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osiris.fernandez\Downloads\"/>
    </mc:Choice>
  </mc:AlternateContent>
  <xr:revisionPtr revIDLastSave="0" documentId="13_ncr:1_{C54A3C94-18AC-435D-98FC-163CDA17195B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LIST PARTIDAS PARQUES LINEALES " sheetId="1" r:id="rId1"/>
  </sheets>
  <definedNames>
    <definedName name="_xlnm.Print_Area" localSheetId="0">'LIST PARTIDAS PARQUES LINEALES '!$A$1:$G$145</definedName>
    <definedName name="_xlnm.Print_Titles" localSheetId="0">'LIST PARTIDAS PARQUES LINEALES '!$1:$12</definedName>
  </definedNames>
  <calcPr calcId="191029" iterateDelta="1E-4" fullPrecision="0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20" i="1" l="1"/>
  <c r="F121" i="1"/>
  <c r="F122" i="1"/>
  <c r="F123" i="1"/>
  <c r="F127" i="1"/>
  <c r="F128" i="1"/>
  <c r="F112" i="1"/>
  <c r="F111" i="1"/>
  <c r="F110" i="1"/>
  <c r="F109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3" i="1"/>
  <c r="F92" i="1"/>
  <c r="F89" i="1"/>
  <c r="F88" i="1"/>
  <c r="F86" i="1"/>
  <c r="F85" i="1"/>
  <c r="F82" i="1"/>
  <c r="F79" i="1"/>
  <c r="F78" i="1"/>
  <c r="F68" i="1"/>
  <c r="F67" i="1"/>
  <c r="F60" i="1"/>
  <c r="F59" i="1"/>
  <c r="F58" i="1"/>
  <c r="F57" i="1"/>
  <c r="F55" i="1"/>
  <c r="F54" i="1"/>
  <c r="F53" i="1"/>
  <c r="F52" i="1"/>
  <c r="F51" i="1"/>
  <c r="F50" i="1"/>
  <c r="F49" i="1"/>
  <c r="F47" i="1"/>
  <c r="F46" i="1"/>
  <c r="F45" i="1"/>
  <c r="F44" i="1"/>
  <c r="F41" i="1"/>
  <c r="F40" i="1"/>
  <c r="F37" i="1"/>
  <c r="F36" i="1"/>
  <c r="F34" i="1"/>
  <c r="F33" i="1"/>
  <c r="F30" i="1"/>
  <c r="F27" i="1"/>
  <c r="F26" i="1"/>
  <c r="F16" i="1"/>
  <c r="F15" i="1"/>
  <c r="G129" i="1" l="1"/>
  <c r="A127" i="1"/>
  <c r="A128" i="1" s="1"/>
  <c r="C124" i="1"/>
  <c r="F124" i="1" s="1"/>
  <c r="F119" i="1"/>
  <c r="A119" i="1"/>
  <c r="A120" i="1" s="1"/>
  <c r="A121" i="1" s="1"/>
  <c r="A122" i="1" s="1"/>
  <c r="A123" i="1" s="1"/>
  <c r="A124" i="1" s="1"/>
  <c r="C108" i="1"/>
  <c r="F108" i="1" s="1"/>
  <c r="C87" i="1"/>
  <c r="F87" i="1" s="1"/>
  <c r="C81" i="1"/>
  <c r="F81" i="1" s="1"/>
  <c r="C80" i="1"/>
  <c r="F80" i="1" s="1"/>
  <c r="C75" i="1"/>
  <c r="C72" i="1"/>
  <c r="F72" i="1" s="1"/>
  <c r="C71" i="1"/>
  <c r="A70" i="1"/>
  <c r="A71" i="1" s="1"/>
  <c r="A72" i="1" s="1"/>
  <c r="G69" i="1"/>
  <c r="A67" i="1"/>
  <c r="A68" i="1" s="1"/>
  <c r="C56" i="1"/>
  <c r="F56" i="1" s="1"/>
  <c r="C48" i="1"/>
  <c r="F48" i="1" s="1"/>
  <c r="C35" i="1"/>
  <c r="F35" i="1" s="1"/>
  <c r="C29" i="1"/>
  <c r="F29" i="1" s="1"/>
  <c r="C28" i="1"/>
  <c r="F28" i="1" s="1"/>
  <c r="C23" i="1"/>
  <c r="C20" i="1"/>
  <c r="F20" i="1" s="1"/>
  <c r="C19" i="1"/>
  <c r="A18" i="1"/>
  <c r="A22" i="1" s="1"/>
  <c r="A15" i="1"/>
  <c r="A16" i="1" s="1"/>
  <c r="F75" i="1" l="1"/>
  <c r="G76" i="1" s="1"/>
  <c r="F23" i="1"/>
  <c r="G24" i="1" s="1"/>
  <c r="F71" i="1"/>
  <c r="G73" i="1" s="1"/>
  <c r="F19" i="1"/>
  <c r="G21" i="1" s="1"/>
  <c r="G31" i="1"/>
  <c r="G38" i="1"/>
  <c r="G61" i="1"/>
  <c r="G83" i="1"/>
  <c r="G94" i="1"/>
  <c r="G125" i="1"/>
  <c r="G130" i="1" s="1"/>
  <c r="G42" i="1"/>
  <c r="G90" i="1"/>
  <c r="A23" i="1"/>
  <c r="A25" i="1"/>
  <c r="G113" i="1"/>
  <c r="A19" i="1"/>
  <c r="A20" i="1" s="1"/>
  <c r="G17" i="1"/>
  <c r="A74" i="1"/>
  <c r="G115" i="1" l="1"/>
  <c r="G63" i="1"/>
  <c r="A75" i="1"/>
  <c r="A77" i="1"/>
  <c r="A32" i="1"/>
  <c r="A26" i="1"/>
  <c r="G132" i="1" l="1"/>
  <c r="G142" i="1" s="1"/>
  <c r="A39" i="1"/>
  <c r="A33" i="1"/>
  <c r="A34" i="1" s="1"/>
  <c r="A35" i="1" s="1"/>
  <c r="A36" i="1" s="1"/>
  <c r="A84" i="1"/>
  <c r="A78" i="1"/>
  <c r="G136" i="1" l="1"/>
  <c r="G137" i="1"/>
  <c r="G141" i="1"/>
  <c r="G138" i="1"/>
  <c r="G140" i="1" s="1"/>
  <c r="G135" i="1"/>
  <c r="G139" i="1"/>
  <c r="A91" i="1"/>
  <c r="A85" i="1"/>
  <c r="A86" i="1" s="1"/>
  <c r="A87" i="1" s="1"/>
  <c r="A88" i="1" s="1"/>
  <c r="A43" i="1"/>
  <c r="A44" i="1" s="1"/>
  <c r="A45" i="1" s="1"/>
  <c r="A46" i="1" s="1"/>
  <c r="A40" i="1"/>
  <c r="A41" i="1" s="1"/>
  <c r="G144" i="1" l="1"/>
  <c r="G145" i="1" s="1"/>
  <c r="A92" i="1"/>
  <c r="A93" i="1" s="1"/>
  <c r="A95" i="1"/>
  <c r="A96" i="1" s="1"/>
  <c r="A97" i="1" s="1"/>
  <c r="A98" i="1" s="1"/>
</calcChain>
</file>

<file path=xl/sharedStrings.xml><?xml version="1.0" encoding="utf-8"?>
<sst xmlns="http://schemas.openxmlformats.org/spreadsheetml/2006/main" count="216" uniqueCount="93">
  <si>
    <t>DIRECCIÓN DE INFRAESTRUCTURA URBANA</t>
  </si>
  <si>
    <t xml:space="preserve">DEPARTAMENTO DE COSTOS Y PRESUPUESTOS </t>
  </si>
  <si>
    <t>UBICACIÓN: DISTRITO NACIONAL</t>
  </si>
  <si>
    <t>FECHA:</t>
  </si>
  <si>
    <t>No.</t>
  </si>
  <si>
    <t>PARTIDA</t>
  </si>
  <si>
    <t>CANTIDAD</t>
  </si>
  <si>
    <t>UD</t>
  </si>
  <si>
    <t>P.U.</t>
  </si>
  <si>
    <t>VALOR</t>
  </si>
  <si>
    <t>SUB-TOTAL</t>
  </si>
  <si>
    <t>PARQUE LINEAL LA DEFILLO</t>
  </si>
  <si>
    <t>DEMOLICIONES</t>
  </si>
  <si>
    <t>Demolición Contén con Equipo</t>
  </si>
  <si>
    <t>ML</t>
  </si>
  <si>
    <t>Demolición de Aceras con Equipo</t>
  </si>
  <si>
    <t>M2</t>
  </si>
  <si>
    <t>------------</t>
  </si>
  <si>
    <t>MOVIMIENTO DE TIERRA</t>
  </si>
  <si>
    <t>Bote de Escombros de Demolición</t>
  </si>
  <si>
    <t>M3</t>
  </si>
  <si>
    <t>Suministro y Compactación de Relleno con Granzote Fino, e= 0.10 m</t>
  </si>
  <si>
    <t>REPLANTEO</t>
  </si>
  <si>
    <t>Replanteo de Aceras y Contenes</t>
  </si>
  <si>
    <t>CONSTRUCCIÓN EN HORMIGÓN</t>
  </si>
  <si>
    <t>Construcción de Acera, Hormigón Industrial f'c = 280 kg/cm², Reforzado con Fibra Monofilamentada con Dosis de 1.32 lib/m3, Frotada y Terminada con Escoba, e=0.10 m, incluye cenefa.</t>
  </si>
  <si>
    <t xml:space="preserve">Suministro y colocación de Adoquín Barahona color gris claro y  oscuro, incluye la arena </t>
  </si>
  <si>
    <t>Contén Secc. 0.10 m², Hormigón Industrial f'c = 210 kg/cm²</t>
  </si>
  <si>
    <t>Pañete en muro</t>
  </si>
  <si>
    <t xml:space="preserve">Suministro y colocación de bolardos  </t>
  </si>
  <si>
    <t>JARDINERÍA</t>
  </si>
  <si>
    <t>Marcos de Siembra (0.60 m x 0.60 m) (Ver detalle)</t>
  </si>
  <si>
    <t>Suministro y Colocación de Tierra Negra, e= 0.10m</t>
  </si>
  <si>
    <t>Suministro y Colocación de Grama</t>
  </si>
  <si>
    <t>Suministro y siembra de árbol  Mara de 3 metros de Altura.</t>
  </si>
  <si>
    <t xml:space="preserve">Suministro y colocacion de grava gris </t>
  </si>
  <si>
    <t>PAISAJISMO</t>
  </si>
  <si>
    <t>Corte y bote de árboles existentes  de 14-16 pies, según necesidad en obra [incluye destronque].</t>
  </si>
  <si>
    <t>Poda y mantenimiento de árboles existentes</t>
  </si>
  <si>
    <t>MISCELÁNEOS</t>
  </si>
  <si>
    <t>Limpieza continua y final</t>
  </si>
  <si>
    <t>PA</t>
  </si>
  <si>
    <t>Letrero de  ADN 2' x 4'</t>
  </si>
  <si>
    <t>Letrero Promoción 8' x12'</t>
  </si>
  <si>
    <t>Pintura en mural (Arte Urbano)</t>
  </si>
  <si>
    <t xml:space="preserve">Pintura de muros </t>
  </si>
  <si>
    <t xml:space="preserve">Suministro e Instalacion lámpara Led 90 W, 4000-4500 ⁰K, Rango de Operación 100-277 voltios, incluye: (grua canasto. Combustible, chofer, opreario, tecnico, 15  pies alambre 12/2 de goma, 2 conectores de perforación,  y retiro de lámpara existente) </t>
  </si>
  <si>
    <t xml:space="preserve">Suministro e instalacion de refelctores led de 200 watts </t>
  </si>
  <si>
    <t xml:space="preserve">Suministro e instalacion de reflectores led  de 300 watts </t>
  </si>
  <si>
    <t xml:space="preserve">Suministro e Instalación Postes de 20 Pies, en perfiles metalicos </t>
  </si>
  <si>
    <t>UDS</t>
  </si>
  <si>
    <t xml:space="preserve">Suministro e Instalacion de Brazos para Lampara Tipo Calle ( incluya 2 conectores de perforacion 15 pies de alambre THHN 12/2, tornillos, tuercas y arandela de sujeción) </t>
  </si>
  <si>
    <t>Suministro e Instalacion de alambre de aluminio 8/2</t>
  </si>
  <si>
    <t>PIES</t>
  </si>
  <si>
    <t>Suministro y colocación de Tapa de fibra para Imbornal D=0.60m.</t>
  </si>
  <si>
    <t>Pintura de Contén (trafico amarillo)</t>
  </si>
  <si>
    <t>Organización y retiro de cables sin utilidad de comunicación, incluye uso de grua.</t>
  </si>
  <si>
    <t>KM</t>
  </si>
  <si>
    <t>Suministro e Instalacion Zafacones en plastico reciclado 40" x 20" x 24" de 55 gls.</t>
  </si>
  <si>
    <t xml:space="preserve">Tarros en cemento </t>
  </si>
  <si>
    <t>Macetas y jardineras de fibra de vidrio</t>
  </si>
  <si>
    <t>SUB-TOTAL LA DEFILLO (RD$) :</t>
  </si>
  <si>
    <t>PARQUE LINEAL LA ZURZA</t>
  </si>
  <si>
    <t>SUB-TOTAL LA ZURZA (RD$) :</t>
  </si>
  <si>
    <t>REJA METÁLICA EN PANELES DE ALAMBRE GALVANIZADO</t>
  </si>
  <si>
    <t xml:space="preserve">Replanteo sobre muro de Postes y Paneles </t>
  </si>
  <si>
    <t>Suministro e Instalación de Paneles en Alambre Galv Verde (7.3Pies), 200x55/4.65mm Ext 2500x2230 con Postes 2500 mm 60x40/1.5mm, P/Enterrar Ral6005 Verde (8.2 Pies) con  Abrazaderas Metalicas 60x40 (3 uds por cada poste).</t>
  </si>
  <si>
    <t>Hormigón simple  210 Kg/cm para fijar poste en el block con Ligadora</t>
  </si>
  <si>
    <t>Columnas Tapa y Tapa 15 cms x 20 cms x 0.30 cms, para Postes sobre muro existente, con Hormigón simple 210 Kg/cm2 con ligadora</t>
  </si>
  <si>
    <t xml:space="preserve">Bloques de Hormigón de  6" - 3/8" @ 0.60m </t>
  </si>
  <si>
    <t>Bote de material producto de la demolición</t>
  </si>
  <si>
    <t>Letrero de ADN 2' x 4'</t>
  </si>
  <si>
    <t>Limpieza Final</t>
  </si>
  <si>
    <t>P. A.</t>
  </si>
  <si>
    <t>------</t>
  </si>
  <si>
    <t>SUB-TOTAL VERJA NUÑEZ CACERES (RD$) :</t>
  </si>
  <si>
    <t>SUB-TOTAL GENERAL (RD$) :</t>
  </si>
  <si>
    <t xml:space="preserve">Más: </t>
  </si>
  <si>
    <t>Gastos Indirectos:</t>
  </si>
  <si>
    <t>SEGUROS Y FIANZAS:</t>
  </si>
  <si>
    <t>GASTOS ADMINISTRATIVOS:</t>
  </si>
  <si>
    <t>TRANSPORTE:</t>
  </si>
  <si>
    <t>DIRECCIÓN TÉCNICA:</t>
  </si>
  <si>
    <t>LEY 686:</t>
  </si>
  <si>
    <t>ITBIS, NORMA DGII 07-2007:</t>
  </si>
  <si>
    <t>IMPREVISTOS</t>
  </si>
  <si>
    <t>CODIA</t>
  </si>
  <si>
    <t>Total de Gastos Indirectos (RD$) :</t>
  </si>
  <si>
    <t xml:space="preserve"> TOTAL GENERAL (RD$):</t>
  </si>
  <si>
    <t>PARQUE NUÑEZ DE CACERES</t>
  </si>
  <si>
    <t xml:space="preserve"> PRESUPUESTO No. DIU-026-2026</t>
  </si>
  <si>
    <t>PROYECTO: REMOZAMIENTO PARQUES LINEALES LA DEFILLO, LA ZURZA Y  VERJADO PARQUE NUÑEZ DE CACERES</t>
  </si>
  <si>
    <t xml:space="preserve"> CIRCUNSCRIPCIÓN No. 1 Y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</si>
</sst>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\-??_);_(@_)"/>
    <numFmt numFmtId="165" formatCode="_-* #,##0.00_-;\-* #,##0.00_-;_-* \-??_-;_-@_-"/>
    <numFmt numFmtId="166" formatCode="_(&quot;RD$&quot;* #,##0.00_);_(&quot;RD$&quot;* \(#,##0.00\);_(&quot;RD$&quot;* \-??_);_(@_)"/>
    <numFmt numFmtId="167" formatCode="_(\$* #,##0.00_);_(\$* \(#,##0.00\);_(\$* \-??_);_(@_)"/>
    <numFmt numFmtId="168" formatCode="m/d/yyyy"/>
    <numFmt numFmtId="169" formatCode="&quot; - (&quot;0.00%\)"/>
  </numFmts>
  <fonts count="22"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2"/>
      <name val="TimesNewRomanPS"/>
      <charset val="1"/>
    </font>
    <font>
      <sz val="11"/>
      <color rgb="FF000000"/>
      <name val="Calibri"/>
      <family val="2"/>
      <charset val="1"/>
    </font>
    <font>
      <sz val="12"/>
      <color theme="1"/>
      <name val="Arial"/>
      <family val="2"/>
      <charset val="1"/>
    </font>
    <font>
      <sz val="11"/>
      <color theme="1"/>
      <name val="Arial"/>
      <family val="2"/>
      <charset val="1"/>
    </font>
    <font>
      <b/>
      <sz val="16"/>
      <color theme="0"/>
      <name val="Arial"/>
      <family val="2"/>
      <charset val="1"/>
    </font>
    <font>
      <sz val="11"/>
      <color theme="1"/>
      <name val="Calibri"/>
      <family val="2"/>
      <charset val="1"/>
    </font>
    <font>
      <b/>
      <sz val="15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3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u/>
      <sz val="15"/>
      <name val="Calibri"/>
      <family val="2"/>
      <scheme val="minor"/>
    </font>
    <font>
      <b/>
      <u/>
      <sz val="12"/>
      <name val="Calibri"/>
      <family val="2"/>
      <scheme val="minor"/>
    </font>
    <font>
      <b/>
      <u/>
      <sz val="1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2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theme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164" fontId="8" fillId="0" borderId="0"/>
    <xf numFmtId="164" fontId="2" fillId="0" borderId="0"/>
    <xf numFmtId="164" fontId="3" fillId="0" borderId="0"/>
    <xf numFmtId="0" fontId="2" fillId="0" borderId="0"/>
    <xf numFmtId="164" fontId="4" fillId="0" borderId="0"/>
    <xf numFmtId="164" fontId="2" fillId="0" borderId="0"/>
    <xf numFmtId="165" fontId="4" fillId="0" borderId="0"/>
    <xf numFmtId="166" fontId="2" fillId="0" borderId="0"/>
    <xf numFmtId="167" fontId="4" fillId="0" borderId="0"/>
    <xf numFmtId="166" fontId="2" fillId="0" borderId="0"/>
    <xf numFmtId="166" fontId="4" fillId="0" borderId="0"/>
    <xf numFmtId="0" fontId="2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2" fillId="0" borderId="0"/>
    <xf numFmtId="0" fontId="8" fillId="0" borderId="0"/>
    <xf numFmtId="9" fontId="4" fillId="0" borderId="0"/>
  </cellStyleXfs>
  <cellXfs count="134">
    <xf numFmtId="0" fontId="0" fillId="0" borderId="0" xfId="0"/>
    <xf numFmtId="0" fontId="5" fillId="0" borderId="0" xfId="15" applyFont="1" applyAlignment="1">
      <alignment vertical="center"/>
    </xf>
    <xf numFmtId="0" fontId="6" fillId="0" borderId="0" xfId="15" applyFont="1" applyAlignment="1">
      <alignment vertical="center"/>
    </xf>
    <xf numFmtId="4" fontId="6" fillId="0" borderId="0" xfId="15" applyNumberFormat="1" applyFont="1" applyAlignment="1">
      <alignment vertical="center"/>
    </xf>
    <xf numFmtId="0" fontId="6" fillId="0" borderId="0" xfId="15" applyFont="1" applyAlignment="1" applyProtection="1">
      <alignment vertical="center"/>
      <protection locked="0"/>
    </xf>
    <xf numFmtId="0" fontId="7" fillId="0" borderId="0" xfId="15" applyFont="1" applyAlignment="1" applyProtection="1">
      <alignment vertical="center"/>
      <protection locked="0"/>
    </xf>
    <xf numFmtId="0" fontId="7" fillId="0" borderId="0" xfId="15" applyFont="1" applyAlignment="1">
      <alignment vertical="center"/>
    </xf>
    <xf numFmtId="0" fontId="6" fillId="0" borderId="0" xfId="0" applyFont="1" applyAlignment="1" applyProtection="1">
      <alignment horizontal="left" vertical="center"/>
      <protection locked="0"/>
    </xf>
    <xf numFmtId="164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vertical="center"/>
      <protection locked="0"/>
    </xf>
    <xf numFmtId="4" fontId="6" fillId="0" borderId="0" xfId="0" applyNumberFormat="1" applyFont="1" applyAlignment="1">
      <alignment vertical="center"/>
    </xf>
    <xf numFmtId="0" fontId="1" fillId="0" borderId="0" xfId="15" applyFont="1" applyAlignment="1" applyProtection="1">
      <alignment vertical="center"/>
      <protection locked="0"/>
    </xf>
    <xf numFmtId="0" fontId="1" fillId="0" borderId="0" xfId="15" applyFont="1" applyAlignment="1" applyProtection="1">
      <alignment horizontal="center" vertical="center"/>
      <protection locked="0"/>
    </xf>
    <xf numFmtId="4" fontId="1" fillId="0" borderId="0" xfId="15" applyNumberFormat="1" applyFont="1" applyAlignment="1" applyProtection="1">
      <alignment vertical="center"/>
      <protection locked="0"/>
    </xf>
    <xf numFmtId="0" fontId="10" fillId="0" borderId="2" xfId="14" applyFont="1" applyBorder="1" applyAlignment="1">
      <alignment horizontal="center" vertical="center"/>
    </xf>
    <xf numFmtId="0" fontId="10" fillId="0" borderId="3" xfId="14" applyFont="1" applyBorder="1" applyAlignment="1">
      <alignment horizontal="center" vertical="center"/>
    </xf>
    <xf numFmtId="0" fontId="1" fillId="0" borderId="3" xfId="15" applyFont="1" applyBorder="1" applyAlignment="1">
      <alignment vertical="center"/>
    </xf>
    <xf numFmtId="0" fontId="10" fillId="0" borderId="4" xfId="14" applyFont="1" applyBorder="1" applyAlignment="1">
      <alignment horizontal="right" vertical="center"/>
    </xf>
    <xf numFmtId="0" fontId="10" fillId="0" borderId="5" xfId="14" applyFont="1" applyBorder="1" applyAlignment="1">
      <alignment horizontal="center" vertical="center"/>
    </xf>
    <xf numFmtId="0" fontId="10" fillId="0" borderId="1" xfId="14" applyFont="1" applyBorder="1" applyAlignment="1">
      <alignment horizontal="center" vertical="center"/>
    </xf>
    <xf numFmtId="0" fontId="10" fillId="0" borderId="0" xfId="14" applyFont="1" applyAlignment="1">
      <alignment horizontal="center" vertical="center"/>
    </xf>
    <xf numFmtId="0" fontId="1" fillId="0" borderId="1" xfId="15" applyFont="1" applyBorder="1" applyAlignment="1">
      <alignment vertical="center"/>
    </xf>
    <xf numFmtId="0" fontId="10" fillId="0" borderId="6" xfId="14" applyFont="1" applyBorder="1" applyAlignment="1">
      <alignment horizontal="right" vertical="center"/>
    </xf>
    <xf numFmtId="0" fontId="1" fillId="0" borderId="2" xfId="15" applyFont="1" applyBorder="1" applyAlignment="1">
      <alignment vertical="center"/>
    </xf>
    <xf numFmtId="0" fontId="1" fillId="0" borderId="5" xfId="15" applyFont="1" applyBorder="1" applyAlignment="1">
      <alignment vertical="center"/>
    </xf>
    <xf numFmtId="0" fontId="1" fillId="0" borderId="7" xfId="15" applyFont="1" applyBorder="1" applyAlignment="1">
      <alignment vertical="center"/>
    </xf>
    <xf numFmtId="4" fontId="12" fillId="0" borderId="3" xfId="14" applyNumberFormat="1" applyFont="1" applyBorder="1" applyAlignment="1">
      <alignment vertical="center" wrapText="1"/>
    </xf>
    <xf numFmtId="4" fontId="13" fillId="0" borderId="3" xfId="14" applyNumberFormat="1" applyFont="1" applyBorder="1" applyAlignment="1">
      <alignment horizontal="right" vertical="center" wrapText="1"/>
    </xf>
    <xf numFmtId="168" fontId="13" fillId="0" borderId="4" xfId="14" applyNumberFormat="1" applyFont="1" applyBorder="1" applyAlignment="1">
      <alignment horizontal="center" vertical="center" wrapText="1"/>
    </xf>
    <xf numFmtId="39" fontId="14" fillId="0" borderId="8" xfId="14" applyNumberFormat="1" applyFont="1" applyBorder="1" applyAlignment="1">
      <alignment horizontal="center" vertical="center"/>
    </xf>
    <xf numFmtId="4" fontId="14" fillId="0" borderId="8" xfId="14" applyNumberFormat="1" applyFont="1" applyBorder="1" applyAlignment="1">
      <alignment horizontal="center" vertical="center"/>
    </xf>
    <xf numFmtId="0" fontId="1" fillId="2" borderId="0" xfId="0" applyFont="1" applyFill="1"/>
    <xf numFmtId="0" fontId="12" fillId="2" borderId="0" xfId="0" applyFont="1" applyFill="1" applyAlignment="1">
      <alignment horizontal="left" vertical="center"/>
    </xf>
    <xf numFmtId="0" fontId="1" fillId="2" borderId="24" xfId="0" applyFont="1" applyFill="1" applyBorder="1"/>
    <xf numFmtId="2" fontId="15" fillId="0" borderId="9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left" vertical="center" wrapText="1"/>
    </xf>
    <xf numFmtId="4" fontId="17" fillId="0" borderId="10" xfId="0" applyNumberFormat="1" applyFont="1" applyBorder="1" applyAlignment="1">
      <alignment horizontal="center" vertical="center"/>
    </xf>
    <xf numFmtId="4" fontId="17" fillId="0" borderId="10" xfId="0" applyNumberFormat="1" applyFont="1" applyBorder="1" applyAlignment="1">
      <alignment horizontal="right" vertical="center"/>
    </xf>
    <xf numFmtId="39" fontId="15" fillId="0" borderId="11" xfId="0" applyNumberFormat="1" applyFont="1" applyBorder="1" applyAlignment="1">
      <alignment horizontal="center" vertical="center"/>
    </xf>
    <xf numFmtId="4" fontId="18" fillId="0" borderId="9" xfId="0" applyNumberFormat="1" applyFont="1" applyBorder="1" applyAlignment="1">
      <alignment horizontal="center" vertical="center"/>
    </xf>
    <xf numFmtId="0" fontId="17" fillId="0" borderId="10" xfId="0" applyFont="1" applyBorder="1" applyAlignment="1">
      <alignment horizontal="left" vertical="center" wrapText="1"/>
    </xf>
    <xf numFmtId="4" fontId="17" fillId="0" borderId="10" xfId="0" applyNumberFormat="1" applyFont="1" applyBorder="1" applyAlignment="1" applyProtection="1">
      <alignment horizontal="right" vertical="center"/>
      <protection locked="0"/>
    </xf>
    <xf numFmtId="4" fontId="18" fillId="0" borderId="11" xfId="0" applyNumberFormat="1" applyFont="1" applyBorder="1" applyAlignment="1">
      <alignment horizontal="center" vertical="center"/>
    </xf>
    <xf numFmtId="4" fontId="15" fillId="0" borderId="10" xfId="0" applyNumberFormat="1" applyFont="1" applyBorder="1" applyAlignment="1">
      <alignment horizontal="right" vertical="center"/>
    </xf>
    <xf numFmtId="4" fontId="15" fillId="0" borderId="12" xfId="0" applyNumberFormat="1" applyFont="1" applyBorder="1" applyAlignment="1">
      <alignment horizontal="right" vertical="center"/>
    </xf>
    <xf numFmtId="4" fontId="15" fillId="0" borderId="11" xfId="0" applyNumberFormat="1" applyFont="1" applyBorder="1" applyAlignment="1">
      <alignment horizontal="center" vertical="center"/>
    </xf>
    <xf numFmtId="4" fontId="15" fillId="0" borderId="9" xfId="0" applyNumberFormat="1" applyFont="1" applyBorder="1" applyAlignment="1">
      <alignment horizontal="center" vertical="center"/>
    </xf>
    <xf numFmtId="4" fontId="18" fillId="0" borderId="13" xfId="0" applyNumberFormat="1" applyFont="1" applyBorder="1" applyAlignment="1">
      <alignment horizontal="center" vertical="center"/>
    </xf>
    <xf numFmtId="4" fontId="15" fillId="0" borderId="11" xfId="0" applyNumberFormat="1" applyFont="1" applyBorder="1" applyAlignment="1">
      <alignment horizontal="right" vertical="center"/>
    </xf>
    <xf numFmtId="4" fontId="17" fillId="0" borderId="9" xfId="0" applyNumberFormat="1" applyFont="1" applyBorder="1" applyAlignment="1">
      <alignment horizontal="center" vertical="center"/>
    </xf>
    <xf numFmtId="2" fontId="16" fillId="0" borderId="9" xfId="0" applyNumberFormat="1" applyFont="1" applyBorder="1" applyAlignment="1">
      <alignment horizontal="center" vertical="center"/>
    </xf>
    <xf numFmtId="4" fontId="18" fillId="0" borderId="10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left" vertical="center" wrapText="1"/>
    </xf>
    <xf numFmtId="4" fontId="18" fillId="0" borderId="10" xfId="0" applyNumberFormat="1" applyFont="1" applyBorder="1" applyAlignment="1">
      <alignment horizontal="center" vertical="center"/>
    </xf>
    <xf numFmtId="4" fontId="18" fillId="0" borderId="10" xfId="0" applyNumberFormat="1" applyFont="1" applyBorder="1" applyAlignment="1" applyProtection="1">
      <alignment horizontal="right" vertical="center"/>
      <protection locked="0"/>
    </xf>
    <xf numFmtId="4" fontId="18" fillId="0" borderId="7" xfId="0" applyNumberFormat="1" applyFont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4" fontId="18" fillId="0" borderId="0" xfId="0" applyNumberFormat="1" applyFont="1" applyAlignment="1">
      <alignment horizontal="center" vertical="center"/>
    </xf>
    <xf numFmtId="4" fontId="18" fillId="0" borderId="0" xfId="0" applyNumberFormat="1" applyFont="1" applyAlignment="1">
      <alignment horizontal="right" vertical="center"/>
    </xf>
    <xf numFmtId="4" fontId="15" fillId="0" borderId="0" xfId="0" applyNumberFormat="1" applyFont="1" applyAlignment="1">
      <alignment horizontal="center" vertical="center"/>
    </xf>
    <xf numFmtId="4" fontId="15" fillId="0" borderId="14" xfId="0" applyNumberFormat="1" applyFont="1" applyBorder="1" applyAlignment="1">
      <alignment horizontal="right" vertical="center"/>
    </xf>
    <xf numFmtId="4" fontId="18" fillId="0" borderId="15" xfId="0" applyNumberFormat="1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4" fontId="12" fillId="0" borderId="17" xfId="0" applyNumberFormat="1" applyFont="1" applyBorder="1" applyAlignment="1">
      <alignment horizontal="right" vertical="center"/>
    </xf>
    <xf numFmtId="0" fontId="17" fillId="0" borderId="0" xfId="15" applyFont="1" applyAlignment="1">
      <alignment vertical="center"/>
    </xf>
    <xf numFmtId="0" fontId="1" fillId="0" borderId="0" xfId="15" applyFont="1" applyAlignment="1">
      <alignment vertical="center"/>
    </xf>
    <xf numFmtId="4" fontId="1" fillId="0" borderId="0" xfId="15" applyNumberFormat="1" applyFont="1" applyAlignment="1">
      <alignment vertical="center"/>
    </xf>
    <xf numFmtId="0" fontId="1" fillId="2" borderId="25" xfId="0" applyFont="1" applyFill="1" applyBorder="1"/>
    <xf numFmtId="0" fontId="12" fillId="2" borderId="26" xfId="0" applyFont="1" applyFill="1" applyBorder="1" applyAlignment="1">
      <alignment horizontal="left" vertical="center"/>
    </xf>
    <xf numFmtId="4" fontId="1" fillId="2" borderId="26" xfId="0" applyNumberFormat="1" applyFont="1" applyFill="1" applyBorder="1"/>
    <xf numFmtId="4" fontId="1" fillId="2" borderId="27" xfId="0" applyNumberFormat="1" applyFont="1" applyFill="1" applyBorder="1"/>
    <xf numFmtId="2" fontId="15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left" vertical="center" wrapText="1"/>
    </xf>
    <xf numFmtId="4" fontId="17" fillId="0" borderId="19" xfId="0" applyNumberFormat="1" applyFont="1" applyBorder="1" applyAlignment="1">
      <alignment horizontal="center" vertical="center"/>
    </xf>
    <xf numFmtId="4" fontId="17" fillId="0" borderId="19" xfId="0" applyNumberFormat="1" applyFont="1" applyBorder="1" applyAlignment="1">
      <alignment horizontal="right" vertical="center"/>
    </xf>
    <xf numFmtId="4" fontId="15" fillId="0" borderId="18" xfId="0" applyNumberFormat="1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left" vertical="center" wrapText="1"/>
      <protection hidden="1"/>
    </xf>
    <xf numFmtId="4" fontId="18" fillId="0" borderId="19" xfId="0" applyNumberFormat="1" applyFont="1" applyBorder="1" applyAlignment="1" applyProtection="1">
      <alignment horizontal="right" vertical="center"/>
      <protection hidden="1"/>
    </xf>
    <xf numFmtId="4" fontId="18" fillId="0" borderId="19" xfId="0" applyNumberFormat="1" applyFont="1" applyBorder="1" applyAlignment="1" applyProtection="1">
      <alignment horizontal="center" vertical="center"/>
      <protection hidden="1"/>
    </xf>
    <xf numFmtId="4" fontId="18" fillId="0" borderId="19" xfId="0" applyNumberFormat="1" applyFont="1" applyBorder="1" applyAlignment="1" applyProtection="1">
      <alignment horizontal="right" vertical="center"/>
      <protection locked="0"/>
    </xf>
    <xf numFmtId="4" fontId="15" fillId="0" borderId="11" xfId="0" applyNumberFormat="1" applyFont="1" applyBorder="1" applyAlignment="1" applyProtection="1">
      <alignment vertical="center"/>
      <protection hidden="1"/>
    </xf>
    <xf numFmtId="4" fontId="18" fillId="0" borderId="9" xfId="0" applyNumberFormat="1" applyFont="1" applyBorder="1" applyAlignment="1" applyProtection="1">
      <alignment horizontal="center" vertical="center"/>
      <protection hidden="1"/>
    </xf>
    <xf numFmtId="0" fontId="18" fillId="0" borderId="10" xfId="0" applyFont="1" applyBorder="1" applyAlignment="1" applyProtection="1">
      <alignment horizontal="left" vertical="center" wrapText="1"/>
      <protection hidden="1"/>
    </xf>
    <xf numFmtId="4" fontId="18" fillId="0" borderId="10" xfId="0" applyNumberFormat="1" applyFont="1" applyBorder="1" applyAlignment="1" applyProtection="1">
      <alignment horizontal="right" vertical="center"/>
      <protection hidden="1"/>
    </xf>
    <xf numFmtId="4" fontId="18" fillId="0" borderId="10" xfId="0" applyNumberFormat="1" applyFont="1" applyBorder="1" applyAlignment="1" applyProtection="1">
      <alignment horizontal="center" vertical="center"/>
      <protection hidden="1"/>
    </xf>
    <xf numFmtId="0" fontId="18" fillId="0" borderId="10" xfId="0" applyFont="1" applyBorder="1" applyAlignment="1" applyProtection="1">
      <alignment vertical="center" wrapText="1"/>
      <protection hidden="1"/>
    </xf>
    <xf numFmtId="4" fontId="18" fillId="0" borderId="10" xfId="0" applyNumberFormat="1" applyFont="1" applyBorder="1" applyAlignment="1" applyProtection="1">
      <alignment horizontal="center" vertical="center" wrapText="1"/>
      <protection hidden="1"/>
    </xf>
    <xf numFmtId="4" fontId="1" fillId="0" borderId="14" xfId="0" applyNumberFormat="1" applyFont="1" applyBorder="1" applyAlignment="1">
      <alignment vertical="center"/>
    </xf>
    <xf numFmtId="4" fontId="18" fillId="0" borderId="18" xfId="0" applyNumberFormat="1" applyFont="1" applyBorder="1" applyAlignment="1" applyProtection="1">
      <alignment horizontal="center" vertical="center"/>
      <protection hidden="1"/>
    </xf>
    <xf numFmtId="0" fontId="18" fillId="0" borderId="19" xfId="0" applyFont="1" applyBorder="1" applyAlignment="1" applyProtection="1">
      <alignment vertical="center" wrapText="1"/>
      <protection hidden="1"/>
    </xf>
    <xf numFmtId="4" fontId="15" fillId="0" borderId="12" xfId="0" applyNumberFormat="1" applyFont="1" applyBorder="1" applyAlignment="1" applyProtection="1">
      <alignment vertical="center"/>
      <protection hidden="1"/>
    </xf>
    <xf numFmtId="4" fontId="18" fillId="0" borderId="20" xfId="0" applyNumberFormat="1" applyFont="1" applyBorder="1" applyAlignment="1" applyProtection="1">
      <alignment horizontal="center" vertical="center"/>
      <protection hidden="1"/>
    </xf>
    <xf numFmtId="0" fontId="18" fillId="0" borderId="21" xfId="0" applyFont="1" applyBorder="1" applyAlignment="1" applyProtection="1">
      <alignment horizontal="left" vertical="center" wrapText="1"/>
      <protection hidden="1"/>
    </xf>
    <xf numFmtId="4" fontId="18" fillId="0" borderId="21" xfId="0" applyNumberFormat="1" applyFont="1" applyBorder="1" applyAlignment="1" applyProtection="1">
      <alignment horizontal="right" vertical="center"/>
      <protection hidden="1"/>
    </xf>
    <xf numFmtId="4" fontId="18" fillId="0" borderId="21" xfId="0" applyNumberFormat="1" applyFont="1" applyBorder="1" applyAlignment="1" applyProtection="1">
      <alignment horizontal="center" vertical="center"/>
      <protection hidden="1"/>
    </xf>
    <xf numFmtId="4" fontId="18" fillId="0" borderId="21" xfId="0" applyNumberFormat="1" applyFont="1" applyBorder="1" applyAlignment="1" applyProtection="1">
      <alignment horizontal="right" vertical="center"/>
      <protection locked="0"/>
    </xf>
    <xf numFmtId="4" fontId="15" fillId="0" borderId="22" xfId="0" applyNumberFormat="1" applyFont="1" applyBorder="1" applyAlignment="1" applyProtection="1">
      <alignment vertical="center"/>
      <protection hidden="1"/>
    </xf>
    <xf numFmtId="4" fontId="18" fillId="0" borderId="15" xfId="0" applyNumberFormat="1" applyFont="1" applyBorder="1" applyAlignment="1" applyProtection="1">
      <alignment vertical="center"/>
      <protection hidden="1"/>
    </xf>
    <xf numFmtId="0" fontId="18" fillId="0" borderId="16" xfId="0" applyFont="1" applyBorder="1" applyAlignment="1" applyProtection="1">
      <alignment vertical="center"/>
      <protection hidden="1"/>
    </xf>
    <xf numFmtId="4" fontId="15" fillId="0" borderId="23" xfId="0" applyNumberFormat="1" applyFont="1" applyBorder="1" applyAlignment="1" applyProtection="1">
      <alignment vertical="center"/>
      <protection hidden="1"/>
    </xf>
    <xf numFmtId="4" fontId="19" fillId="0" borderId="2" xfId="0" applyNumberFormat="1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left" vertical="center"/>
    </xf>
    <xf numFmtId="0" fontId="15" fillId="0" borderId="3" xfId="0" applyFont="1" applyBorder="1" applyAlignment="1">
      <alignment horizontal="right" vertical="center"/>
    </xf>
    <xf numFmtId="4" fontId="18" fillId="0" borderId="3" xfId="0" applyNumberFormat="1" applyFont="1" applyBorder="1" applyAlignment="1">
      <alignment horizontal="right" vertical="center"/>
    </xf>
    <xf numFmtId="4" fontId="18" fillId="0" borderId="4" xfId="0" applyNumberFormat="1" applyFont="1" applyBorder="1" applyAlignment="1">
      <alignment horizontal="fill" vertical="center"/>
    </xf>
    <xf numFmtId="4" fontId="19" fillId="0" borderId="7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8" fillId="0" borderId="0" xfId="0" applyFont="1" applyAlignment="1">
      <alignment horizontal="right" vertical="center"/>
    </xf>
    <xf numFmtId="4" fontId="15" fillId="0" borderId="0" xfId="0" applyNumberFormat="1" applyFont="1" applyAlignment="1">
      <alignment horizontal="right" vertical="center"/>
    </xf>
    <xf numFmtId="4" fontId="15" fillId="0" borderId="14" xfId="0" applyNumberFormat="1" applyFont="1" applyBorder="1" applyAlignment="1">
      <alignment vertical="center"/>
    </xf>
    <xf numFmtId="169" fontId="18" fillId="0" borderId="0" xfId="0" applyNumberFormat="1" applyFont="1" applyAlignment="1">
      <alignment horizontal="center" vertical="center"/>
    </xf>
    <xf numFmtId="4" fontId="18" fillId="0" borderId="14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4" fontId="18" fillId="0" borderId="0" xfId="0" applyNumberFormat="1" applyFont="1" applyAlignment="1">
      <alignment vertical="center"/>
    </xf>
    <xf numFmtId="4" fontId="12" fillId="0" borderId="14" xfId="0" applyNumberFormat="1" applyFont="1" applyBorder="1" applyAlignment="1">
      <alignment horizontal="right" vertical="center"/>
    </xf>
    <xf numFmtId="4" fontId="18" fillId="0" borderId="15" xfId="0" applyNumberFormat="1" applyFont="1" applyBorder="1" applyAlignment="1">
      <alignment horizontal="center" vertical="center"/>
    </xf>
    <xf numFmtId="4" fontId="13" fillId="0" borderId="17" xfId="0" applyNumberFormat="1" applyFont="1" applyBorder="1" applyAlignment="1">
      <alignment horizontal="right" vertical="center"/>
    </xf>
    <xf numFmtId="0" fontId="9" fillId="0" borderId="0" xfId="14" applyFont="1" applyAlignment="1" applyProtection="1">
      <alignment horizontal="center" vertical="center"/>
      <protection locked="0"/>
    </xf>
    <xf numFmtId="0" fontId="10" fillId="0" borderId="1" xfId="14" applyFont="1" applyBorder="1" applyAlignment="1" applyProtection="1">
      <alignment horizontal="center" vertical="center"/>
      <protection locked="0"/>
    </xf>
    <xf numFmtId="4" fontId="11" fillId="0" borderId="4" xfId="14" applyNumberFormat="1" applyFont="1" applyBorder="1" applyAlignment="1">
      <alignment horizontal="left" vertical="center" wrapText="1"/>
    </xf>
    <xf numFmtId="4" fontId="11" fillId="0" borderId="6" xfId="14" applyNumberFormat="1" applyFont="1" applyBorder="1" applyAlignment="1">
      <alignment horizontal="left" vertical="center" wrapText="1"/>
    </xf>
    <xf numFmtId="4" fontId="12" fillId="0" borderId="16" xfId="0" applyNumberFormat="1" applyFont="1" applyBorder="1" applyAlignment="1">
      <alignment horizontal="right" vertical="center" shrinkToFit="1"/>
    </xf>
    <xf numFmtId="4" fontId="15" fillId="0" borderId="16" xfId="0" applyNumberFormat="1" applyFont="1" applyBorder="1" applyAlignment="1" applyProtection="1">
      <alignment horizontal="right" vertical="center" shrinkToFit="1"/>
      <protection hidden="1"/>
    </xf>
    <xf numFmtId="4" fontId="12" fillId="0" borderId="16" xfId="0" applyNumberFormat="1" applyFont="1" applyBorder="1" applyAlignment="1">
      <alignment horizontal="right"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13" fillId="0" borderId="16" xfId="0" applyFont="1" applyBorder="1" applyAlignment="1">
      <alignment horizontal="right" vertical="center"/>
    </xf>
  </cellXfs>
  <cellStyles count="20">
    <cellStyle name="Comma 12" xfId="1" xr:uid="{00000000-0005-0000-0000-000006000000}"/>
    <cellStyle name="Millares 10" xfId="2" xr:uid="{00000000-0005-0000-0000-000007000000}"/>
    <cellStyle name="Millares 2 15" xfId="3" xr:uid="{00000000-0005-0000-0000-000008000000}"/>
    <cellStyle name="Millares 2 2 3 8" xfId="4" xr:uid="{00000000-0005-0000-0000-000009000000}"/>
    <cellStyle name="Millares 2 3" xfId="5" xr:uid="{00000000-0005-0000-0000-00000A000000}"/>
    <cellStyle name="Millares 3" xfId="6" xr:uid="{00000000-0005-0000-0000-00000B000000}"/>
    <cellStyle name="Millares 8" xfId="7" xr:uid="{00000000-0005-0000-0000-00000C000000}"/>
    <cellStyle name="Moneda 2 2" xfId="8" xr:uid="{00000000-0005-0000-0000-00000D000000}"/>
    <cellStyle name="Moneda 2 3" xfId="9" xr:uid="{00000000-0005-0000-0000-00000E000000}"/>
    <cellStyle name="Moneda 4 2" xfId="10" xr:uid="{00000000-0005-0000-0000-00000F000000}"/>
    <cellStyle name="Moneda 6" xfId="11" xr:uid="{00000000-0005-0000-0000-000010000000}"/>
    <cellStyle name="Normal" xfId="0" builtinId="0"/>
    <cellStyle name="Normal 10 2" xfId="12" xr:uid="{00000000-0005-0000-0000-000011000000}"/>
    <cellStyle name="Normal 11" xfId="13" xr:uid="{00000000-0005-0000-0000-000012000000}"/>
    <cellStyle name="Normal 2 10" xfId="14" xr:uid="{00000000-0005-0000-0000-000013000000}"/>
    <cellStyle name="Normal 25" xfId="15" xr:uid="{00000000-0005-0000-0000-000014000000}"/>
    <cellStyle name="Normal 4 2 2" xfId="16" xr:uid="{00000000-0005-0000-0000-000015000000}"/>
    <cellStyle name="Normal 7" xfId="17" xr:uid="{00000000-0005-0000-0000-000016000000}"/>
    <cellStyle name="Normal 7 2" xfId="18" xr:uid="{00000000-0005-0000-0000-000017000000}"/>
    <cellStyle name="Porcentaje 4" xfId="19" xr:uid="{00000000-0005-0000-0000-000018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2496690</xdr:colOff>
      <xdr:row>0</xdr:row>
      <xdr:rowOff>93405</xdr:rowOff>
    </xdr:from>
    <xdr:to>
      <xdr:col>3</xdr:col>
      <xdr:colOff>371835</xdr:colOff>
      <xdr:row>3</xdr:row>
      <xdr:rowOff>199605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991990" y="93405"/>
          <a:ext cx="2361420" cy="7920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5"/>
  <sheetViews>
    <sheetView showGridLines="0" tabSelected="1" view="pageBreakPreview" zoomScale="70" zoomScaleNormal="100" zoomScaleSheetLayoutView="70" zoomScalePageLayoutView="120" workbookViewId="0">
      <selection activeCell="F140" sqref="F140"/>
    </sheetView>
  </sheetViews>
  <sheetFormatPr baseColWidth="10" defaultColWidth="67" defaultRowHeight="15"/>
  <cols>
    <col min="1" max="1" width="7.42578125" style="1" customWidth="1"/>
    <col min="2" max="2" width="55.7109375" style="2" customWidth="1"/>
    <col min="3" max="3" width="11.5703125" style="2" customWidth="1"/>
    <col min="4" max="4" width="6.42578125" style="2" customWidth="1"/>
    <col min="5" max="5" width="13.28515625" style="3" customWidth="1"/>
    <col min="6" max="6" width="15.28515625" style="2" customWidth="1"/>
    <col min="7" max="7" width="17.85546875" style="2" customWidth="1"/>
    <col min="8" max="8" width="32.28515625" style="2" customWidth="1"/>
    <col min="9" max="9" width="31.42578125" style="2" customWidth="1"/>
    <col min="10" max="10" width="20.7109375" style="2" customWidth="1"/>
    <col min="11" max="11" width="18.5703125" style="2" customWidth="1"/>
    <col min="12" max="12" width="11.5703125" style="2" customWidth="1"/>
    <col min="13" max="13" width="18.28515625" style="2" customWidth="1"/>
    <col min="14" max="250" width="11.5703125" style="2" customWidth="1"/>
    <col min="251" max="251" width="6.42578125" style="2" customWidth="1"/>
    <col min="252" max="16384" width="67" style="2"/>
  </cols>
  <sheetData>
    <row r="1" spans="1:11" ht="18" customHeight="1">
      <c r="A1" s="12"/>
      <c r="B1" s="12"/>
      <c r="C1" s="13"/>
      <c r="D1" s="13"/>
      <c r="E1" s="12"/>
      <c r="F1" s="12"/>
      <c r="G1" s="14"/>
      <c r="H1" s="4"/>
      <c r="I1" s="4"/>
      <c r="J1" s="4"/>
    </row>
    <row r="2" spans="1:11" ht="18" customHeight="1">
      <c r="A2" s="12"/>
      <c r="B2" s="12"/>
      <c r="C2" s="13"/>
      <c r="D2" s="13"/>
      <c r="E2" s="12"/>
      <c r="F2" s="12"/>
      <c r="G2" s="14"/>
      <c r="H2" s="4"/>
      <c r="I2" s="4"/>
      <c r="J2" s="4"/>
    </row>
    <row r="3" spans="1:11" ht="18" customHeight="1">
      <c r="A3" s="12"/>
      <c r="B3" s="12"/>
      <c r="C3" s="13"/>
      <c r="D3" s="13"/>
      <c r="E3" s="12"/>
      <c r="F3" s="12"/>
      <c r="G3" s="14"/>
      <c r="H3" s="4"/>
      <c r="I3" s="4"/>
      <c r="J3" s="4"/>
    </row>
    <row r="4" spans="1:11" ht="18" customHeight="1">
      <c r="A4" s="12"/>
      <c r="B4" s="12"/>
      <c r="C4" s="13"/>
      <c r="D4" s="13"/>
      <c r="E4" s="12"/>
      <c r="F4" s="12"/>
      <c r="G4" s="14"/>
      <c r="H4" s="4"/>
      <c r="I4" s="4"/>
      <c r="J4" s="4"/>
    </row>
    <row r="5" spans="1:11" ht="17.25" customHeight="1">
      <c r="A5" s="123" t="s">
        <v>0</v>
      </c>
      <c r="B5" s="123"/>
      <c r="C5" s="123"/>
      <c r="D5" s="123"/>
      <c r="E5" s="123"/>
      <c r="F5" s="123"/>
      <c r="G5" s="123"/>
      <c r="H5" s="4"/>
      <c r="I5" s="4"/>
      <c r="J5" s="4"/>
    </row>
    <row r="6" spans="1:11" ht="17.25" customHeight="1" thickBot="1">
      <c r="A6" s="124" t="s">
        <v>1</v>
      </c>
      <c r="B6" s="124"/>
      <c r="C6" s="124"/>
      <c r="D6" s="124"/>
      <c r="E6" s="124"/>
      <c r="F6" s="124"/>
      <c r="G6" s="124"/>
      <c r="H6" s="4"/>
      <c r="I6" s="4"/>
      <c r="J6" s="4"/>
    </row>
    <row r="7" spans="1:11" ht="18.75" customHeight="1">
      <c r="A7" s="15"/>
      <c r="B7" s="16"/>
      <c r="C7" s="16"/>
      <c r="D7" s="16"/>
      <c r="E7" s="16"/>
      <c r="F7" s="17"/>
      <c r="G7" s="18" t="s">
        <v>90</v>
      </c>
      <c r="H7" s="4"/>
      <c r="I7" s="4"/>
      <c r="J7" s="4"/>
    </row>
    <row r="8" spans="1:11" ht="18.75" customHeight="1" thickBot="1">
      <c r="A8" s="19"/>
      <c r="B8" s="20"/>
      <c r="C8" s="20"/>
      <c r="D8" s="21"/>
      <c r="E8" s="20"/>
      <c r="F8" s="22"/>
      <c r="G8" s="23" t="s">
        <v>92</v>
      </c>
      <c r="H8" s="4"/>
      <c r="I8" s="4"/>
      <c r="J8" s="4"/>
    </row>
    <row r="9" spans="1:11" ht="36.75" customHeight="1">
      <c r="A9" s="24"/>
      <c r="B9" s="125" t="s">
        <v>91</v>
      </c>
      <c r="C9" s="125"/>
      <c r="D9" s="125"/>
      <c r="E9" s="125"/>
      <c r="F9" s="125"/>
      <c r="G9" s="125"/>
      <c r="H9" s="4"/>
      <c r="I9" s="4"/>
      <c r="J9" s="4"/>
    </row>
    <row r="10" spans="1:11" ht="18.75" customHeight="1">
      <c r="A10" s="25"/>
      <c r="B10" s="126" t="s">
        <v>2</v>
      </c>
      <c r="C10" s="126"/>
      <c r="D10" s="126"/>
      <c r="E10" s="126"/>
      <c r="F10" s="126"/>
      <c r="G10" s="126"/>
      <c r="H10" s="4"/>
      <c r="I10" s="4"/>
      <c r="J10" s="4"/>
    </row>
    <row r="11" spans="1:11" ht="20.25" customHeight="1">
      <c r="A11" s="26"/>
      <c r="B11" s="27"/>
      <c r="C11" s="27"/>
      <c r="D11" s="27"/>
      <c r="E11" s="27"/>
      <c r="F11" s="28" t="s">
        <v>3</v>
      </c>
      <c r="G11" s="29">
        <v>46295</v>
      </c>
      <c r="H11" s="4"/>
      <c r="I11" s="5"/>
      <c r="J11" s="5"/>
      <c r="K11" s="6"/>
    </row>
    <row r="12" spans="1:11" ht="18.75" customHeight="1" thickBot="1">
      <c r="A12" s="30" t="s">
        <v>4</v>
      </c>
      <c r="B12" s="30" t="s">
        <v>5</v>
      </c>
      <c r="C12" s="30" t="s">
        <v>6</v>
      </c>
      <c r="D12" s="30" t="s">
        <v>7</v>
      </c>
      <c r="E12" s="30" t="s">
        <v>8</v>
      </c>
      <c r="F12" s="30" t="s">
        <v>9</v>
      </c>
      <c r="G12" s="31" t="s">
        <v>10</v>
      </c>
      <c r="H12" s="4"/>
      <c r="I12" s="4"/>
      <c r="J12" s="4"/>
    </row>
    <row r="13" spans="1:11" ht="21" customHeight="1">
      <c r="A13" s="32"/>
      <c r="B13" s="33" t="s">
        <v>11</v>
      </c>
      <c r="C13" s="32"/>
      <c r="D13" s="32"/>
      <c r="E13" s="32"/>
      <c r="F13" s="32"/>
      <c r="G13" s="34"/>
    </row>
    <row r="14" spans="1:11" ht="15.75">
      <c r="A14" s="35">
        <v>1</v>
      </c>
      <c r="B14" s="36" t="s">
        <v>12</v>
      </c>
      <c r="C14" s="37"/>
      <c r="D14" s="37"/>
      <c r="E14" s="38"/>
      <c r="F14" s="37"/>
      <c r="G14" s="39"/>
      <c r="H14" s="7"/>
      <c r="I14" s="8"/>
      <c r="J14" s="8"/>
      <c r="K14"/>
    </row>
    <row r="15" spans="1:11" ht="15.75">
      <c r="A15" s="40">
        <f>A14+0.01</f>
        <v>1.01</v>
      </c>
      <c r="B15" s="41" t="s">
        <v>13</v>
      </c>
      <c r="C15" s="38">
        <v>150</v>
      </c>
      <c r="D15" s="37" t="s">
        <v>14</v>
      </c>
      <c r="E15" s="42"/>
      <c r="F15" s="38">
        <f>C15*E15</f>
        <v>0</v>
      </c>
      <c r="G15" s="43"/>
      <c r="H15" s="9"/>
      <c r="I15" s="8"/>
      <c r="J15" s="9"/>
      <c r="K15"/>
    </row>
    <row r="16" spans="1:11" ht="15.75">
      <c r="A16" s="40">
        <f>A15+0.01</f>
        <v>1.02</v>
      </c>
      <c r="B16" s="41" t="s">
        <v>15</v>
      </c>
      <c r="C16" s="38">
        <v>150</v>
      </c>
      <c r="D16" s="37" t="s">
        <v>16</v>
      </c>
      <c r="E16" s="42"/>
      <c r="F16" s="38">
        <f>C16*E16</f>
        <v>0</v>
      </c>
      <c r="G16" s="43"/>
      <c r="H16" s="9"/>
      <c r="I16" s="9"/>
      <c r="J16" s="9"/>
      <c r="K16"/>
    </row>
    <row r="17" spans="1:11" ht="15.75">
      <c r="A17" s="40"/>
      <c r="B17" s="41"/>
      <c r="C17" s="38"/>
      <c r="D17" s="37"/>
      <c r="E17" s="42"/>
      <c r="F17" s="44" t="s">
        <v>17</v>
      </c>
      <c r="G17" s="45">
        <f>+SUBTOTAL(9,F15:F16)</f>
        <v>0</v>
      </c>
      <c r="H17" s="9"/>
      <c r="I17" s="10"/>
      <c r="J17" s="9"/>
      <c r="K17" s="11"/>
    </row>
    <row r="18" spans="1:11" ht="15.75">
      <c r="A18" s="35">
        <f>+A14+1</f>
        <v>2</v>
      </c>
      <c r="B18" s="36" t="s">
        <v>18</v>
      </c>
      <c r="C18" s="38"/>
      <c r="D18" s="37"/>
      <c r="E18" s="42"/>
      <c r="F18" s="38"/>
      <c r="G18" s="46"/>
      <c r="H18" s="7"/>
      <c r="I18" s="8"/>
      <c r="J18" s="8"/>
      <c r="K18"/>
    </row>
    <row r="19" spans="1:11" ht="15.75">
      <c r="A19" s="40">
        <f>+A18+0.01</f>
        <v>2.0099999999999998</v>
      </c>
      <c r="B19" s="41" t="s">
        <v>19</v>
      </c>
      <c r="C19" s="38">
        <f>(C15+C16)*0.15</f>
        <v>45</v>
      </c>
      <c r="D19" s="37" t="s">
        <v>20</v>
      </c>
      <c r="E19" s="42"/>
      <c r="F19" s="38">
        <f t="shared" ref="F19:F20" si="0">C19*E19</f>
        <v>0</v>
      </c>
      <c r="G19" s="43"/>
      <c r="H19" s="9"/>
      <c r="I19" s="10"/>
      <c r="J19" s="9"/>
      <c r="K19" s="11"/>
    </row>
    <row r="20" spans="1:11" ht="30.75" customHeight="1">
      <c r="A20" s="40">
        <f>A19+0.01</f>
        <v>2.02</v>
      </c>
      <c r="B20" s="41" t="s">
        <v>21</v>
      </c>
      <c r="C20" s="38">
        <f>C16*0.1</f>
        <v>15</v>
      </c>
      <c r="D20" s="37" t="s">
        <v>20</v>
      </c>
      <c r="E20" s="42"/>
      <c r="F20" s="38">
        <f t="shared" si="0"/>
        <v>0</v>
      </c>
      <c r="G20" s="43"/>
      <c r="H20" s="9"/>
      <c r="I20" s="10"/>
      <c r="J20" s="9"/>
      <c r="K20" s="11"/>
    </row>
    <row r="21" spans="1:11" ht="15.75">
      <c r="A21" s="40"/>
      <c r="B21" s="41"/>
      <c r="C21" s="38"/>
      <c r="D21" s="37"/>
      <c r="E21" s="42"/>
      <c r="F21" s="44" t="s">
        <v>17</v>
      </c>
      <c r="G21" s="45">
        <f>+SUBTOTAL(9,F19:F20)</f>
        <v>0</v>
      </c>
      <c r="H21" s="9"/>
      <c r="I21" s="10"/>
      <c r="J21" s="9"/>
      <c r="K21" s="11"/>
    </row>
    <row r="22" spans="1:11" ht="15.75">
      <c r="A22" s="35">
        <f>+A18+1</f>
        <v>3</v>
      </c>
      <c r="B22" s="36" t="s">
        <v>22</v>
      </c>
      <c r="C22" s="38"/>
      <c r="D22" s="37"/>
      <c r="E22" s="42"/>
      <c r="F22" s="38"/>
      <c r="G22" s="46"/>
      <c r="H22" s="7"/>
      <c r="I22" s="8"/>
      <c r="J22" s="8"/>
      <c r="K22"/>
    </row>
    <row r="23" spans="1:11" ht="15.75">
      <c r="A23" s="40">
        <f>A22+0.01</f>
        <v>3.01</v>
      </c>
      <c r="B23" s="41" t="s">
        <v>23</v>
      </c>
      <c r="C23" s="38">
        <f>C15</f>
        <v>150</v>
      </c>
      <c r="D23" s="37" t="s">
        <v>14</v>
      </c>
      <c r="E23" s="42"/>
      <c r="F23" s="38">
        <f t="shared" ref="F23" si="1">C23*E23</f>
        <v>0</v>
      </c>
      <c r="G23" s="43"/>
      <c r="H23" s="7"/>
      <c r="I23" s="8"/>
      <c r="J23" s="8"/>
      <c r="K23" s="11"/>
    </row>
    <row r="24" spans="1:11" ht="15.75">
      <c r="A24" s="40"/>
      <c r="B24" s="41"/>
      <c r="C24" s="38"/>
      <c r="D24" s="37"/>
      <c r="E24" s="42"/>
      <c r="F24" s="44" t="s">
        <v>17</v>
      </c>
      <c r="G24" s="45">
        <f>+SUBTOTAL(9,F23)</f>
        <v>0</v>
      </c>
      <c r="H24" s="9"/>
      <c r="I24" s="10"/>
      <c r="J24" s="9"/>
      <c r="K24" s="11"/>
    </row>
    <row r="25" spans="1:11" ht="15.75">
      <c r="A25" s="47">
        <f>+A22+1</f>
        <v>4</v>
      </c>
      <c r="B25" s="36" t="s">
        <v>24</v>
      </c>
      <c r="C25" s="38"/>
      <c r="D25" s="37"/>
      <c r="E25" s="42"/>
      <c r="F25" s="38"/>
      <c r="G25" s="48"/>
      <c r="H25" s="9"/>
      <c r="I25" s="10"/>
      <c r="J25" s="9"/>
      <c r="K25" s="11"/>
    </row>
    <row r="26" spans="1:11" ht="61.5" customHeight="1">
      <c r="A26" s="40">
        <f>A25+0.01</f>
        <v>4.01</v>
      </c>
      <c r="B26" s="41" t="s">
        <v>25</v>
      </c>
      <c r="C26" s="38">
        <v>10</v>
      </c>
      <c r="D26" s="37" t="s">
        <v>16</v>
      </c>
      <c r="E26" s="42"/>
      <c r="F26" s="38">
        <f t="shared" ref="F26:F30" si="2">C26*E26</f>
        <v>0</v>
      </c>
      <c r="G26" s="46"/>
      <c r="H26" s="10"/>
      <c r="I26" s="10"/>
      <c r="J26" s="9"/>
      <c r="K26" s="11"/>
    </row>
    <row r="27" spans="1:11" ht="30.75" customHeight="1">
      <c r="A27" s="40">
        <v>4.0199999999999996</v>
      </c>
      <c r="B27" s="41" t="s">
        <v>26</v>
      </c>
      <c r="C27" s="38">
        <v>150</v>
      </c>
      <c r="D27" s="37" t="s">
        <v>16</v>
      </c>
      <c r="E27" s="42"/>
      <c r="F27" s="38">
        <f t="shared" si="2"/>
        <v>0</v>
      </c>
      <c r="G27" s="46"/>
      <c r="H27" s="10"/>
      <c r="I27" s="10"/>
      <c r="J27" s="9"/>
      <c r="K27" s="11"/>
    </row>
    <row r="28" spans="1:11" ht="31.5">
      <c r="A28" s="40">
        <v>4.03</v>
      </c>
      <c r="B28" s="41" t="s">
        <v>27</v>
      </c>
      <c r="C28" s="38">
        <f>C15</f>
        <v>150</v>
      </c>
      <c r="D28" s="37" t="s">
        <v>14</v>
      </c>
      <c r="E28" s="42"/>
      <c r="F28" s="38">
        <f t="shared" si="2"/>
        <v>0</v>
      </c>
      <c r="G28" s="46"/>
      <c r="H28" s="10"/>
      <c r="I28" s="10"/>
      <c r="J28" s="9"/>
      <c r="K28" s="11"/>
    </row>
    <row r="29" spans="1:11" ht="15.75">
      <c r="A29" s="40">
        <v>4.04</v>
      </c>
      <c r="B29" s="41" t="s">
        <v>28</v>
      </c>
      <c r="C29" s="38">
        <f>50*2.7</f>
        <v>135</v>
      </c>
      <c r="D29" s="37" t="s">
        <v>16</v>
      </c>
      <c r="E29" s="42"/>
      <c r="F29" s="38">
        <f t="shared" si="2"/>
        <v>0</v>
      </c>
      <c r="G29" s="46"/>
      <c r="H29" s="10"/>
      <c r="I29" s="10"/>
      <c r="J29" s="9"/>
      <c r="K29" s="11"/>
    </row>
    <row r="30" spans="1:11" ht="15.75">
      <c r="A30" s="40">
        <v>4.05</v>
      </c>
      <c r="B30" s="41" t="s">
        <v>29</v>
      </c>
      <c r="C30" s="38">
        <v>20</v>
      </c>
      <c r="D30" s="37" t="s">
        <v>7</v>
      </c>
      <c r="E30" s="42"/>
      <c r="F30" s="38">
        <f t="shared" si="2"/>
        <v>0</v>
      </c>
      <c r="G30" s="46"/>
      <c r="H30" s="10"/>
      <c r="I30" s="10"/>
      <c r="J30" s="9"/>
      <c r="K30" s="11"/>
    </row>
    <row r="31" spans="1:11" ht="15.75">
      <c r="A31" s="40"/>
      <c r="B31" s="41"/>
      <c r="C31" s="38"/>
      <c r="D31" s="37"/>
      <c r="E31" s="42"/>
      <c r="F31" s="44" t="s">
        <v>17</v>
      </c>
      <c r="G31" s="45">
        <f>+SUBTOTAL(9,F26:F30)</f>
        <v>0</v>
      </c>
      <c r="H31" s="10"/>
      <c r="I31" s="10"/>
      <c r="J31" s="9"/>
      <c r="K31" s="11"/>
    </row>
    <row r="32" spans="1:11" ht="15.75">
      <c r="A32" s="35">
        <f>+A25+1</f>
        <v>5</v>
      </c>
      <c r="B32" s="36" t="s">
        <v>30</v>
      </c>
      <c r="C32" s="38"/>
      <c r="D32" s="37"/>
      <c r="E32" s="42"/>
      <c r="F32" s="38"/>
      <c r="G32" s="46"/>
      <c r="H32" s="7"/>
      <c r="I32" s="8"/>
      <c r="J32" s="8"/>
      <c r="K32"/>
    </row>
    <row r="33" spans="1:11" ht="15.75">
      <c r="A33" s="40">
        <f>+A32+0.01</f>
        <v>5.01</v>
      </c>
      <c r="B33" s="41" t="s">
        <v>31</v>
      </c>
      <c r="C33" s="38">
        <v>10</v>
      </c>
      <c r="D33" s="37" t="s">
        <v>7</v>
      </c>
      <c r="E33" s="42"/>
      <c r="F33" s="38">
        <f t="shared" ref="F33:F37" si="3">C33*E33</f>
        <v>0</v>
      </c>
      <c r="G33" s="46"/>
      <c r="H33" s="9"/>
      <c r="I33" s="10"/>
      <c r="J33" s="9"/>
      <c r="K33" s="11"/>
    </row>
    <row r="34" spans="1:11" ht="15.75">
      <c r="A34" s="40">
        <f>+A33+0.01</f>
        <v>5.0199999999999996</v>
      </c>
      <c r="B34" s="41" t="s">
        <v>32</v>
      </c>
      <c r="C34" s="38">
        <v>5</v>
      </c>
      <c r="D34" s="37" t="s">
        <v>20</v>
      </c>
      <c r="E34" s="42"/>
      <c r="F34" s="38">
        <f t="shared" si="3"/>
        <v>0</v>
      </c>
      <c r="G34" s="49"/>
      <c r="H34" s="9"/>
      <c r="I34" s="10"/>
      <c r="J34" s="9"/>
      <c r="K34" s="11"/>
    </row>
    <row r="35" spans="1:11" ht="15.75">
      <c r="A35" s="40">
        <f>+A34+0.01</f>
        <v>5.03</v>
      </c>
      <c r="B35" s="41" t="s">
        <v>33</v>
      </c>
      <c r="C35" s="38">
        <f>C15*0.5</f>
        <v>75</v>
      </c>
      <c r="D35" s="37" t="s">
        <v>16</v>
      </c>
      <c r="E35" s="42"/>
      <c r="F35" s="38">
        <f t="shared" si="3"/>
        <v>0</v>
      </c>
      <c r="G35" s="49"/>
      <c r="H35" s="9"/>
      <c r="I35" s="10"/>
      <c r="J35" s="9"/>
      <c r="K35" s="11"/>
    </row>
    <row r="36" spans="1:11" ht="29.25" customHeight="1">
      <c r="A36" s="40">
        <f>+A35+0.01</f>
        <v>5.04</v>
      </c>
      <c r="B36" s="41" t="s">
        <v>34</v>
      </c>
      <c r="C36" s="38">
        <v>20</v>
      </c>
      <c r="D36" s="37" t="s">
        <v>7</v>
      </c>
      <c r="E36" s="42"/>
      <c r="F36" s="38">
        <f t="shared" si="3"/>
        <v>0</v>
      </c>
      <c r="G36" s="49"/>
      <c r="H36" s="9"/>
      <c r="I36" s="10"/>
      <c r="J36" s="9"/>
      <c r="K36" s="11"/>
    </row>
    <row r="37" spans="1:11" ht="29.25" customHeight="1">
      <c r="A37" s="40">
        <v>5.05</v>
      </c>
      <c r="B37" s="41" t="s">
        <v>35</v>
      </c>
      <c r="C37" s="38">
        <v>4</v>
      </c>
      <c r="D37" s="37" t="s">
        <v>20</v>
      </c>
      <c r="E37" s="42"/>
      <c r="F37" s="38">
        <f t="shared" si="3"/>
        <v>0</v>
      </c>
      <c r="G37" s="49"/>
      <c r="H37" s="9"/>
      <c r="I37" s="10"/>
      <c r="J37" s="9"/>
      <c r="K37" s="11"/>
    </row>
    <row r="38" spans="1:11" ht="15.75">
      <c r="A38" s="50"/>
      <c r="B38" s="41"/>
      <c r="C38" s="38"/>
      <c r="D38" s="37"/>
      <c r="E38" s="42"/>
      <c r="F38" s="44" t="s">
        <v>17</v>
      </c>
      <c r="G38" s="45">
        <f>+SUBTOTAL(9,F33:F37)</f>
        <v>0</v>
      </c>
      <c r="H38" s="9"/>
      <c r="I38" s="10"/>
      <c r="J38" s="9"/>
      <c r="K38" s="11"/>
    </row>
    <row r="39" spans="1:11" ht="15.75">
      <c r="A39" s="51">
        <f>+A32+1</f>
        <v>6</v>
      </c>
      <c r="B39" s="36" t="s">
        <v>36</v>
      </c>
      <c r="C39" s="38"/>
      <c r="D39" s="37"/>
      <c r="E39" s="42"/>
      <c r="F39" s="38"/>
      <c r="G39" s="46"/>
      <c r="H39" s="7"/>
      <c r="I39" s="8"/>
      <c r="J39" s="8"/>
      <c r="K39"/>
    </row>
    <row r="40" spans="1:11" ht="36" customHeight="1">
      <c r="A40" s="50">
        <f>+A39+0.01</f>
        <v>6.01</v>
      </c>
      <c r="B40" s="41" t="s">
        <v>37</v>
      </c>
      <c r="C40" s="38">
        <v>2</v>
      </c>
      <c r="D40" s="37" t="s">
        <v>7</v>
      </c>
      <c r="E40" s="42"/>
      <c r="F40" s="38">
        <f t="shared" ref="F40:F41" si="4">C40*E40</f>
        <v>0</v>
      </c>
      <c r="G40" s="49"/>
      <c r="H40" s="9"/>
      <c r="I40" s="10"/>
      <c r="J40" s="9"/>
      <c r="K40" s="11"/>
    </row>
    <row r="41" spans="1:11" ht="36" customHeight="1">
      <c r="A41" s="50">
        <f>A40+0.01</f>
        <v>6.02</v>
      </c>
      <c r="B41" s="41" t="s">
        <v>38</v>
      </c>
      <c r="C41" s="38">
        <v>5</v>
      </c>
      <c r="D41" s="37" t="s">
        <v>7</v>
      </c>
      <c r="E41" s="42"/>
      <c r="F41" s="38">
        <f t="shared" si="4"/>
        <v>0</v>
      </c>
      <c r="G41" s="49"/>
      <c r="H41" s="9"/>
      <c r="I41" s="10"/>
      <c r="J41" s="9"/>
      <c r="K41" s="11"/>
    </row>
    <row r="42" spans="1:11" ht="15.75">
      <c r="A42" s="40"/>
      <c r="B42" s="41"/>
      <c r="C42" s="38"/>
      <c r="D42" s="37"/>
      <c r="E42" s="42"/>
      <c r="F42" s="44" t="s">
        <v>17</v>
      </c>
      <c r="G42" s="45">
        <f>+SUBTOTAL(9,F40:F41)</f>
        <v>0</v>
      </c>
      <c r="H42" s="9"/>
      <c r="I42" s="10"/>
      <c r="J42" s="9"/>
      <c r="K42" s="11"/>
    </row>
    <row r="43" spans="1:11" ht="15.75">
      <c r="A43" s="51">
        <f>+A39+1</f>
        <v>7</v>
      </c>
      <c r="B43" s="36" t="s">
        <v>39</v>
      </c>
      <c r="C43" s="38"/>
      <c r="D43" s="37"/>
      <c r="E43" s="42"/>
      <c r="F43" s="52"/>
      <c r="G43" s="46"/>
      <c r="H43" s="9"/>
      <c r="I43" s="9"/>
      <c r="J43" s="9"/>
      <c r="K43"/>
    </row>
    <row r="44" spans="1:11" ht="15.75">
      <c r="A44" s="50">
        <f>+A43+0.01</f>
        <v>7.01</v>
      </c>
      <c r="B44" s="41" t="s">
        <v>40</v>
      </c>
      <c r="C44" s="38">
        <v>1</v>
      </c>
      <c r="D44" s="37" t="s">
        <v>41</v>
      </c>
      <c r="E44" s="42"/>
      <c r="F44" s="38">
        <f t="shared" ref="F44:F60" si="5">C44*E44</f>
        <v>0</v>
      </c>
      <c r="G44" s="43"/>
      <c r="H44" s="9"/>
      <c r="I44" s="10"/>
      <c r="J44" s="9"/>
      <c r="K44" s="11"/>
    </row>
    <row r="45" spans="1:11" ht="15.75">
      <c r="A45" s="50">
        <f>A44+0.01</f>
        <v>7.02</v>
      </c>
      <c r="B45" s="41" t="s">
        <v>42</v>
      </c>
      <c r="C45" s="38">
        <v>6</v>
      </c>
      <c r="D45" s="37" t="s">
        <v>7</v>
      </c>
      <c r="E45" s="42"/>
      <c r="F45" s="38">
        <f t="shared" si="5"/>
        <v>0</v>
      </c>
      <c r="G45" s="43"/>
      <c r="H45" s="9"/>
      <c r="I45" s="10"/>
      <c r="J45" s="9"/>
      <c r="K45" s="11"/>
    </row>
    <row r="46" spans="1:11" ht="15.75">
      <c r="A46" s="50">
        <f>A45+0.01</f>
        <v>7.03</v>
      </c>
      <c r="B46" s="41" t="s">
        <v>43</v>
      </c>
      <c r="C46" s="38">
        <v>1</v>
      </c>
      <c r="D46" s="37" t="s">
        <v>7</v>
      </c>
      <c r="E46" s="42"/>
      <c r="F46" s="38">
        <f t="shared" si="5"/>
        <v>0</v>
      </c>
      <c r="G46" s="43"/>
      <c r="H46" s="9"/>
      <c r="I46" s="10"/>
      <c r="J46" s="9"/>
      <c r="K46" s="11"/>
    </row>
    <row r="47" spans="1:11" ht="15.75">
      <c r="A47" s="50">
        <v>7.04</v>
      </c>
      <c r="B47" s="41" t="s">
        <v>44</v>
      </c>
      <c r="C47" s="38">
        <v>1</v>
      </c>
      <c r="D47" s="37" t="s">
        <v>7</v>
      </c>
      <c r="E47" s="42"/>
      <c r="F47" s="38">
        <f t="shared" si="5"/>
        <v>0</v>
      </c>
      <c r="G47" s="43"/>
      <c r="H47" s="9"/>
      <c r="I47" s="10"/>
      <c r="J47" s="9"/>
      <c r="K47" s="11"/>
    </row>
    <row r="48" spans="1:11" ht="15.75">
      <c r="A48" s="50">
        <v>7.05</v>
      </c>
      <c r="B48" s="41" t="s">
        <v>45</v>
      </c>
      <c r="C48" s="38">
        <f>60*2.7</f>
        <v>162</v>
      </c>
      <c r="D48" s="37" t="s">
        <v>16</v>
      </c>
      <c r="E48" s="42"/>
      <c r="F48" s="38">
        <f t="shared" si="5"/>
        <v>0</v>
      </c>
      <c r="G48" s="43"/>
      <c r="H48" s="9"/>
      <c r="I48" s="10"/>
      <c r="J48" s="9"/>
      <c r="K48" s="11"/>
    </row>
    <row r="49" spans="1:11" ht="77.25" customHeight="1">
      <c r="A49" s="50">
        <v>7.06</v>
      </c>
      <c r="B49" s="41" t="s">
        <v>46</v>
      </c>
      <c r="C49" s="38">
        <v>15</v>
      </c>
      <c r="D49" s="37" t="s">
        <v>7</v>
      </c>
      <c r="E49" s="42"/>
      <c r="F49" s="38">
        <f t="shared" si="5"/>
        <v>0</v>
      </c>
      <c r="G49" s="43"/>
      <c r="H49" s="9"/>
      <c r="I49" s="10"/>
      <c r="J49" s="9"/>
      <c r="K49" s="11"/>
    </row>
    <row r="50" spans="1:11" ht="15.75">
      <c r="A50" s="50">
        <v>7.07</v>
      </c>
      <c r="B50" s="41" t="s">
        <v>47</v>
      </c>
      <c r="C50" s="38">
        <v>10</v>
      </c>
      <c r="D50" s="37" t="s">
        <v>7</v>
      </c>
      <c r="E50" s="42"/>
      <c r="F50" s="38">
        <f t="shared" si="5"/>
        <v>0</v>
      </c>
      <c r="G50" s="43"/>
      <c r="H50" s="9"/>
      <c r="I50" s="10"/>
      <c r="J50" s="9"/>
      <c r="K50" s="11"/>
    </row>
    <row r="51" spans="1:11" ht="15.75">
      <c r="A51" s="50">
        <v>7.08</v>
      </c>
      <c r="B51" s="41" t="s">
        <v>48</v>
      </c>
      <c r="C51" s="38">
        <v>10</v>
      </c>
      <c r="D51" s="37" t="s">
        <v>7</v>
      </c>
      <c r="E51" s="42"/>
      <c r="F51" s="38">
        <f t="shared" si="5"/>
        <v>0</v>
      </c>
      <c r="G51" s="43"/>
      <c r="H51" s="9"/>
      <c r="I51" s="10"/>
      <c r="J51" s="9"/>
      <c r="K51" s="11"/>
    </row>
    <row r="52" spans="1:11" ht="30.75" customHeight="1">
      <c r="A52" s="50">
        <v>7.09</v>
      </c>
      <c r="B52" s="41" t="s">
        <v>49</v>
      </c>
      <c r="C52" s="38">
        <v>10</v>
      </c>
      <c r="D52" s="37" t="s">
        <v>50</v>
      </c>
      <c r="E52" s="42"/>
      <c r="F52" s="38">
        <f t="shared" si="5"/>
        <v>0</v>
      </c>
      <c r="G52" s="43"/>
      <c r="H52" s="9"/>
      <c r="I52" s="10"/>
      <c r="J52" s="9"/>
      <c r="K52" s="11"/>
    </row>
    <row r="53" spans="1:11" ht="46.5" customHeight="1">
      <c r="A53" s="50">
        <v>7.1</v>
      </c>
      <c r="B53" s="41" t="s">
        <v>51</v>
      </c>
      <c r="C53" s="38">
        <v>12</v>
      </c>
      <c r="D53" s="37" t="s">
        <v>7</v>
      </c>
      <c r="E53" s="42"/>
      <c r="F53" s="38">
        <f t="shared" si="5"/>
        <v>0</v>
      </c>
      <c r="G53" s="43"/>
      <c r="H53" s="9"/>
      <c r="I53" s="10"/>
      <c r="J53" s="9"/>
      <c r="K53" s="11"/>
    </row>
    <row r="54" spans="1:11" ht="15.75">
      <c r="A54" s="50">
        <v>7.11</v>
      </c>
      <c r="B54" s="41" t="s">
        <v>52</v>
      </c>
      <c r="C54" s="38">
        <v>600</v>
      </c>
      <c r="D54" s="37" t="s">
        <v>53</v>
      </c>
      <c r="E54" s="42"/>
      <c r="F54" s="38">
        <f t="shared" si="5"/>
        <v>0</v>
      </c>
      <c r="G54" s="43"/>
      <c r="H54" s="9"/>
      <c r="I54" s="10"/>
      <c r="J54" s="9"/>
      <c r="K54" s="11"/>
    </row>
    <row r="55" spans="1:11" ht="30.75" customHeight="1">
      <c r="A55" s="50">
        <v>7.12</v>
      </c>
      <c r="B55" s="41" t="s">
        <v>54</v>
      </c>
      <c r="C55" s="38">
        <v>10</v>
      </c>
      <c r="D55" s="37" t="s">
        <v>7</v>
      </c>
      <c r="E55" s="42"/>
      <c r="F55" s="38">
        <f t="shared" si="5"/>
        <v>0</v>
      </c>
      <c r="G55" s="43"/>
      <c r="H55" s="9"/>
      <c r="I55" s="10"/>
      <c r="J55" s="9"/>
      <c r="K55" s="11"/>
    </row>
    <row r="56" spans="1:11" ht="15.75">
      <c r="A56" s="50">
        <v>7.13</v>
      </c>
      <c r="B56" s="41" t="s">
        <v>55</v>
      </c>
      <c r="C56" s="38">
        <f>C15</f>
        <v>150</v>
      </c>
      <c r="D56" s="37" t="s">
        <v>14</v>
      </c>
      <c r="E56" s="42"/>
      <c r="F56" s="38">
        <f t="shared" si="5"/>
        <v>0</v>
      </c>
      <c r="G56" s="43"/>
      <c r="H56" s="9"/>
      <c r="I56" s="10"/>
      <c r="J56" s="9"/>
      <c r="K56" s="11"/>
    </row>
    <row r="57" spans="1:11" ht="30.75" customHeight="1">
      <c r="A57" s="53">
        <v>7.14</v>
      </c>
      <c r="B57" s="41" t="s">
        <v>56</v>
      </c>
      <c r="C57" s="38">
        <v>0.5</v>
      </c>
      <c r="D57" s="37" t="s">
        <v>57</v>
      </c>
      <c r="E57" s="42"/>
      <c r="F57" s="38">
        <f t="shared" si="5"/>
        <v>0</v>
      </c>
      <c r="G57" s="43"/>
      <c r="H57" s="9"/>
      <c r="I57" s="10"/>
      <c r="J57" s="9"/>
      <c r="K57" s="11"/>
    </row>
    <row r="58" spans="1:11" ht="30.75" customHeight="1">
      <c r="A58" s="53">
        <v>7.15</v>
      </c>
      <c r="B58" s="41" t="s">
        <v>58</v>
      </c>
      <c r="C58" s="38">
        <v>10</v>
      </c>
      <c r="D58" s="37" t="s">
        <v>7</v>
      </c>
      <c r="E58" s="42"/>
      <c r="F58" s="38">
        <f t="shared" si="5"/>
        <v>0</v>
      </c>
      <c r="G58" s="43"/>
      <c r="H58" s="9"/>
      <c r="I58" s="10"/>
      <c r="J58" s="9"/>
      <c r="K58" s="11"/>
    </row>
    <row r="59" spans="1:11" ht="15.75">
      <c r="A59" s="53">
        <v>7.16</v>
      </c>
      <c r="B59" s="41" t="s">
        <v>59</v>
      </c>
      <c r="C59" s="38">
        <v>6</v>
      </c>
      <c r="D59" s="37" t="s">
        <v>7</v>
      </c>
      <c r="E59" s="42"/>
      <c r="F59" s="38">
        <f t="shared" si="5"/>
        <v>0</v>
      </c>
      <c r="G59" s="43"/>
      <c r="H59" s="9"/>
      <c r="I59" s="10"/>
      <c r="J59" s="9"/>
      <c r="K59" s="11"/>
    </row>
    <row r="60" spans="1:11" ht="15.75">
      <c r="A60" s="53">
        <v>7.17</v>
      </c>
      <c r="B60" s="41" t="s">
        <v>60</v>
      </c>
      <c r="C60" s="38">
        <v>6</v>
      </c>
      <c r="D60" s="37" t="s">
        <v>7</v>
      </c>
      <c r="E60" s="42"/>
      <c r="F60" s="38">
        <f t="shared" si="5"/>
        <v>0</v>
      </c>
      <c r="G60" s="43"/>
      <c r="H60" s="9"/>
      <c r="I60" s="10"/>
      <c r="J60" s="9"/>
      <c r="K60" s="11"/>
    </row>
    <row r="61" spans="1:11" ht="15.75">
      <c r="A61" s="40"/>
      <c r="B61" s="54"/>
      <c r="C61" s="52"/>
      <c r="D61" s="55"/>
      <c r="E61" s="56"/>
      <c r="F61" s="44" t="s">
        <v>17</v>
      </c>
      <c r="G61" s="45">
        <f>+SUBTOTAL(9,F44:F60)</f>
        <v>0</v>
      </c>
      <c r="H61" s="9"/>
      <c r="I61" s="10"/>
      <c r="J61" s="9"/>
      <c r="K61" s="11"/>
    </row>
    <row r="62" spans="1:11" ht="15.75" customHeight="1">
      <c r="A62" s="57"/>
      <c r="B62" s="58"/>
      <c r="C62" s="59"/>
      <c r="D62" s="59"/>
      <c r="E62" s="60"/>
      <c r="F62" s="61"/>
      <c r="G62" s="62"/>
      <c r="H62" s="9"/>
      <c r="I62" s="9"/>
      <c r="J62" s="9"/>
      <c r="K62"/>
    </row>
    <row r="63" spans="1:11" ht="17.25" customHeight="1">
      <c r="A63" s="63"/>
      <c r="B63" s="64"/>
      <c r="C63" s="127" t="s">
        <v>61</v>
      </c>
      <c r="D63" s="127"/>
      <c r="E63" s="127"/>
      <c r="F63" s="127"/>
      <c r="G63" s="65">
        <f>SUM(G17+G24+G21+G31+G38+G42+G61)</f>
        <v>0</v>
      </c>
      <c r="H63" s="9"/>
      <c r="I63" s="9"/>
      <c r="J63" s="9"/>
      <c r="K63"/>
    </row>
    <row r="64" spans="1:11" ht="15.75">
      <c r="A64" s="66"/>
      <c r="B64" s="67"/>
      <c r="C64" s="68"/>
      <c r="D64" s="68"/>
      <c r="E64" s="68"/>
      <c r="F64" s="68"/>
      <c r="G64" s="68"/>
    </row>
    <row r="65" spans="1:11" ht="21" customHeight="1">
      <c r="A65" s="69"/>
      <c r="B65" s="70" t="s">
        <v>62</v>
      </c>
      <c r="C65" s="71"/>
      <c r="D65" s="71"/>
      <c r="E65" s="71"/>
      <c r="F65" s="71"/>
      <c r="G65" s="72"/>
    </row>
    <row r="66" spans="1:11" ht="15.75">
      <c r="A66" s="73">
        <v>1</v>
      </c>
      <c r="B66" s="74" t="s">
        <v>12</v>
      </c>
      <c r="C66" s="75"/>
      <c r="D66" s="75"/>
      <c r="E66" s="76"/>
      <c r="F66" s="75"/>
      <c r="G66" s="46"/>
      <c r="H66" s="7"/>
      <c r="I66" s="8"/>
      <c r="J66" s="8"/>
      <c r="K66"/>
    </row>
    <row r="67" spans="1:11" ht="15.75">
      <c r="A67" s="40">
        <f>A66+0.01</f>
        <v>1.01</v>
      </c>
      <c r="B67" s="41" t="s">
        <v>13</v>
      </c>
      <c r="C67" s="38">
        <v>750</v>
      </c>
      <c r="D67" s="37" t="s">
        <v>14</v>
      </c>
      <c r="E67" s="42"/>
      <c r="F67" s="38">
        <f t="shared" ref="F67:F68" si="6">C67*E67</f>
        <v>0</v>
      </c>
      <c r="G67" s="43"/>
      <c r="H67" s="9"/>
      <c r="I67" s="8"/>
      <c r="J67" s="9"/>
      <c r="K67"/>
    </row>
    <row r="68" spans="1:11" ht="15.75">
      <c r="A68" s="40">
        <f>A67+0.01</f>
        <v>1.02</v>
      </c>
      <c r="B68" s="41" t="s">
        <v>15</v>
      </c>
      <c r="C68" s="38">
        <v>750</v>
      </c>
      <c r="D68" s="37" t="s">
        <v>16</v>
      </c>
      <c r="E68" s="42"/>
      <c r="F68" s="38">
        <f t="shared" si="6"/>
        <v>0</v>
      </c>
      <c r="G68" s="43"/>
      <c r="H68" s="9"/>
      <c r="I68" s="9"/>
      <c r="J68" s="9"/>
      <c r="K68"/>
    </row>
    <row r="69" spans="1:11" ht="15.75">
      <c r="A69" s="40"/>
      <c r="B69" s="41"/>
      <c r="C69" s="38"/>
      <c r="D69" s="37"/>
      <c r="E69" s="42"/>
      <c r="F69" s="44" t="s">
        <v>17</v>
      </c>
      <c r="G69" s="45">
        <f>+SUBTOTAL(9,F67:F68)</f>
        <v>0</v>
      </c>
      <c r="H69" s="9"/>
      <c r="I69" s="10"/>
      <c r="J69" s="9"/>
      <c r="K69" s="11"/>
    </row>
    <row r="70" spans="1:11" ht="15.75">
      <c r="A70" s="35">
        <f>+A66+1</f>
        <v>2</v>
      </c>
      <c r="B70" s="36" t="s">
        <v>18</v>
      </c>
      <c r="C70" s="38"/>
      <c r="D70" s="37"/>
      <c r="E70" s="42"/>
      <c r="F70" s="38"/>
      <c r="G70" s="46"/>
      <c r="H70" s="7"/>
      <c r="I70" s="8"/>
      <c r="J70" s="8"/>
      <c r="K70"/>
    </row>
    <row r="71" spans="1:11" ht="15.75">
      <c r="A71" s="40">
        <f>+A70+0.01</f>
        <v>2.0099999999999998</v>
      </c>
      <c r="B71" s="41" t="s">
        <v>19</v>
      </c>
      <c r="C71" s="38">
        <f>(C67+C68)*0.15</f>
        <v>225</v>
      </c>
      <c r="D71" s="37" t="s">
        <v>20</v>
      </c>
      <c r="E71" s="42"/>
      <c r="F71" s="38">
        <f t="shared" ref="F71:F72" si="7">C71*E71</f>
        <v>0</v>
      </c>
      <c r="G71" s="43"/>
      <c r="H71" s="9"/>
      <c r="I71" s="10"/>
      <c r="J71" s="9"/>
      <c r="K71" s="11"/>
    </row>
    <row r="72" spans="1:11" ht="30.75" customHeight="1">
      <c r="A72" s="40">
        <f>A71+0.01</f>
        <v>2.02</v>
      </c>
      <c r="B72" s="41" t="s">
        <v>21</v>
      </c>
      <c r="C72" s="38">
        <f>C68*0.1</f>
        <v>75</v>
      </c>
      <c r="D72" s="37" t="s">
        <v>20</v>
      </c>
      <c r="E72" s="42"/>
      <c r="F72" s="38">
        <f t="shared" si="7"/>
        <v>0</v>
      </c>
      <c r="G72" s="43"/>
      <c r="H72" s="9"/>
      <c r="I72" s="10"/>
      <c r="J72" s="9"/>
      <c r="K72" s="11"/>
    </row>
    <row r="73" spans="1:11" ht="15.75">
      <c r="A73" s="40"/>
      <c r="B73" s="41"/>
      <c r="C73" s="38"/>
      <c r="D73" s="37"/>
      <c r="E73" s="42"/>
      <c r="F73" s="44" t="s">
        <v>17</v>
      </c>
      <c r="G73" s="45">
        <f>+SUBTOTAL(9,F71:F72)</f>
        <v>0</v>
      </c>
      <c r="H73" s="9"/>
      <c r="I73" s="10"/>
      <c r="J73" s="9"/>
      <c r="K73" s="11"/>
    </row>
    <row r="74" spans="1:11" ht="15.75">
      <c r="A74" s="35">
        <f>+A70+1</f>
        <v>3</v>
      </c>
      <c r="B74" s="36" t="s">
        <v>22</v>
      </c>
      <c r="C74" s="38"/>
      <c r="D74" s="37"/>
      <c r="E74" s="42"/>
      <c r="F74" s="38"/>
      <c r="G74" s="46"/>
      <c r="H74" s="7"/>
      <c r="I74" s="8"/>
      <c r="J74" s="8"/>
      <c r="K74"/>
    </row>
    <row r="75" spans="1:11" ht="15.75">
      <c r="A75" s="40">
        <f>A74+0.01</f>
        <v>3.01</v>
      </c>
      <c r="B75" s="41" t="s">
        <v>23</v>
      </c>
      <c r="C75" s="38">
        <f>C67</f>
        <v>750</v>
      </c>
      <c r="D75" s="37" t="s">
        <v>14</v>
      </c>
      <c r="E75" s="42"/>
      <c r="F75" s="38">
        <f t="shared" ref="F75" si="8">C75*E75</f>
        <v>0</v>
      </c>
      <c r="G75" s="43"/>
      <c r="H75" s="7"/>
      <c r="I75" s="8"/>
      <c r="J75" s="8"/>
      <c r="K75" s="11"/>
    </row>
    <row r="76" spans="1:11" ht="15.75">
      <c r="A76" s="40"/>
      <c r="B76" s="41"/>
      <c r="C76" s="38"/>
      <c r="D76" s="37"/>
      <c r="E76" s="42"/>
      <c r="F76" s="44" t="s">
        <v>17</v>
      </c>
      <c r="G76" s="45">
        <f>+SUBTOTAL(9,F75)</f>
        <v>0</v>
      </c>
      <c r="H76" s="9"/>
      <c r="I76" s="10"/>
      <c r="J76" s="9"/>
      <c r="K76" s="11"/>
    </row>
    <row r="77" spans="1:11" ht="15.75">
      <c r="A77" s="47">
        <f>+A74+1</f>
        <v>4</v>
      </c>
      <c r="B77" s="36" t="s">
        <v>24</v>
      </c>
      <c r="C77" s="38"/>
      <c r="D77" s="37"/>
      <c r="E77" s="42"/>
      <c r="F77" s="38"/>
      <c r="G77" s="48"/>
      <c r="H77" s="9"/>
      <c r="I77" s="10"/>
      <c r="J77" s="9"/>
      <c r="K77" s="11"/>
    </row>
    <row r="78" spans="1:11" ht="61.5" customHeight="1">
      <c r="A78" s="40">
        <f>A77+0.01</f>
        <v>4.01</v>
      </c>
      <c r="B78" s="41" t="s">
        <v>25</v>
      </c>
      <c r="C78" s="38">
        <v>60</v>
      </c>
      <c r="D78" s="37" t="s">
        <v>16</v>
      </c>
      <c r="E78" s="42"/>
      <c r="F78" s="38">
        <f t="shared" ref="F78:F82" si="9">C78*E78</f>
        <v>0</v>
      </c>
      <c r="G78" s="46"/>
      <c r="H78" s="10"/>
      <c r="I78" s="10"/>
      <c r="J78" s="9"/>
      <c r="K78" s="11"/>
    </row>
    <row r="79" spans="1:11" ht="30.75" customHeight="1">
      <c r="A79" s="40">
        <v>4.0199999999999996</v>
      </c>
      <c r="B79" s="41" t="s">
        <v>26</v>
      </c>
      <c r="C79" s="38">
        <v>740</v>
      </c>
      <c r="D79" s="37" t="s">
        <v>16</v>
      </c>
      <c r="E79" s="42"/>
      <c r="F79" s="38">
        <f t="shared" si="9"/>
        <v>0</v>
      </c>
      <c r="G79" s="46"/>
      <c r="H79" s="10"/>
      <c r="I79" s="10"/>
      <c r="J79" s="9"/>
      <c r="K79" s="11"/>
    </row>
    <row r="80" spans="1:11" ht="31.5">
      <c r="A80" s="40">
        <v>4.03</v>
      </c>
      <c r="B80" s="41" t="s">
        <v>27</v>
      </c>
      <c r="C80" s="38">
        <f>C67</f>
        <v>750</v>
      </c>
      <c r="D80" s="37" t="s">
        <v>14</v>
      </c>
      <c r="E80" s="42"/>
      <c r="F80" s="38">
        <f t="shared" si="9"/>
        <v>0</v>
      </c>
      <c r="G80" s="46"/>
      <c r="H80" s="10"/>
      <c r="I80" s="10"/>
      <c r="J80" s="9"/>
      <c r="K80" s="11"/>
    </row>
    <row r="81" spans="1:11" ht="15.75">
      <c r="A81" s="40">
        <v>4.04</v>
      </c>
      <c r="B81" s="41" t="s">
        <v>28</v>
      </c>
      <c r="C81" s="38">
        <f>(2.92+1.78)*C67/10</f>
        <v>352.5</v>
      </c>
      <c r="D81" s="37" t="s">
        <v>16</v>
      </c>
      <c r="E81" s="42"/>
      <c r="F81" s="38">
        <f t="shared" si="9"/>
        <v>0</v>
      </c>
      <c r="G81" s="46"/>
      <c r="H81" s="10"/>
      <c r="I81" s="10"/>
      <c r="J81" s="9"/>
      <c r="K81" s="11"/>
    </row>
    <row r="82" spans="1:11" ht="15.75">
      <c r="A82" s="40">
        <v>4.05</v>
      </c>
      <c r="B82" s="41" t="s">
        <v>29</v>
      </c>
      <c r="C82" s="38">
        <v>80</v>
      </c>
      <c r="D82" s="37" t="s">
        <v>7</v>
      </c>
      <c r="E82" s="42"/>
      <c r="F82" s="38">
        <f t="shared" si="9"/>
        <v>0</v>
      </c>
      <c r="G82" s="46"/>
      <c r="H82" s="10"/>
      <c r="I82" s="10"/>
      <c r="J82" s="9"/>
      <c r="K82" s="11"/>
    </row>
    <row r="83" spans="1:11" ht="15.75">
      <c r="A83" s="40"/>
      <c r="B83" s="41"/>
      <c r="C83" s="38"/>
      <c r="D83" s="37"/>
      <c r="E83" s="42"/>
      <c r="F83" s="44" t="s">
        <v>17</v>
      </c>
      <c r="G83" s="45">
        <f>+SUBTOTAL(9,F78:F82)</f>
        <v>0</v>
      </c>
      <c r="H83" s="10"/>
      <c r="I83" s="10"/>
      <c r="J83" s="9"/>
      <c r="K83" s="11"/>
    </row>
    <row r="84" spans="1:11" ht="15.75">
      <c r="A84" s="35">
        <f>+A77+1</f>
        <v>5</v>
      </c>
      <c r="B84" s="36" t="s">
        <v>30</v>
      </c>
      <c r="C84" s="38"/>
      <c r="D84" s="37"/>
      <c r="E84" s="42"/>
      <c r="F84" s="38"/>
      <c r="G84" s="46"/>
      <c r="H84" s="7"/>
      <c r="I84" s="8"/>
      <c r="J84" s="8"/>
      <c r="K84"/>
    </row>
    <row r="85" spans="1:11" ht="15.75">
      <c r="A85" s="40">
        <f>+A84+0.01</f>
        <v>5.01</v>
      </c>
      <c r="B85" s="41" t="s">
        <v>31</v>
      </c>
      <c r="C85" s="38">
        <v>80</v>
      </c>
      <c r="D85" s="37" t="s">
        <v>7</v>
      </c>
      <c r="E85" s="42"/>
      <c r="F85" s="38">
        <f t="shared" ref="F85:F89" si="10">C85*E85</f>
        <v>0</v>
      </c>
      <c r="G85" s="46"/>
      <c r="H85" s="9"/>
      <c r="I85" s="10"/>
      <c r="J85" s="9"/>
      <c r="K85" s="11"/>
    </row>
    <row r="86" spans="1:11" ht="15.75">
      <c r="A86" s="40">
        <f>+A85+0.01</f>
        <v>5.0199999999999996</v>
      </c>
      <c r="B86" s="41" t="s">
        <v>32</v>
      </c>
      <c r="C86" s="38">
        <v>10.8</v>
      </c>
      <c r="D86" s="37" t="s">
        <v>20</v>
      </c>
      <c r="E86" s="42"/>
      <c r="F86" s="38">
        <f t="shared" si="10"/>
        <v>0</v>
      </c>
      <c r="G86" s="49"/>
      <c r="H86" s="9"/>
      <c r="I86" s="10"/>
      <c r="J86" s="9"/>
      <c r="K86" s="11"/>
    </row>
    <row r="87" spans="1:11" ht="15.75">
      <c r="A87" s="40">
        <f>+A86+0.01</f>
        <v>5.03</v>
      </c>
      <c r="B87" s="41" t="s">
        <v>33</v>
      </c>
      <c r="C87" s="38">
        <f>C67*0.5</f>
        <v>375</v>
      </c>
      <c r="D87" s="37" t="s">
        <v>16</v>
      </c>
      <c r="E87" s="42"/>
      <c r="F87" s="38">
        <f t="shared" si="10"/>
        <v>0</v>
      </c>
      <c r="G87" s="49"/>
      <c r="H87" s="9"/>
      <c r="I87" s="10"/>
      <c r="J87" s="9"/>
      <c r="K87" s="11"/>
    </row>
    <row r="88" spans="1:11" ht="29.25" customHeight="1">
      <c r="A88" s="40">
        <f>+A87+0.01</f>
        <v>5.04</v>
      </c>
      <c r="B88" s="41" t="s">
        <v>34</v>
      </c>
      <c r="C88" s="38">
        <v>40</v>
      </c>
      <c r="D88" s="37" t="s">
        <v>7</v>
      </c>
      <c r="E88" s="42"/>
      <c r="F88" s="38">
        <f t="shared" si="10"/>
        <v>0</v>
      </c>
      <c r="G88" s="49"/>
      <c r="H88" s="9"/>
      <c r="I88" s="10"/>
      <c r="J88" s="9"/>
      <c r="K88" s="11"/>
    </row>
    <row r="89" spans="1:11" ht="29.25" customHeight="1">
      <c r="A89" s="40">
        <v>5.05</v>
      </c>
      <c r="B89" s="41" t="s">
        <v>35</v>
      </c>
      <c r="C89" s="38">
        <v>10</v>
      </c>
      <c r="D89" s="37" t="s">
        <v>20</v>
      </c>
      <c r="E89" s="42"/>
      <c r="F89" s="38">
        <f t="shared" si="10"/>
        <v>0</v>
      </c>
      <c r="G89" s="49"/>
      <c r="H89" s="9"/>
      <c r="I89" s="10"/>
      <c r="J89" s="9"/>
      <c r="K89" s="11"/>
    </row>
    <row r="90" spans="1:11" ht="15.75">
      <c r="A90" s="50"/>
      <c r="B90" s="41"/>
      <c r="C90" s="38"/>
      <c r="D90" s="37"/>
      <c r="E90" s="42"/>
      <c r="F90" s="44" t="s">
        <v>17</v>
      </c>
      <c r="G90" s="45">
        <f>+SUBTOTAL(9,F85:F89)</f>
        <v>0</v>
      </c>
      <c r="H90" s="9"/>
      <c r="I90" s="10"/>
      <c r="J90" s="9"/>
      <c r="K90" s="11"/>
    </row>
    <row r="91" spans="1:11" ht="15.75">
      <c r="A91" s="51">
        <f>+A84+1</f>
        <v>6</v>
      </c>
      <c r="B91" s="36" t="s">
        <v>36</v>
      </c>
      <c r="C91" s="38"/>
      <c r="D91" s="37"/>
      <c r="E91" s="42"/>
      <c r="F91" s="38"/>
      <c r="G91" s="46"/>
      <c r="H91" s="7"/>
      <c r="I91" s="8"/>
      <c r="J91" s="8"/>
      <c r="K91"/>
    </row>
    <row r="92" spans="1:11" ht="36" customHeight="1">
      <c r="A92" s="50">
        <f>+A91+0.01</f>
        <v>6.01</v>
      </c>
      <c r="B92" s="41" t="s">
        <v>37</v>
      </c>
      <c r="C92" s="38">
        <v>10</v>
      </c>
      <c r="D92" s="37" t="s">
        <v>7</v>
      </c>
      <c r="E92" s="42"/>
      <c r="F92" s="38">
        <f t="shared" ref="F92:F93" si="11">C92*E92</f>
        <v>0</v>
      </c>
      <c r="G92" s="49"/>
      <c r="H92" s="9"/>
      <c r="I92" s="10"/>
      <c r="J92" s="9"/>
      <c r="K92" s="11"/>
    </row>
    <row r="93" spans="1:11" ht="36" customHeight="1">
      <c r="A93" s="50">
        <f>A92+0.01</f>
        <v>6.02</v>
      </c>
      <c r="B93" s="41" t="s">
        <v>38</v>
      </c>
      <c r="C93" s="38">
        <v>10</v>
      </c>
      <c r="D93" s="37" t="s">
        <v>7</v>
      </c>
      <c r="E93" s="42"/>
      <c r="F93" s="38">
        <f t="shared" si="11"/>
        <v>0</v>
      </c>
      <c r="G93" s="49"/>
      <c r="H93" s="9"/>
      <c r="I93" s="10"/>
      <c r="J93" s="9"/>
      <c r="K93" s="11"/>
    </row>
    <row r="94" spans="1:11" ht="15.75">
      <c r="A94" s="40"/>
      <c r="B94" s="41"/>
      <c r="C94" s="38"/>
      <c r="D94" s="37"/>
      <c r="E94" s="42"/>
      <c r="F94" s="44" t="s">
        <v>17</v>
      </c>
      <c r="G94" s="45">
        <f>+SUBTOTAL(9,F92:F93)</f>
        <v>0</v>
      </c>
      <c r="H94" s="9"/>
      <c r="I94" s="10"/>
      <c r="J94" s="9"/>
      <c r="K94" s="11"/>
    </row>
    <row r="95" spans="1:11" ht="15.75">
      <c r="A95" s="51">
        <f>+A91+1</f>
        <v>7</v>
      </c>
      <c r="B95" s="36" t="s">
        <v>39</v>
      </c>
      <c r="C95" s="38"/>
      <c r="D95" s="37"/>
      <c r="E95" s="42"/>
      <c r="F95" s="52"/>
      <c r="G95" s="46"/>
      <c r="H95" s="9"/>
      <c r="I95" s="9"/>
      <c r="J95" s="9"/>
      <c r="K95"/>
    </row>
    <row r="96" spans="1:11" ht="15.75">
      <c r="A96" s="50">
        <f>+A95+0.01</f>
        <v>7.01</v>
      </c>
      <c r="B96" s="41" t="s">
        <v>40</v>
      </c>
      <c r="C96" s="38">
        <v>1</v>
      </c>
      <c r="D96" s="37" t="s">
        <v>41</v>
      </c>
      <c r="E96" s="42"/>
      <c r="F96" s="38">
        <f t="shared" ref="F96:F112" si="12">C96*E96</f>
        <v>0</v>
      </c>
      <c r="G96" s="43"/>
      <c r="H96" s="9"/>
      <c r="I96" s="10"/>
      <c r="J96" s="9"/>
      <c r="K96" s="11"/>
    </row>
    <row r="97" spans="1:11" ht="15.75">
      <c r="A97" s="50">
        <f>A96+0.01</f>
        <v>7.02</v>
      </c>
      <c r="B97" s="41" t="s">
        <v>42</v>
      </c>
      <c r="C97" s="38">
        <v>6</v>
      </c>
      <c r="D97" s="37" t="s">
        <v>7</v>
      </c>
      <c r="E97" s="42"/>
      <c r="F97" s="38">
        <f t="shared" si="12"/>
        <v>0</v>
      </c>
      <c r="G97" s="43"/>
      <c r="H97" s="9"/>
      <c r="I97" s="10"/>
      <c r="J97" s="9"/>
      <c r="K97" s="11"/>
    </row>
    <row r="98" spans="1:11" ht="15.75">
      <c r="A98" s="50">
        <f>A97+0.01</f>
        <v>7.03</v>
      </c>
      <c r="B98" s="41" t="s">
        <v>43</v>
      </c>
      <c r="C98" s="38">
        <v>1</v>
      </c>
      <c r="D98" s="37" t="s">
        <v>7</v>
      </c>
      <c r="E98" s="42"/>
      <c r="F98" s="38">
        <f t="shared" si="12"/>
        <v>0</v>
      </c>
      <c r="G98" s="43"/>
      <c r="H98" s="9"/>
      <c r="I98" s="10"/>
      <c r="J98" s="9"/>
      <c r="K98" s="11"/>
    </row>
    <row r="99" spans="1:11" ht="15.75">
      <c r="A99" s="50">
        <v>7.04</v>
      </c>
      <c r="B99" s="41" t="s">
        <v>44</v>
      </c>
      <c r="C99" s="38">
        <v>1</v>
      </c>
      <c r="D99" s="37" t="s">
        <v>7</v>
      </c>
      <c r="E99" s="42"/>
      <c r="F99" s="38">
        <f t="shared" si="12"/>
        <v>0</v>
      </c>
      <c r="G99" s="43"/>
      <c r="H99" s="9"/>
      <c r="I99" s="10"/>
      <c r="J99" s="9"/>
      <c r="K99" s="11"/>
    </row>
    <row r="100" spans="1:11" ht="15.75">
      <c r="A100" s="50">
        <v>7.05</v>
      </c>
      <c r="B100" s="41" t="s">
        <v>45</v>
      </c>
      <c r="C100" s="38">
        <v>1200</v>
      </c>
      <c r="D100" s="37" t="s">
        <v>16</v>
      </c>
      <c r="E100" s="42"/>
      <c r="F100" s="38">
        <f t="shared" si="12"/>
        <v>0</v>
      </c>
      <c r="G100" s="43"/>
      <c r="H100" s="9"/>
      <c r="I100" s="10"/>
      <c r="J100" s="9"/>
      <c r="K100" s="11"/>
    </row>
    <row r="101" spans="1:11" ht="77.25" customHeight="1">
      <c r="A101" s="50">
        <v>7.06</v>
      </c>
      <c r="B101" s="41" t="s">
        <v>46</v>
      </c>
      <c r="C101" s="38">
        <v>15</v>
      </c>
      <c r="D101" s="37" t="s">
        <v>7</v>
      </c>
      <c r="E101" s="42"/>
      <c r="F101" s="38">
        <f t="shared" si="12"/>
        <v>0</v>
      </c>
      <c r="G101" s="43"/>
      <c r="H101" s="9"/>
      <c r="I101" s="10"/>
      <c r="J101" s="9"/>
      <c r="K101" s="11"/>
    </row>
    <row r="102" spans="1:11" ht="15.75">
      <c r="A102" s="50">
        <v>7.07</v>
      </c>
      <c r="B102" s="41" t="s">
        <v>47</v>
      </c>
      <c r="C102" s="38">
        <v>10</v>
      </c>
      <c r="D102" s="37" t="s">
        <v>7</v>
      </c>
      <c r="E102" s="42"/>
      <c r="F102" s="38">
        <f t="shared" si="12"/>
        <v>0</v>
      </c>
      <c r="G102" s="43"/>
      <c r="H102" s="9"/>
      <c r="I102" s="10"/>
      <c r="J102" s="9"/>
      <c r="K102" s="11"/>
    </row>
    <row r="103" spans="1:11" ht="15.75">
      <c r="A103" s="50">
        <v>7.08</v>
      </c>
      <c r="B103" s="41" t="s">
        <v>48</v>
      </c>
      <c r="C103" s="38">
        <v>10</v>
      </c>
      <c r="D103" s="37" t="s">
        <v>7</v>
      </c>
      <c r="E103" s="42"/>
      <c r="F103" s="38">
        <f t="shared" si="12"/>
        <v>0</v>
      </c>
      <c r="G103" s="43"/>
      <c r="H103" s="9"/>
      <c r="I103" s="10"/>
      <c r="J103" s="9"/>
      <c r="K103" s="11"/>
    </row>
    <row r="104" spans="1:11" ht="30.75" customHeight="1">
      <c r="A104" s="50">
        <v>7.09</v>
      </c>
      <c r="B104" s="41" t="s">
        <v>49</v>
      </c>
      <c r="C104" s="38">
        <v>10</v>
      </c>
      <c r="D104" s="37" t="s">
        <v>50</v>
      </c>
      <c r="E104" s="42"/>
      <c r="F104" s="38">
        <f t="shared" si="12"/>
        <v>0</v>
      </c>
      <c r="G104" s="43"/>
      <c r="H104" s="9"/>
      <c r="I104" s="10"/>
      <c r="J104" s="9"/>
      <c r="K104" s="11"/>
    </row>
    <row r="105" spans="1:11" ht="46.5" customHeight="1">
      <c r="A105" s="50">
        <v>7.1</v>
      </c>
      <c r="B105" s="41" t="s">
        <v>51</v>
      </c>
      <c r="C105" s="38">
        <v>12</v>
      </c>
      <c r="D105" s="37" t="s">
        <v>7</v>
      </c>
      <c r="E105" s="42"/>
      <c r="F105" s="38">
        <f t="shared" si="12"/>
        <v>0</v>
      </c>
      <c r="G105" s="43"/>
      <c r="H105" s="9"/>
      <c r="I105" s="10"/>
      <c r="J105" s="9"/>
      <c r="K105" s="11"/>
    </row>
    <row r="106" spans="1:11" ht="15.75">
      <c r="A106" s="50">
        <v>7.11</v>
      </c>
      <c r="B106" s="41" t="s">
        <v>52</v>
      </c>
      <c r="C106" s="38">
        <v>600</v>
      </c>
      <c r="D106" s="37" t="s">
        <v>53</v>
      </c>
      <c r="E106" s="42"/>
      <c r="F106" s="38">
        <f t="shared" si="12"/>
        <v>0</v>
      </c>
      <c r="G106" s="43"/>
      <c r="H106" s="9"/>
      <c r="I106" s="10"/>
      <c r="J106" s="9"/>
      <c r="K106" s="11"/>
    </row>
    <row r="107" spans="1:11" ht="30.75" customHeight="1">
      <c r="A107" s="50">
        <v>7.12</v>
      </c>
      <c r="B107" s="41" t="s">
        <v>54</v>
      </c>
      <c r="C107" s="38">
        <v>10</v>
      </c>
      <c r="D107" s="37" t="s">
        <v>7</v>
      </c>
      <c r="E107" s="42"/>
      <c r="F107" s="38">
        <f t="shared" si="12"/>
        <v>0</v>
      </c>
      <c r="G107" s="43"/>
      <c r="H107" s="9"/>
      <c r="I107" s="10"/>
      <c r="J107" s="9"/>
      <c r="K107" s="11"/>
    </row>
    <row r="108" spans="1:11" ht="15.75">
      <c r="A108" s="50">
        <v>7.13</v>
      </c>
      <c r="B108" s="41" t="s">
        <v>55</v>
      </c>
      <c r="C108" s="38">
        <f>C67</f>
        <v>750</v>
      </c>
      <c r="D108" s="37" t="s">
        <v>14</v>
      </c>
      <c r="E108" s="42"/>
      <c r="F108" s="38">
        <f t="shared" si="12"/>
        <v>0</v>
      </c>
      <c r="G108" s="43"/>
      <c r="H108" s="9"/>
      <c r="I108" s="10"/>
      <c r="J108" s="9"/>
      <c r="K108" s="11"/>
    </row>
    <row r="109" spans="1:11" ht="30.75" customHeight="1">
      <c r="A109" s="53">
        <v>7.14</v>
      </c>
      <c r="B109" s="41" t="s">
        <v>56</v>
      </c>
      <c r="C109" s="38">
        <v>0.5</v>
      </c>
      <c r="D109" s="37" t="s">
        <v>57</v>
      </c>
      <c r="E109" s="42"/>
      <c r="F109" s="38">
        <f t="shared" si="12"/>
        <v>0</v>
      </c>
      <c r="G109" s="43"/>
      <c r="H109" s="9"/>
      <c r="I109" s="10"/>
      <c r="J109" s="9"/>
      <c r="K109" s="11"/>
    </row>
    <row r="110" spans="1:11" ht="30.75" customHeight="1">
      <c r="A110" s="53">
        <v>7.15</v>
      </c>
      <c r="B110" s="41" t="s">
        <v>58</v>
      </c>
      <c r="C110" s="38">
        <v>10</v>
      </c>
      <c r="D110" s="37" t="s">
        <v>7</v>
      </c>
      <c r="E110" s="42"/>
      <c r="F110" s="38">
        <f t="shared" si="12"/>
        <v>0</v>
      </c>
      <c r="G110" s="43"/>
      <c r="H110" s="9"/>
      <c r="I110" s="10"/>
      <c r="J110" s="9"/>
      <c r="K110" s="11"/>
    </row>
    <row r="111" spans="1:11" ht="15.75">
      <c r="A111" s="53">
        <v>7.16</v>
      </c>
      <c r="B111" s="41" t="s">
        <v>59</v>
      </c>
      <c r="C111" s="38">
        <v>6</v>
      </c>
      <c r="D111" s="37" t="s">
        <v>7</v>
      </c>
      <c r="E111" s="42"/>
      <c r="F111" s="38">
        <f t="shared" si="12"/>
        <v>0</v>
      </c>
      <c r="G111" s="43"/>
      <c r="H111" s="9"/>
      <c r="I111" s="10"/>
      <c r="J111" s="9"/>
      <c r="K111" s="11"/>
    </row>
    <row r="112" spans="1:11" ht="15.75">
      <c r="A112" s="53">
        <v>7.17</v>
      </c>
      <c r="B112" s="41" t="s">
        <v>60</v>
      </c>
      <c r="C112" s="38">
        <v>6</v>
      </c>
      <c r="D112" s="37" t="s">
        <v>7</v>
      </c>
      <c r="E112" s="42"/>
      <c r="F112" s="38">
        <f t="shared" si="12"/>
        <v>0</v>
      </c>
      <c r="G112" s="43"/>
      <c r="H112" s="9"/>
      <c r="I112" s="10"/>
      <c r="J112" s="9"/>
      <c r="K112" s="11"/>
    </row>
    <row r="113" spans="1:11" ht="15.75">
      <c r="A113" s="40"/>
      <c r="B113" s="54"/>
      <c r="C113" s="52"/>
      <c r="D113" s="55"/>
      <c r="E113" s="56"/>
      <c r="F113" s="44" t="s">
        <v>17</v>
      </c>
      <c r="G113" s="45">
        <f>+SUBTOTAL(9,F96:F112)</f>
        <v>0</v>
      </c>
      <c r="H113" s="9"/>
      <c r="I113" s="10"/>
      <c r="J113" s="9"/>
      <c r="K113" s="11"/>
    </row>
    <row r="114" spans="1:11" ht="15.75" customHeight="1">
      <c r="A114" s="57"/>
      <c r="B114" s="58"/>
      <c r="C114" s="59"/>
      <c r="D114" s="59"/>
      <c r="E114" s="60"/>
      <c r="F114" s="61"/>
      <c r="G114" s="62"/>
      <c r="H114" s="9"/>
      <c r="I114" s="9"/>
      <c r="J114" s="9"/>
      <c r="K114"/>
    </row>
    <row r="115" spans="1:11" ht="17.25" customHeight="1">
      <c r="A115" s="63"/>
      <c r="B115" s="64"/>
      <c r="C115" s="127" t="s">
        <v>63</v>
      </c>
      <c r="D115" s="127"/>
      <c r="E115" s="127"/>
      <c r="F115" s="127"/>
      <c r="G115" s="65">
        <f>SUM(G69+G73+G76+G83+G90+G94+G113)</f>
        <v>0</v>
      </c>
      <c r="H115" s="9"/>
      <c r="I115" s="9"/>
      <c r="J115" s="9"/>
      <c r="K115"/>
    </row>
    <row r="116" spans="1:11" ht="15.75">
      <c r="A116" s="66"/>
      <c r="B116" s="67"/>
      <c r="C116" s="68"/>
      <c r="D116" s="68"/>
      <c r="E116" s="68"/>
      <c r="F116" s="68"/>
      <c r="G116" s="68"/>
    </row>
    <row r="117" spans="1:11" ht="21" customHeight="1">
      <c r="A117" s="69"/>
      <c r="B117" s="70" t="s">
        <v>89</v>
      </c>
      <c r="C117" s="71"/>
      <c r="D117" s="71"/>
      <c r="E117" s="71"/>
      <c r="F117" s="71"/>
      <c r="G117" s="72"/>
    </row>
    <row r="118" spans="1:11" ht="15" customHeight="1">
      <c r="A118" s="77">
        <v>1</v>
      </c>
      <c r="B118" s="78" t="s">
        <v>64</v>
      </c>
      <c r="C118" s="79"/>
      <c r="D118" s="80"/>
      <c r="E118" s="81"/>
      <c r="F118" s="79"/>
      <c r="G118" s="82"/>
      <c r="H118" s="9"/>
      <c r="I118" s="9"/>
      <c r="J118" s="9"/>
      <c r="K118"/>
    </row>
    <row r="119" spans="1:11" ht="15" customHeight="1">
      <c r="A119" s="83">
        <f t="shared" ref="A119:A124" si="13">+A118+0.01</f>
        <v>1.01</v>
      </c>
      <c r="B119" s="84" t="s">
        <v>65</v>
      </c>
      <c r="C119" s="85">
        <v>1000</v>
      </c>
      <c r="D119" s="86" t="s">
        <v>14</v>
      </c>
      <c r="E119" s="56"/>
      <c r="F119" s="85">
        <f>+C119*E119</f>
        <v>0</v>
      </c>
      <c r="G119" s="82"/>
      <c r="H119" s="9"/>
      <c r="I119" s="9"/>
      <c r="J119" s="9"/>
      <c r="K119"/>
    </row>
    <row r="120" spans="1:11" ht="61.5" customHeight="1">
      <c r="A120" s="83">
        <f t="shared" si="13"/>
        <v>1.02</v>
      </c>
      <c r="B120" s="87" t="s">
        <v>66</v>
      </c>
      <c r="C120" s="85">
        <v>1000</v>
      </c>
      <c r="D120" s="86" t="s">
        <v>14</v>
      </c>
      <c r="E120" s="56"/>
      <c r="F120" s="85">
        <f t="shared" ref="F120:F128" si="14">+C120*E120</f>
        <v>0</v>
      </c>
      <c r="G120" s="82"/>
      <c r="H120" s="9"/>
      <c r="I120" s="9"/>
      <c r="J120" s="9"/>
      <c r="K120"/>
    </row>
    <row r="121" spans="1:11" ht="30.75" customHeight="1">
      <c r="A121" s="83">
        <f t="shared" si="13"/>
        <v>1.03</v>
      </c>
      <c r="B121" s="84" t="s">
        <v>67</v>
      </c>
      <c r="C121" s="85">
        <v>15.5</v>
      </c>
      <c r="D121" s="88" t="s">
        <v>20</v>
      </c>
      <c r="E121" s="56"/>
      <c r="F121" s="85">
        <f t="shared" si="14"/>
        <v>0</v>
      </c>
      <c r="G121" s="82"/>
      <c r="H121" s="9"/>
      <c r="I121" s="9"/>
      <c r="J121" s="9"/>
      <c r="K121"/>
    </row>
    <row r="122" spans="1:11" ht="46.5" customHeight="1">
      <c r="A122" s="83">
        <f t="shared" si="13"/>
        <v>1.04</v>
      </c>
      <c r="B122" s="87" t="s">
        <v>68</v>
      </c>
      <c r="C122" s="85">
        <v>0.9</v>
      </c>
      <c r="D122" s="86" t="s">
        <v>20</v>
      </c>
      <c r="E122" s="56"/>
      <c r="F122" s="85">
        <f t="shared" si="14"/>
        <v>0</v>
      </c>
      <c r="G122" s="82"/>
      <c r="H122" s="9"/>
      <c r="I122" s="9"/>
      <c r="J122" s="9"/>
      <c r="K122"/>
    </row>
    <row r="123" spans="1:11" ht="15" customHeight="1">
      <c r="A123" s="83">
        <f t="shared" si="13"/>
        <v>1.05</v>
      </c>
      <c r="B123" s="84" t="s">
        <v>69</v>
      </c>
      <c r="C123" s="85">
        <v>400</v>
      </c>
      <c r="D123" s="86" t="s">
        <v>16</v>
      </c>
      <c r="E123" s="56"/>
      <c r="F123" s="85">
        <f t="shared" si="14"/>
        <v>0</v>
      </c>
      <c r="G123" s="89"/>
      <c r="H123" s="9"/>
      <c r="I123" s="9"/>
      <c r="J123" s="9"/>
      <c r="K123"/>
    </row>
    <row r="124" spans="1:11" ht="15" customHeight="1">
      <c r="A124" s="83">
        <f t="shared" si="13"/>
        <v>1.06</v>
      </c>
      <c r="B124" s="87" t="s">
        <v>70</v>
      </c>
      <c r="C124" s="85">
        <f>+C121*1.35</f>
        <v>20.93</v>
      </c>
      <c r="D124" s="86" t="s">
        <v>20</v>
      </c>
      <c r="E124" s="56"/>
      <c r="F124" s="85">
        <f t="shared" si="14"/>
        <v>0</v>
      </c>
      <c r="G124" s="82"/>
      <c r="H124" s="9"/>
      <c r="I124" s="9"/>
      <c r="J124" s="9"/>
      <c r="K124"/>
    </row>
    <row r="125" spans="1:11" ht="15" customHeight="1">
      <c r="A125" s="90"/>
      <c r="B125" s="91"/>
      <c r="C125" s="79"/>
      <c r="D125" s="80"/>
      <c r="E125" s="81"/>
      <c r="F125" s="85"/>
      <c r="G125" s="92">
        <f>SUM(F119:F124)</f>
        <v>0</v>
      </c>
      <c r="H125" s="9"/>
      <c r="I125" s="9"/>
      <c r="J125" s="9"/>
      <c r="K125"/>
    </row>
    <row r="126" spans="1:11" ht="15" customHeight="1">
      <c r="A126" s="77">
        <v>2</v>
      </c>
      <c r="B126" s="78" t="s">
        <v>39</v>
      </c>
      <c r="C126" s="79"/>
      <c r="D126" s="80"/>
      <c r="E126" s="81"/>
      <c r="F126" s="85"/>
      <c r="G126" s="82"/>
      <c r="H126" s="9"/>
      <c r="I126" s="9"/>
      <c r="J126" s="9"/>
      <c r="K126"/>
    </row>
    <row r="127" spans="1:11" ht="15" customHeight="1">
      <c r="A127" s="83">
        <f>+A126+0.01</f>
        <v>2.0099999999999998</v>
      </c>
      <c r="B127" s="84" t="s">
        <v>71</v>
      </c>
      <c r="C127" s="85">
        <v>2</v>
      </c>
      <c r="D127" s="86" t="s">
        <v>50</v>
      </c>
      <c r="E127" s="56"/>
      <c r="F127" s="85">
        <f t="shared" si="14"/>
        <v>0</v>
      </c>
      <c r="G127" s="82"/>
      <c r="H127" s="9"/>
      <c r="I127" s="9"/>
      <c r="J127" s="9"/>
      <c r="K127"/>
    </row>
    <row r="128" spans="1:11" ht="15" customHeight="1">
      <c r="A128" s="83">
        <f>+A127+0.01</f>
        <v>2.02</v>
      </c>
      <c r="B128" s="84" t="s">
        <v>72</v>
      </c>
      <c r="C128" s="85">
        <v>1</v>
      </c>
      <c r="D128" s="86" t="s">
        <v>73</v>
      </c>
      <c r="E128" s="56"/>
      <c r="F128" s="85">
        <f t="shared" si="14"/>
        <v>0</v>
      </c>
      <c r="G128" s="82"/>
      <c r="H128" s="9"/>
      <c r="I128" s="9"/>
      <c r="J128" s="9"/>
      <c r="K128"/>
    </row>
    <row r="129" spans="1:11" ht="15.75" customHeight="1">
      <c r="A129" s="93"/>
      <c r="B129" s="94"/>
      <c r="C129" s="95"/>
      <c r="D129" s="96"/>
      <c r="E129" s="97"/>
      <c r="F129" s="95" t="s">
        <v>74</v>
      </c>
      <c r="G129" s="98">
        <f>SUM(F127:F128)</f>
        <v>0</v>
      </c>
      <c r="H129" s="9"/>
      <c r="I129" s="9"/>
      <c r="J129" s="9"/>
      <c r="K129"/>
    </row>
    <row r="130" spans="1:11" ht="15.75" customHeight="1">
      <c r="A130" s="99"/>
      <c r="B130" s="100"/>
      <c r="C130" s="128" t="s">
        <v>75</v>
      </c>
      <c r="D130" s="128"/>
      <c r="E130" s="128"/>
      <c r="F130" s="128"/>
      <c r="G130" s="101">
        <f>SUM(G117:G129)</f>
        <v>0</v>
      </c>
      <c r="H130" s="9"/>
      <c r="I130" s="9"/>
      <c r="J130" s="9"/>
      <c r="K130"/>
    </row>
    <row r="131" spans="1:11" ht="15.75">
      <c r="A131" s="66"/>
      <c r="B131" s="67"/>
      <c r="C131" s="68"/>
      <c r="D131" s="68"/>
      <c r="E131" s="68"/>
      <c r="F131" s="68"/>
      <c r="G131" s="68"/>
    </row>
    <row r="132" spans="1:11" ht="17.25" customHeight="1">
      <c r="A132" s="63"/>
      <c r="B132" s="64"/>
      <c r="C132" s="129" t="s">
        <v>76</v>
      </c>
      <c r="D132" s="129"/>
      <c r="E132" s="129"/>
      <c r="F132" s="129"/>
      <c r="G132" s="65">
        <f>G63+G115+G130</f>
        <v>0</v>
      </c>
      <c r="H132" s="9"/>
      <c r="I132" s="9"/>
      <c r="J132" s="9"/>
      <c r="K132"/>
    </row>
    <row r="133" spans="1:11" ht="19.5" customHeight="1">
      <c r="A133" s="102"/>
      <c r="B133" s="103"/>
      <c r="C133" s="104"/>
      <c r="D133" s="105" t="s">
        <v>77</v>
      </c>
      <c r="E133" s="106"/>
      <c r="F133" s="107"/>
      <c r="G133" s="108"/>
      <c r="H133" s="9"/>
      <c r="I133" s="9"/>
      <c r="J133" s="9"/>
      <c r="K133"/>
    </row>
    <row r="134" spans="1:11" ht="19.5" customHeight="1">
      <c r="A134" s="109"/>
      <c r="B134" s="110"/>
      <c r="C134" s="111"/>
      <c r="D134" s="112" t="s">
        <v>78</v>
      </c>
      <c r="E134" s="113"/>
      <c r="F134" s="114"/>
      <c r="G134" s="115"/>
      <c r="H134" s="9"/>
      <c r="I134" s="9"/>
      <c r="J134" s="9"/>
      <c r="K134"/>
    </row>
    <row r="135" spans="1:11" ht="19.5" customHeight="1">
      <c r="A135" s="109"/>
      <c r="B135" s="110"/>
      <c r="C135" s="116">
        <v>4.4999999999999998E-2</v>
      </c>
      <c r="D135" s="130" t="s">
        <v>79</v>
      </c>
      <c r="E135" s="130"/>
      <c r="F135" s="130"/>
      <c r="G135" s="117">
        <f>ROUND(C135*$G$132,2)</f>
        <v>0</v>
      </c>
      <c r="H135" s="9"/>
      <c r="I135" s="9"/>
      <c r="J135" s="9"/>
      <c r="K135"/>
    </row>
    <row r="136" spans="1:11" ht="19.5" customHeight="1">
      <c r="A136" s="109"/>
      <c r="B136" s="110"/>
      <c r="C136" s="116">
        <v>0.03</v>
      </c>
      <c r="D136" s="118" t="s">
        <v>80</v>
      </c>
      <c r="E136" s="118"/>
      <c r="F136" s="60"/>
      <c r="G136" s="117">
        <f>ROUND(C136*$G$132,2)</f>
        <v>0</v>
      </c>
      <c r="H136" s="9"/>
      <c r="I136" s="9"/>
      <c r="J136" s="9"/>
      <c r="K136"/>
    </row>
    <row r="137" spans="1:11" ht="19.5" customHeight="1">
      <c r="A137" s="109"/>
      <c r="B137" s="110"/>
      <c r="C137" s="116">
        <v>2.5000000000000001E-2</v>
      </c>
      <c r="D137" s="131" t="s">
        <v>81</v>
      </c>
      <c r="E137" s="131"/>
      <c r="F137" s="60"/>
      <c r="G137" s="117">
        <f>ROUND(C137*$G$132,2)</f>
        <v>0</v>
      </c>
      <c r="H137" s="9"/>
      <c r="I137" s="9"/>
      <c r="J137" s="9"/>
      <c r="K137"/>
    </row>
    <row r="138" spans="1:11" ht="19.5" customHeight="1">
      <c r="A138" s="109"/>
      <c r="B138" s="110"/>
      <c r="C138" s="116">
        <v>0.1</v>
      </c>
      <c r="D138" s="118" t="s">
        <v>82</v>
      </c>
      <c r="E138" s="118"/>
      <c r="F138" s="60"/>
      <c r="G138" s="117">
        <f>ROUND(C138*$G$132,2)</f>
        <v>0</v>
      </c>
      <c r="H138" s="9"/>
      <c r="I138" s="9"/>
      <c r="J138" s="9"/>
      <c r="K138"/>
    </row>
    <row r="139" spans="1:11" ht="19.5" customHeight="1">
      <c r="A139" s="109"/>
      <c r="B139" s="110"/>
      <c r="C139" s="116">
        <v>0.01</v>
      </c>
      <c r="D139" s="118" t="s">
        <v>83</v>
      </c>
      <c r="E139" s="118"/>
      <c r="F139" s="60"/>
      <c r="G139" s="117">
        <f>ROUND(C139*$G$132,2)</f>
        <v>0</v>
      </c>
      <c r="H139" s="9"/>
      <c r="I139" s="9"/>
      <c r="J139" s="9"/>
      <c r="K139"/>
    </row>
    <row r="140" spans="1:11" ht="19.5" customHeight="1">
      <c r="A140" s="109"/>
      <c r="B140" s="110"/>
      <c r="C140" s="116">
        <v>0.18</v>
      </c>
      <c r="D140" s="118" t="s">
        <v>84</v>
      </c>
      <c r="E140" s="118"/>
      <c r="F140" s="60"/>
      <c r="G140" s="117">
        <f>ROUND(C140*G138,2)</f>
        <v>0</v>
      </c>
      <c r="H140" s="9"/>
      <c r="I140" s="9"/>
      <c r="J140" s="9"/>
      <c r="K140"/>
    </row>
    <row r="141" spans="1:11" ht="19.5" customHeight="1">
      <c r="A141" s="109"/>
      <c r="B141" s="110"/>
      <c r="C141" s="116">
        <v>0.05</v>
      </c>
      <c r="D141" s="131" t="s">
        <v>85</v>
      </c>
      <c r="E141" s="131"/>
      <c r="F141" s="60"/>
      <c r="G141" s="117">
        <f>ROUND(C141*$G$132,2)</f>
        <v>0</v>
      </c>
      <c r="H141" s="9"/>
      <c r="I141" s="9"/>
      <c r="J141" s="9"/>
      <c r="K141"/>
    </row>
    <row r="142" spans="1:11" ht="19.5" customHeight="1">
      <c r="A142" s="109"/>
      <c r="B142" s="110"/>
      <c r="C142" s="116">
        <v>1E-3</v>
      </c>
      <c r="D142" s="118" t="s">
        <v>86</v>
      </c>
      <c r="E142" s="118"/>
      <c r="F142" s="119"/>
      <c r="G142" s="117">
        <f>ROUND(C142*$G$132,2)</f>
        <v>0</v>
      </c>
      <c r="H142" s="9"/>
      <c r="I142" s="9"/>
      <c r="J142" s="9"/>
      <c r="K142"/>
    </row>
    <row r="143" spans="1:11" ht="19.5" customHeight="1">
      <c r="A143" s="109"/>
      <c r="B143" s="110"/>
      <c r="C143" s="116"/>
      <c r="D143" s="118"/>
      <c r="E143" s="118"/>
      <c r="F143" s="119"/>
      <c r="G143" s="117"/>
      <c r="H143" s="9"/>
      <c r="I143" s="9"/>
      <c r="J143" s="9"/>
      <c r="K143"/>
    </row>
    <row r="144" spans="1:11" ht="19.5" customHeight="1">
      <c r="A144" s="109"/>
      <c r="B144" s="110"/>
      <c r="C144" s="132" t="s">
        <v>87</v>
      </c>
      <c r="D144" s="132"/>
      <c r="E144" s="132"/>
      <c r="F144" s="132"/>
      <c r="G144" s="120">
        <f>SUM(G135:G142)</f>
        <v>0</v>
      </c>
      <c r="H144" s="9"/>
      <c r="I144" s="9"/>
      <c r="J144" s="9"/>
      <c r="K144"/>
    </row>
    <row r="145" spans="1:11" ht="18.75" customHeight="1" thickBot="1">
      <c r="A145" s="121"/>
      <c r="B145" s="64"/>
      <c r="C145" s="133" t="s">
        <v>88</v>
      </c>
      <c r="D145" s="133"/>
      <c r="E145" s="133"/>
      <c r="F145" s="133"/>
      <c r="G145" s="122">
        <f>G132+G144</f>
        <v>0</v>
      </c>
      <c r="H145" s="9"/>
      <c r="I145" s="9"/>
      <c r="J145" s="9"/>
      <c r="K145"/>
    </row>
  </sheetData>
  <sheetProtection algorithmName="SHA-512" hashValue="yTFI1DM8peQM/SEFVWD2gNYvZW+uxS0u3KA6yEDAyaUX/kKlywDeSLaBEOUpecBDcz6QVvXYy5hiL4SrpYN2Dw==" saltValue="lvSeesP83VD9V929xCK4PA==" spinCount="100000" sheet="1" objects="1" scenarios="1"/>
  <mergeCells count="13">
    <mergeCell ref="D141:E141"/>
    <mergeCell ref="C144:F144"/>
    <mergeCell ref="C145:F145"/>
    <mergeCell ref="C115:F115"/>
    <mergeCell ref="C130:F130"/>
    <mergeCell ref="C132:F132"/>
    <mergeCell ref="D135:F135"/>
    <mergeCell ref="D137:E137"/>
    <mergeCell ref="A5:G5"/>
    <mergeCell ref="A6:G6"/>
    <mergeCell ref="B9:G9"/>
    <mergeCell ref="B10:G10"/>
    <mergeCell ref="C63:F63"/>
  </mergeCells>
  <conditionalFormatting sqref="C133:C134">
    <cfRule type="containsText" dxfId="0" priority="2" operator="containsText" text="5.50">
      <formula>NOT(ISERROR(SEARCH("5.50",C133)))</formula>
    </cfRule>
  </conditionalFormatting>
  <printOptions horizontalCentered="1"/>
  <pageMargins left="0.59027777777777801" right="0.59027777777777801" top="0.15763888888888899" bottom="0.74861111111111101" header="0.511811023622047" footer="0.31527777777777799"/>
  <pageSetup scale="53" orientation="portrait" horizontalDpi="300" verticalDpi="300" r:id="rId1"/>
  <headerFooter>
    <oddFooter>&amp;C&amp;F&amp;R&amp;P DE &amp;N</oddFooter>
  </headerFooter>
  <rowBreaks count="3" manualBreakCount="3">
    <brk id="42" max="6" man="1"/>
    <brk id="76" max="6" man="1"/>
    <brk id="106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LIST PARTIDAS PARQUES LINEALES </vt:lpstr>
      <vt:lpstr>'LIST PARTIDAS PARQUES LINEALES '!Área_de_impresión</vt:lpstr>
      <vt:lpstr>'LIST PARTIDAS PARQUES LINEALES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Osiris Fernandez</dc:creator>
  <dc:description/>
  <cp:lastModifiedBy>Osiris Fernandez</cp:lastModifiedBy>
  <cp:revision>0</cp:revision>
  <cp:lastPrinted>2026-06-19T20:07:37Z</cp:lastPrinted>
  <dcterms:created xsi:type="dcterms:W3CDTF">2025-12-01T22:04:26Z</dcterms:created>
  <dcterms:modified xsi:type="dcterms:W3CDTF">2026-09-30T16:50:01Z</dcterms:modified>
  <dc:language>en-US</dc:language>
</cp:coreProperties>
</file>