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ETTY ROJAS 2026\AGOSTO\SIN PRECIO\"/>
    </mc:Choice>
  </mc:AlternateContent>
  <xr:revisionPtr revIDLastSave="0" documentId="13_ncr:1_{382C319C-E389-4308-AB78-B3A9ED96AF52}" xr6:coauthVersionLast="47" xr6:coauthVersionMax="47" xr10:uidLastSave="{00000000-0000-0000-0000-000000000000}"/>
  <bookViews>
    <workbookView xWindow="-120" yWindow="-120" windowWidth="24240" windowHeight="13140" xr2:uid="{410923D7-D3C7-4F65-A78D-3650B00D29EA}"/>
  </bookViews>
  <sheets>
    <sheet name="SIN PREC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5" i="1" l="1"/>
  <c r="A26" i="1" s="1"/>
  <c r="A27" i="1" s="1"/>
  <c r="A24" i="1"/>
  <c r="C128" i="1"/>
  <c r="A123" i="1"/>
  <c r="A124" i="1" s="1"/>
  <c r="A125" i="1" s="1"/>
  <c r="A126" i="1" s="1"/>
  <c r="A114" i="1"/>
  <c r="C110" i="1"/>
  <c r="A96" i="1"/>
  <c r="A97" i="1" s="1"/>
  <c r="A98" i="1" s="1"/>
  <c r="A99" i="1" s="1"/>
  <c r="A100" i="1" s="1"/>
  <c r="A101" i="1" s="1"/>
  <c r="C85" i="1"/>
  <c r="A85" i="1"/>
  <c r="A86" i="1" s="1"/>
  <c r="C84" i="1"/>
  <c r="A68" i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C64" i="1"/>
  <c r="C63" i="1"/>
  <c r="A63" i="1"/>
  <c r="A64" i="1" s="1"/>
  <c r="C62" i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45" i="1"/>
  <c r="C44" i="1"/>
  <c r="C41" i="1"/>
  <c r="C40" i="1"/>
  <c r="C39" i="1"/>
  <c r="C38" i="1"/>
  <c r="C37" i="1"/>
  <c r="A37" i="1"/>
  <c r="A38" i="1" s="1"/>
  <c r="A39" i="1" s="1"/>
  <c r="A40" i="1" s="1"/>
  <c r="A41" i="1" s="1"/>
  <c r="C36" i="1"/>
  <c r="C33" i="1"/>
  <c r="C32" i="1"/>
  <c r="A31" i="1"/>
  <c r="A32" i="1" s="1"/>
  <c r="A33" i="1" s="1"/>
  <c r="C27" i="1"/>
  <c r="C25" i="1"/>
  <c r="C24" i="1"/>
  <c r="C23" i="1"/>
  <c r="A20" i="1"/>
</calcChain>
</file>

<file path=xl/sharedStrings.xml><?xml version="1.0" encoding="utf-8"?>
<sst xmlns="http://schemas.openxmlformats.org/spreadsheetml/2006/main" count="216" uniqueCount="146">
  <si>
    <t xml:space="preserve">       Ayuntamiento Municipal de los Alcarrizos  (AMA)</t>
  </si>
  <si>
    <t>Productivo, Participativo y Solidario</t>
  </si>
  <si>
    <t>Dirección de Planeamiento Urbano e infraestructura Municipal</t>
  </si>
  <si>
    <t>Departamento de Análisis, Costos y Presupuestos</t>
  </si>
  <si>
    <t>Proyecto:</t>
  </si>
  <si>
    <t xml:space="preserve"> Construcción de la segunda etapa de la  estación de transferencia provisional, para manejo de los residuos solidos del Municipio Los Alcarrizos. En la Región Sur II.</t>
  </si>
  <si>
    <t>Código:</t>
  </si>
  <si>
    <t>AMA-IM0826-P010-M</t>
  </si>
  <si>
    <t>Región :</t>
  </si>
  <si>
    <t>Sur II</t>
  </si>
  <si>
    <t>DISEÑADO POR:</t>
  </si>
  <si>
    <t xml:space="preserve"> D. P.U.I.M</t>
  </si>
  <si>
    <t>Área Esq.:</t>
  </si>
  <si>
    <t>En la calle primera, nuevo camino</t>
  </si>
  <si>
    <t>Estatus :</t>
  </si>
  <si>
    <t>Definitivo</t>
  </si>
  <si>
    <t>Fecha:</t>
  </si>
  <si>
    <t>Perímetro</t>
  </si>
  <si>
    <t>ml</t>
  </si>
  <si>
    <t>Desde</t>
  </si>
  <si>
    <t>Long.</t>
  </si>
  <si>
    <t>N/D</t>
  </si>
  <si>
    <t>Ancho</t>
  </si>
  <si>
    <t>Hasta</t>
  </si>
  <si>
    <t>Coordenada Norte</t>
  </si>
  <si>
    <t>Coordenada Este</t>
  </si>
  <si>
    <t>N°</t>
  </si>
  <si>
    <t>PARTIDAS</t>
  </si>
  <si>
    <t>CANTIDAD</t>
  </si>
  <si>
    <t>U</t>
  </si>
  <si>
    <t>I</t>
  </si>
  <si>
    <t xml:space="preserve">PREELIMINAR </t>
  </si>
  <si>
    <t xml:space="preserve">Estudio de impacto ambiental, elaboración de expediente; tramitación y gestión de permiso en el Ministerio de  medio ambiente para la habilitación del manejo y transporte de residuos sòlidos en el transfer, ubicado en en  la calle 1ra/ Nuevo camino En la Región Sur II. </t>
  </si>
  <si>
    <t>UD</t>
  </si>
  <si>
    <t xml:space="preserve">Planos para la señalización del transfer </t>
  </si>
  <si>
    <t>II</t>
  </si>
  <si>
    <t>MOVIMIENTOS DE TIERRA</t>
  </si>
  <si>
    <t>Excavación a mano de material no clasificado para zapata de muro de block de 6   (42.10*0.45*0.60)</t>
  </si>
  <si>
    <t>M3</t>
  </si>
  <si>
    <t>Excavación para zapata de columnas (0.75*0.75*0.60)*11</t>
  </si>
  <si>
    <t>Excavación para tuberías H.A. 42" 'Alcantarilla' con Retroexcavadora (60*3.2*1.50)</t>
  </si>
  <si>
    <t>Excavación de terreno con retroexcavadora (49,921.62 m3)</t>
  </si>
  <si>
    <t>Hr</t>
  </si>
  <si>
    <t>Excavación de contén desde el ultimo poste de luz hasta el poste de mediano(66*0.45*0.10)</t>
  </si>
  <si>
    <t>III</t>
  </si>
  <si>
    <t>RELLENO SUMINISTRO Y COMPACTACION</t>
  </si>
  <si>
    <t xml:space="preserve">Regado, Nivelado y Compactado Relleno de material con Granzote </t>
  </si>
  <si>
    <t>Relleno de grava bola</t>
  </si>
  <si>
    <t>Telford para contén en la parte izquierda entrando al transfer hasta poste de luz (139.24*0.45*0.10)</t>
  </si>
  <si>
    <t>Telford para contén desde el ultimo poste de luz hasta el poste de mediano(66*0.45*0.10)</t>
  </si>
  <si>
    <t>IV</t>
  </si>
  <si>
    <t>HORMIGÓN ARMADO</t>
  </si>
  <si>
    <t>Zapata de columna 6 Ø 1/2" @ 0.150 mts, F´c = 210 kg/cm², (0.75*0.75*0.60)*11</t>
  </si>
  <si>
    <t xml:space="preserve">Columnas HA 25x25 4 f 1/2" y 3/8" @ 0.20m </t>
  </si>
  <si>
    <t>Viga  25x25 3 f 3/4" - 3/8"@0.20m</t>
  </si>
  <si>
    <t xml:space="preserve">Zapata de muro de block de 6 con  3 Ø 3/8" @ 0.25m </t>
  </si>
  <si>
    <t>Construcción de muro de block de 6 en la entrada SNP (2.10*4.80)+(5.20*2.10)+(2.00*2.60)+(3.8*2.00)+(8.80*2.00)+(3.85*2.00)+(4.20*2.00)+(4.50*2.80)+(3.50*2.80)+(1.70*2.10)</t>
  </si>
  <si>
    <t>M2</t>
  </si>
  <si>
    <t>Hormigón armado con malla ciclónica de 6 para furgón de oficina (20.00*3.00*0.20)</t>
  </si>
  <si>
    <t>V</t>
  </si>
  <si>
    <t xml:space="preserve">HORMIGON SIMPLE </t>
  </si>
  <si>
    <t>Construcción de contén en la parte izquierda entrando al transfer hasta poste de luz (98.24+41.00)</t>
  </si>
  <si>
    <t>ML</t>
  </si>
  <si>
    <t>Construcción de contén desde el ultimo poste de luz hasta el poste de mediano(66)</t>
  </si>
  <si>
    <t>VI</t>
  </si>
  <si>
    <t xml:space="preserve">REGISTROS PARA PLANTA DE TRATAMIENTO DE LIXIVIADOS  </t>
  </si>
  <si>
    <t>Registro prefabricado con su tapa (1.00*1.00)*2</t>
  </si>
  <si>
    <t>Registro de block con piso (0.80*0.80)*2</t>
  </si>
  <si>
    <t>Registro eléctrico con su tapa de block  (0.95*0.80)</t>
  </si>
  <si>
    <t>Tubería de registro a la platea de tratamiento 7 m (2 codos de 4")</t>
  </si>
  <si>
    <t>Registro de agua de presión al lado del furgón (1.00*1.00)</t>
  </si>
  <si>
    <t>Registro prefabricado sanitario con su bascula (1.00*1.00)</t>
  </si>
  <si>
    <t>Suministro y colocación de alcantarilla de 42"</t>
  </si>
  <si>
    <t>Pozo de agua potable 150 pie con todo incluido</t>
  </si>
  <si>
    <t>Filtrante de 90 pie , todo incluido</t>
  </si>
  <si>
    <t xml:space="preserve">Sistema de plomería y filtros de pozos de agua </t>
  </si>
  <si>
    <t>Control de bombeo para lixiviados ( con todo incluido )</t>
  </si>
  <si>
    <t>Suministro y colocación de tubería corrugada 8" desagüe y agua pluvial.</t>
  </si>
  <si>
    <t>VII</t>
  </si>
  <si>
    <t>CONSTRUCCION DE CABEZAL</t>
  </si>
  <si>
    <r>
      <t xml:space="preserve">Platea entrada o salida </t>
    </r>
    <r>
      <rPr>
        <sz val="12"/>
        <color theme="1"/>
        <rFont val="Symbol"/>
        <family val="1"/>
        <charset val="2"/>
      </rPr>
      <t>f</t>
    </r>
    <r>
      <rPr>
        <sz val="12"/>
        <color theme="1"/>
        <rFont val="Arial"/>
        <family val="2"/>
      </rPr>
      <t>1/2´@0.20 en ambas direcciones con hormigón industrial 210 kg/cm2 +con bomba  (4*2*0.20)</t>
    </r>
  </si>
  <si>
    <r>
      <t xml:space="preserve">Muro de aproche </t>
    </r>
    <r>
      <rPr>
        <sz val="12"/>
        <color theme="1"/>
        <rFont val="Symbol"/>
        <family val="1"/>
        <charset val="2"/>
      </rPr>
      <t>f</t>
    </r>
    <r>
      <rPr>
        <sz val="12"/>
        <color theme="1"/>
        <rFont val="Arial"/>
        <family val="2"/>
      </rPr>
      <t>1/2´@0.20 en ambas direcciones con hormigón industrial 210 kg/cm2 +con bomba  (2.*2.0*0.40)*2</t>
    </r>
  </si>
  <si>
    <r>
      <t xml:space="preserve">Construcción de muros doble armados </t>
    </r>
    <r>
      <rPr>
        <sz val="12"/>
        <color theme="1"/>
        <rFont val="Symbol"/>
        <family val="1"/>
        <charset val="2"/>
      </rPr>
      <t>f</t>
    </r>
    <r>
      <rPr>
        <sz val="12"/>
        <color theme="1"/>
        <rFont val="Arial"/>
        <family val="2"/>
      </rPr>
      <t xml:space="preserve">1/2@0.20 en ambas direcciones. 6.40 m2 *0.40 m=2.56 m3 (2.56*1 muros = 2.56m3) Con hormigón industrial 210 kg/cm2 +con bomba </t>
    </r>
  </si>
  <si>
    <t>VIII</t>
  </si>
  <si>
    <t>TRABAJOS ELECTRICOS</t>
  </si>
  <si>
    <t xml:space="preserve">Transfer automático </t>
  </si>
  <si>
    <t>Breaker 3P. 400A AM9-403S</t>
  </si>
  <si>
    <t xml:space="preserve">Una caja de distribución 208 voltios </t>
  </si>
  <si>
    <t>Lámpara reflectoras de 100W 6400K negra 85</t>
  </si>
  <si>
    <t xml:space="preserve">Cámaras tipo bullet de 4 mega pinceles </t>
  </si>
  <si>
    <t xml:space="preserve">Poste de luz con hormigón </t>
  </si>
  <si>
    <t xml:space="preserve">Lámpara luz led con paneles solares a todo costo </t>
  </si>
  <si>
    <t xml:space="preserve">Paneles solares con baterías 9 KW </t>
  </si>
  <si>
    <t>Automatización eléctrica tanque de combustible</t>
  </si>
  <si>
    <t>Sistema de cámara integrado con disco duro monitor 23" y 9 cámara zomt diaria y nocturno (todo incluido )</t>
  </si>
  <si>
    <t xml:space="preserve">Cableado de cámara </t>
  </si>
  <si>
    <t>Suministro e instalación de aire acondicionado de 1200 BTU invecter ( Todo incluido )</t>
  </si>
  <si>
    <t xml:space="preserve"> Señalización en área del transfer</t>
  </si>
  <si>
    <t xml:space="preserve">Suministro y colocación de luces ojo de gato solar </t>
  </si>
  <si>
    <t xml:space="preserve">Suministro y colocación de Luces natural </t>
  </si>
  <si>
    <t>IX</t>
  </si>
  <si>
    <t>TERMINACION</t>
  </si>
  <si>
    <t>Pañete de muro de block (2.10*4.80)+(5.20*2.10)+(2.00*2.60)+(3.8*2.00)+(8.80*2.00)+(3.85*2.00)+(4.20*2.00)+(4.50*2.80)+(3.50*2.80)+(1.70*2.10)</t>
  </si>
  <si>
    <t>Pintura de pared (2.10*4.80)+(5.20*2.10)+(2.00*2.60)+(3.8*2.00)+(8.80*2.00)+(3.85*2.00)+(4.20*2.00)+(4.50*2.80)+(3.50*2.80)+(1.70*2.10)</t>
  </si>
  <si>
    <t xml:space="preserve">Grama bermuda </t>
  </si>
  <si>
    <t>X</t>
  </si>
  <si>
    <t>EXTINTOR</t>
  </si>
  <si>
    <t>Extintor ABC 4KG 8.9LB/10 LB</t>
  </si>
  <si>
    <t>XI</t>
  </si>
  <si>
    <t xml:space="preserve">SUMINISTRO Y COLOCACION DE PUERTA </t>
  </si>
  <si>
    <t xml:space="preserve">Suministro y colocación de doble puerta corrediza 6 mt + 6 mt de acero con guía. </t>
  </si>
  <si>
    <t>XII</t>
  </si>
  <si>
    <t xml:space="preserve">ACCESORIOS OFICINA </t>
  </si>
  <si>
    <t>Sofá para 2 personas mod. Convex (32*53*31)</t>
  </si>
  <si>
    <t xml:space="preserve">Mesa escritorio 0A 01 de 28*60 </t>
  </si>
  <si>
    <t>Tope mod.2000 melamina 20*40 de 25 espesor ( con su pata metálica mod. Cat)</t>
  </si>
  <si>
    <t xml:space="preserve">Credenza mod. GS (16*60) </t>
  </si>
  <si>
    <t xml:space="preserve">Sillón técnico mod. Ecco </t>
  </si>
  <si>
    <t xml:space="preserve">Sillón ejecutivo mod. 3173 </t>
  </si>
  <si>
    <t>Contenedor(incluye baño, accesorios y terminación  en sheetrock,densglass y techo en madera)</t>
  </si>
  <si>
    <t>XIII</t>
  </si>
  <si>
    <t xml:space="preserve">IMPRIMACION </t>
  </si>
  <si>
    <t>Imprimación @ 0.5 Gl/M2; en el área del  transfer.</t>
  </si>
  <si>
    <t>XIV</t>
  </si>
  <si>
    <t xml:space="preserve">ASFALTO APLICADO </t>
  </si>
  <si>
    <t>Colocación de Asfalto, incluye equipos (NO incluye suministro)</t>
  </si>
  <si>
    <t>XV</t>
  </si>
  <si>
    <t>CONSTRUCCION DE CANALETA</t>
  </si>
  <si>
    <t>Vaciado de canaleta con hormigon180 kg/cm2</t>
  </si>
  <si>
    <t>XVII</t>
  </si>
  <si>
    <t>ESTABILIZACION DE TALUD</t>
  </si>
  <si>
    <t>Estabilización de talu (Geo manta macmat R1,R3-004 y malla doble tensión)</t>
  </si>
  <si>
    <t>Instalación y asistencia técnica estabilización de talud</t>
  </si>
  <si>
    <t>XVIII</t>
  </si>
  <si>
    <t xml:space="preserve">TRABAJO DE REGULACION  AGUA PLUVIAL Y CALLE DEL  SERVICIO DEL TRANFER </t>
  </si>
  <si>
    <t xml:space="preserve">Suministro y colocación de tubería de 24" reforzada </t>
  </si>
  <si>
    <t>Regado, nivelado y compactado relleno de material con granzote en la calle principal camino hacia el transfer</t>
  </si>
  <si>
    <t>B</t>
  </si>
  <si>
    <t>GASTOS INDIRECTOS:</t>
  </si>
  <si>
    <t>DIRECCIÓN TÉCNICA
 Y RESP. CIVIL.</t>
  </si>
  <si>
    <t>GASTOS ADMINISTRATIVOS.</t>
  </si>
  <si>
    <t>%</t>
  </si>
  <si>
    <t>SEGUROS Y FIANZAS.</t>
  </si>
  <si>
    <t>LIQUIDACIÓN Y PRESTS
 . LABORALES. Ley 686</t>
  </si>
  <si>
    <t>CODIA 1X1000  Ley 6160 de 1963 para el estado y sus dependencias</t>
  </si>
  <si>
    <r>
      <t xml:space="preserve">ITBIS (Sobre el 10% </t>
    </r>
    <r>
      <rPr>
        <b/>
        <sz val="12"/>
        <rFont val="Arial"/>
        <family val="2"/>
      </rPr>
      <t>Normas 07-2007, Articulo 4-Parrafo 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</si>
</sst>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#,##0.000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indexed="64"/>
      <name val="Arial"/>
      <family val="2"/>
    </font>
    <font>
      <sz val="13"/>
      <color theme="1"/>
      <name val="Arial"/>
      <family val="2"/>
    </font>
    <font>
      <sz val="12"/>
      <color theme="1"/>
      <name val="Symbol"/>
      <family val="1"/>
      <charset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3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3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3"/>
      </bottom>
      <diagonal/>
    </border>
    <border>
      <left/>
      <right style="thick">
        <color indexed="64"/>
      </right>
      <top style="thin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ck">
        <color indexed="64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ck">
        <color indexed="64"/>
      </right>
      <top style="thin">
        <color indexed="63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7" fillId="0" borderId="0"/>
  </cellStyleXfs>
  <cellXfs count="9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64" fontId="3" fillId="0" borderId="0" xfId="0" applyNumberFormat="1" applyFont="1" applyAlignment="1">
      <alignment horizontal="center"/>
    </xf>
    <xf numFmtId="43" fontId="2" fillId="0" borderId="0" xfId="1" applyFont="1" applyFill="1" applyAlignment="1">
      <alignment horizontal="center"/>
    </xf>
    <xf numFmtId="43" fontId="2" fillId="0" borderId="0" xfId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Continuous" wrapText="1"/>
    </xf>
    <xf numFmtId="4" fontId="6" fillId="0" borderId="0" xfId="1" applyNumberFormat="1" applyFont="1" applyFill="1" applyAlignment="1">
      <alignment horizontal="center"/>
    </xf>
    <xf numFmtId="4" fontId="6" fillId="0" borderId="0" xfId="0" applyNumberFormat="1" applyFont="1" applyAlignment="1">
      <alignment horizontal="center"/>
    </xf>
    <xf numFmtId="4" fontId="6" fillId="0" borderId="0" xfId="1" applyNumberFormat="1" applyFont="1" applyFill="1" applyAlignment="1">
      <alignment horizontal="right"/>
    </xf>
    <xf numFmtId="43" fontId="6" fillId="0" borderId="0" xfId="1" applyFont="1" applyFill="1" applyAlignment="1">
      <alignment horizontal="center"/>
    </xf>
    <xf numFmtId="0" fontId="2" fillId="0" borderId="1" xfId="4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2" fillId="0" borderId="5" xfId="4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4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2" fillId="0" borderId="12" xfId="4" applyNumberFormat="1" applyFont="1" applyBorder="1" applyAlignment="1">
      <alignment horizontal="center" vertical="center" wrapText="1"/>
    </xf>
    <xf numFmtId="0" fontId="3" fillId="0" borderId="13" xfId="4" applyFont="1" applyBorder="1" applyAlignment="1">
      <alignment horizontal="center" vertical="center" wrapText="1"/>
    </xf>
    <xf numFmtId="0" fontId="3" fillId="0" borderId="14" xfId="4" applyFont="1" applyBorder="1" applyAlignment="1">
      <alignment horizontal="center" vertical="center" wrapText="1"/>
    </xf>
    <xf numFmtId="0" fontId="3" fillId="0" borderId="15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 wrapText="1"/>
    </xf>
    <xf numFmtId="0" fontId="2" fillId="0" borderId="17" xfId="4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165" fontId="3" fillId="0" borderId="19" xfId="0" applyNumberFormat="1" applyFont="1" applyBorder="1" applyAlignment="1">
      <alignment horizontal="center" vertical="center" wrapText="1"/>
    </xf>
    <xf numFmtId="165" fontId="3" fillId="0" borderId="20" xfId="0" applyNumberFormat="1" applyFont="1" applyBorder="1" applyAlignment="1">
      <alignment horizontal="center" vertical="center" wrapText="1"/>
    </xf>
    <xf numFmtId="4" fontId="2" fillId="0" borderId="21" xfId="4" applyNumberFormat="1" applyFont="1" applyBorder="1" applyAlignment="1">
      <alignment horizontal="center" vertical="center" wrapText="1"/>
    </xf>
    <xf numFmtId="4" fontId="2" fillId="0" borderId="22" xfId="4" applyNumberFormat="1" applyFont="1" applyBorder="1" applyAlignment="1">
      <alignment horizontal="center" vertical="center" wrapText="1"/>
    </xf>
    <xf numFmtId="0" fontId="2" fillId="0" borderId="23" xfId="4" applyFont="1" applyBorder="1" applyAlignment="1">
      <alignment horizontal="center" vertical="center" wrapText="1"/>
    </xf>
    <xf numFmtId="0" fontId="2" fillId="0" borderId="24" xfId="4" applyFont="1" applyBorder="1" applyAlignment="1">
      <alignment horizontal="center" vertical="center" wrapText="1"/>
    </xf>
    <xf numFmtId="15" fontId="3" fillId="0" borderId="0" xfId="4" applyNumberFormat="1" applyFont="1" applyAlignment="1">
      <alignment horizontal="center" wrapText="1"/>
    </xf>
    <xf numFmtId="4" fontId="2" fillId="0" borderId="0" xfId="4" applyNumberFormat="1" applyFont="1" applyAlignment="1">
      <alignment horizontal="center" wrapText="1"/>
    </xf>
    <xf numFmtId="0" fontId="2" fillId="0" borderId="25" xfId="4" applyFont="1" applyBorder="1" applyAlignment="1">
      <alignment horizontal="center" wrapText="1"/>
    </xf>
    <xf numFmtId="4" fontId="3" fillId="2" borderId="26" xfId="4" applyNumberFormat="1" applyFont="1" applyFill="1" applyBorder="1" applyAlignment="1">
      <alignment horizontal="center" wrapText="1"/>
    </xf>
    <xf numFmtId="4" fontId="3" fillId="2" borderId="27" xfId="4" applyNumberFormat="1" applyFont="1" applyFill="1" applyBorder="1" applyAlignment="1">
      <alignment horizontal="center" wrapText="1"/>
    </xf>
    <xf numFmtId="4" fontId="3" fillId="2" borderId="28" xfId="4" applyNumberFormat="1" applyFont="1" applyFill="1" applyBorder="1" applyAlignment="1">
      <alignment horizontal="center" wrapText="1"/>
    </xf>
    <xf numFmtId="4" fontId="3" fillId="2" borderId="29" xfId="4" applyNumberFormat="1" applyFont="1" applyFill="1" applyBorder="1" applyAlignment="1">
      <alignment wrapText="1"/>
    </xf>
    <xf numFmtId="4" fontId="3" fillId="2" borderId="30" xfId="4" applyNumberFormat="1" applyFont="1" applyFill="1" applyBorder="1" applyAlignment="1">
      <alignment wrapText="1"/>
    </xf>
    <xf numFmtId="0" fontId="2" fillId="0" borderId="31" xfId="4" applyFont="1" applyBorder="1" applyAlignment="1">
      <alignment horizontal="center" vertical="center" wrapText="1"/>
    </xf>
    <xf numFmtId="4" fontId="3" fillId="0" borderId="19" xfId="4" applyNumberFormat="1" applyFont="1" applyBorder="1" applyAlignment="1">
      <alignment horizontal="center" wrapText="1"/>
    </xf>
    <xf numFmtId="164" fontId="5" fillId="3" borderId="29" xfId="0" applyNumberFormat="1" applyFont="1" applyFill="1" applyBorder="1" applyAlignment="1">
      <alignment horizontal="center"/>
    </xf>
    <xf numFmtId="4" fontId="5" fillId="3" borderId="29" xfId="0" applyNumberFormat="1" applyFont="1" applyFill="1" applyBorder="1" applyAlignment="1">
      <alignment horizontal="center" wrapText="1"/>
    </xf>
    <xf numFmtId="4" fontId="5" fillId="3" borderId="29" xfId="1" applyNumberFormat="1" applyFont="1" applyFill="1" applyBorder="1" applyAlignment="1">
      <alignment horizontal="center"/>
    </xf>
    <xf numFmtId="4" fontId="5" fillId="3" borderId="29" xfId="0" applyNumberFormat="1" applyFont="1" applyFill="1" applyBorder="1" applyAlignment="1">
      <alignment horizontal="center"/>
    </xf>
    <xf numFmtId="0" fontId="3" fillId="4" borderId="29" xfId="5" applyFont="1" applyFill="1" applyBorder="1" applyAlignment="1">
      <alignment horizontal="center" vertical="center" wrapText="1"/>
    </xf>
    <xf numFmtId="0" fontId="3" fillId="4" borderId="29" xfId="5" applyFont="1" applyFill="1" applyBorder="1" applyAlignment="1">
      <alignment horizontal="center" wrapText="1"/>
    </xf>
    <xf numFmtId="0" fontId="0" fillId="0" borderId="29" xfId="0" applyBorder="1"/>
    <xf numFmtId="0" fontId="2" fillId="0" borderId="29" xfId="5" applyFont="1" applyBorder="1" applyAlignment="1">
      <alignment horizontal="center" wrapText="1"/>
    </xf>
    <xf numFmtId="0" fontId="2" fillId="0" borderId="29" xfId="5" applyFont="1" applyBorder="1" applyAlignment="1">
      <alignment horizontal="left" wrapText="1"/>
    </xf>
    <xf numFmtId="4" fontId="2" fillId="0" borderId="29" xfId="5" applyNumberFormat="1" applyFont="1" applyBorder="1" applyAlignment="1">
      <alignment horizontal="center" wrapText="1"/>
    </xf>
    <xf numFmtId="4" fontId="8" fillId="0" borderId="29" xfId="1" applyNumberFormat="1" applyFont="1" applyFill="1" applyBorder="1" applyAlignment="1">
      <alignment horizontal="center"/>
    </xf>
    <xf numFmtId="0" fontId="9" fillId="0" borderId="29" xfId="0" applyFont="1" applyBorder="1"/>
    <xf numFmtId="0" fontId="2" fillId="0" borderId="29" xfId="0" applyFont="1" applyBorder="1" applyAlignment="1">
      <alignment horizontal="left" wrapText="1"/>
    </xf>
    <xf numFmtId="0" fontId="2" fillId="0" borderId="29" xfId="5" applyFont="1" applyBorder="1" applyAlignment="1">
      <alignment wrapText="1"/>
    </xf>
    <xf numFmtId="0" fontId="2" fillId="5" borderId="29" xfId="5" applyFont="1" applyFill="1" applyBorder="1" applyAlignment="1">
      <alignment wrapText="1"/>
    </xf>
    <xf numFmtId="4" fontId="2" fillId="5" borderId="29" xfId="5" applyNumberFormat="1" applyFont="1" applyFill="1" applyBorder="1" applyAlignment="1">
      <alignment horizontal="center" wrapText="1"/>
    </xf>
    <xf numFmtId="4" fontId="8" fillId="5" borderId="29" xfId="1" applyNumberFormat="1" applyFont="1" applyFill="1" applyBorder="1" applyAlignment="1">
      <alignment horizontal="center"/>
    </xf>
    <xf numFmtId="0" fontId="2" fillId="0" borderId="29" xfId="5" applyFont="1" applyBorder="1" applyAlignment="1">
      <alignment horizontal="left" vertical="center" wrapText="1"/>
    </xf>
    <xf numFmtId="4" fontId="10" fillId="0" borderId="29" xfId="0" applyNumberFormat="1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4" fontId="8" fillId="5" borderId="29" xfId="0" applyNumberFormat="1" applyFont="1" applyFill="1" applyBorder="1" applyAlignment="1">
      <alignment horizontal="center"/>
    </xf>
    <xf numFmtId="0" fontId="8" fillId="0" borderId="29" xfId="5" applyFont="1" applyBorder="1" applyAlignment="1">
      <alignment horizontal="left" wrapText="1"/>
    </xf>
    <xf numFmtId="4" fontId="8" fillId="0" borderId="29" xfId="5" applyNumberFormat="1" applyFont="1" applyBorder="1" applyAlignment="1">
      <alignment horizontal="center" wrapText="1"/>
    </xf>
    <xf numFmtId="0" fontId="8" fillId="5" borderId="29" xfId="0" applyFont="1" applyFill="1" applyBorder="1" applyAlignment="1">
      <alignment horizontal="left" wrapText="1"/>
    </xf>
    <xf numFmtId="0" fontId="2" fillId="0" borderId="29" xfId="5" applyFont="1" applyBorder="1" applyAlignment="1">
      <alignment horizontal="center" vertical="center" wrapText="1"/>
    </xf>
    <xf numFmtId="0" fontId="2" fillId="5" borderId="29" xfId="5" applyFont="1" applyFill="1" applyBorder="1" applyAlignment="1">
      <alignment horizontal="center" wrapText="1"/>
    </xf>
    <xf numFmtId="0" fontId="2" fillId="5" borderId="29" xfId="5" applyFont="1" applyFill="1" applyBorder="1" applyAlignment="1">
      <alignment horizontal="left" wrapText="1"/>
    </xf>
    <xf numFmtId="4" fontId="11" fillId="0" borderId="29" xfId="0" applyNumberFormat="1" applyFont="1" applyBorder="1" applyAlignment="1">
      <alignment horizontal="center"/>
    </xf>
    <xf numFmtId="2" fontId="2" fillId="5" borderId="29" xfId="5" applyNumberFormat="1" applyFont="1" applyFill="1" applyBorder="1" applyAlignment="1">
      <alignment horizontal="center" wrapText="1"/>
    </xf>
    <xf numFmtId="0" fontId="2" fillId="5" borderId="29" xfId="5" applyFont="1" applyFill="1" applyBorder="1" applyAlignment="1">
      <alignment horizontal="left" vertical="center" wrapText="1"/>
    </xf>
    <xf numFmtId="164" fontId="12" fillId="0" borderId="29" xfId="0" applyNumberFormat="1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4" fontId="11" fillId="5" borderId="29" xfId="0" applyNumberFormat="1" applyFont="1" applyFill="1" applyBorder="1" applyAlignment="1">
      <alignment horizontal="center"/>
    </xf>
    <xf numFmtId="2" fontId="11" fillId="0" borderId="29" xfId="0" applyNumberFormat="1" applyFont="1" applyBorder="1" applyAlignment="1">
      <alignment vertical="center"/>
    </xf>
    <xf numFmtId="0" fontId="11" fillId="0" borderId="29" xfId="0" applyFont="1" applyBorder="1" applyAlignment="1">
      <alignment horizontal="left" wrapText="1"/>
    </xf>
    <xf numFmtId="164" fontId="14" fillId="0" borderId="0" xfId="0" applyNumberFormat="1" applyFont="1" applyAlignment="1">
      <alignment horizontal="center"/>
    </xf>
    <xf numFmtId="4" fontId="14" fillId="0" borderId="0" xfId="0" applyNumberFormat="1" applyFont="1"/>
    <xf numFmtId="4" fontId="2" fillId="0" borderId="0" xfId="5" applyNumberFormat="1" applyFont="1" applyAlignment="1">
      <alignment horizontal="center" wrapText="1"/>
    </xf>
    <xf numFmtId="164" fontId="14" fillId="0" borderId="0" xfId="0" applyNumberFormat="1" applyFont="1"/>
    <xf numFmtId="4" fontId="14" fillId="0" borderId="0" xfId="1" applyNumberFormat="1" applyFon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43" fontId="8" fillId="0" borderId="0" xfId="1" applyFont="1" applyFill="1" applyBorder="1" applyAlignment="1">
      <alignment wrapText="1"/>
    </xf>
    <xf numFmtId="4" fontId="8" fillId="0" borderId="0" xfId="1" applyNumberFormat="1" applyFont="1" applyFill="1" applyBorder="1" applyAlignment="1"/>
    <xf numFmtId="164" fontId="8" fillId="0" borderId="0" xfId="0" applyNumberFormat="1" applyFont="1"/>
    <xf numFmtId="4" fontId="8" fillId="0" borderId="0" xfId="1" applyNumberFormat="1" applyFont="1" applyFill="1" applyBorder="1" applyAlignment="1">
      <alignment horizontal="center"/>
    </xf>
    <xf numFmtId="4" fontId="8" fillId="0" borderId="0" xfId="1" applyNumberFormat="1" applyFont="1" applyFill="1" applyBorder="1" applyAlignment="1">
      <alignment horizontal="right"/>
    </xf>
    <xf numFmtId="41" fontId="8" fillId="0" borderId="0" xfId="2" applyFont="1" applyFill="1" applyBorder="1" applyAlignment="1"/>
    <xf numFmtId="4" fontId="8" fillId="0" borderId="0" xfId="3" applyNumberFormat="1" applyFont="1" applyFill="1" applyBorder="1" applyAlignment="1">
      <alignment horizontal="center"/>
    </xf>
    <xf numFmtId="41" fontId="8" fillId="0" borderId="0" xfId="2" applyFont="1" applyFill="1" applyBorder="1" applyAlignment="1">
      <alignment wrapText="1"/>
    </xf>
    <xf numFmtId="41" fontId="8" fillId="0" borderId="0" xfId="2" applyFont="1" applyBorder="1" applyAlignment="1">
      <alignment wrapText="1"/>
    </xf>
    <xf numFmtId="4" fontId="8" fillId="0" borderId="0" xfId="2" applyNumberFormat="1" applyFont="1" applyBorder="1" applyAlignment="1">
      <alignment wrapText="1"/>
    </xf>
    <xf numFmtId="164" fontId="8" fillId="0" borderId="0" xfId="1" applyNumberFormat="1" applyFont="1" applyFill="1" applyBorder="1" applyAlignment="1">
      <alignment horizontal="center"/>
    </xf>
  </cellXfs>
  <cellStyles count="6">
    <cellStyle name="Millares" xfId="1" builtinId="3"/>
    <cellStyle name="Millares [0]" xfId="2" builtinId="6"/>
    <cellStyle name="Normal" xfId="0" builtinId="0"/>
    <cellStyle name="Normal_Capellan Lebron" xfId="5" xr:uid="{32B82D45-32F3-400E-8A98-A15255CE0633}"/>
    <cellStyle name="Normal_parque de la union1" xfId="4" xr:uid="{034B5ECE-6DC9-4C03-A645-EA601F5179CC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224518</xdr:colOff>
      <xdr:row>1</xdr:row>
      <xdr:rowOff>20410</xdr:rowOff>
    </xdr:from>
    <xdr:to>
      <xdr:col>1</xdr:col>
      <xdr:colOff>588818</xdr:colOff>
      <xdr:row>5</xdr:row>
      <xdr:rowOff>147637</xdr:rowOff>
    </xdr:to>
    <xdr:pic>
      <xdr:nvPicPr>
        <xdr:cNvPr id="2" name="Imagen 1" descr="C:\Users\isabel ogando\AppData\Local\Packages\Microsoft.Windows.Photos_8wekyb3d8bbwe\TempState\ShareServiceTempFolder\logo ama 2024-2028.jpeg">
          <a:extLst>
            <a:ext uri="{FF2B5EF4-FFF2-40B4-BE49-F238E27FC236}">
              <a16:creationId xmlns:a16="http://schemas.microsoft.com/office/drawing/2014/main" id="{D3A7B727-E1FF-4A33-A25D-46BF659C4A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518" y="220435"/>
          <a:ext cx="1183450" cy="8892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45842-3C46-40B6-88AB-71D0DAB353BD}">
  <dimension ref="A1:G128"/>
  <sheetViews>
    <sheetView tabSelected="1" workbookViewId="0">
      <selection activeCell="A119" sqref="A119"/>
    </sheetView>
  </sheetViews>
  <sheetFormatPr baseColWidth="10" defaultRowHeight="15" x14ac:dyDescent="0.25"/>
  <cols>
    <col min="1" max="1" width="12.28515625" customWidth="1"/>
    <col min="2" max="2" width="37.5703125" customWidth="1"/>
    <col min="3" max="3" width="13.5703125" customWidth="1"/>
    <col min="4" max="4" width="11.85546875" customWidth="1"/>
    <col min="5" max="5" width="16" customWidth="1"/>
    <col min="6" max="6" width="15.140625" customWidth="1"/>
    <col min="7" max="7" width="21" customWidth="1"/>
  </cols>
  <sheetData>
    <row r="1" spans="1:7" ht="15.75" x14ac:dyDescent="0.25">
      <c r="A1" s="1"/>
      <c r="B1" s="1"/>
      <c r="C1" s="1"/>
      <c r="D1" s="1"/>
      <c r="E1" s="1"/>
      <c r="F1" s="2"/>
      <c r="G1" s="1"/>
    </row>
    <row r="2" spans="1:7" ht="15.75" x14ac:dyDescent="0.25">
      <c r="A2" s="3"/>
      <c r="B2" s="4" t="s">
        <v>0</v>
      </c>
      <c r="C2" s="4"/>
      <c r="D2" s="4"/>
      <c r="E2" s="4"/>
      <c r="F2" s="4"/>
      <c r="G2" s="4"/>
    </row>
    <row r="3" spans="1:7" ht="15.75" x14ac:dyDescent="0.25">
      <c r="A3" s="4" t="s">
        <v>1</v>
      </c>
      <c r="B3" s="4"/>
      <c r="C3" s="4"/>
      <c r="D3" s="4"/>
      <c r="E3" s="4"/>
      <c r="F3" s="4"/>
      <c r="G3" s="4"/>
    </row>
    <row r="4" spans="1:7" ht="15.75" x14ac:dyDescent="0.25">
      <c r="A4" s="3"/>
      <c r="B4" s="4"/>
      <c r="C4" s="4"/>
      <c r="D4" s="4"/>
      <c r="E4" s="4"/>
      <c r="F4" s="4"/>
      <c r="G4" s="5"/>
    </row>
    <row r="5" spans="1:7" x14ac:dyDescent="0.25">
      <c r="A5" s="6" t="s">
        <v>2</v>
      </c>
      <c r="B5" s="6"/>
      <c r="C5" s="6"/>
      <c r="D5" s="6"/>
      <c r="E5" s="6"/>
      <c r="F5" s="6"/>
      <c r="G5" s="6"/>
    </row>
    <row r="6" spans="1:7" x14ac:dyDescent="0.25">
      <c r="A6" s="6" t="s">
        <v>3</v>
      </c>
      <c r="B6" s="6"/>
      <c r="C6" s="6"/>
      <c r="D6" s="6"/>
      <c r="E6" s="6"/>
      <c r="F6" s="6"/>
      <c r="G6" s="6"/>
    </row>
    <row r="7" spans="1:7" ht="16.5" thickBot="1" x14ac:dyDescent="0.3">
      <c r="A7" s="7"/>
      <c r="B7" s="8"/>
      <c r="C7" s="9"/>
      <c r="D7" s="10"/>
      <c r="E7" s="9"/>
      <c r="F7" s="11"/>
      <c r="G7" s="12"/>
    </row>
    <row r="8" spans="1:7" ht="86.25" customHeight="1" thickTop="1" thickBot="1" x14ac:dyDescent="0.3">
      <c r="A8" s="13" t="s">
        <v>4</v>
      </c>
      <c r="B8" s="14" t="s">
        <v>5</v>
      </c>
      <c r="C8" s="15"/>
      <c r="D8" s="16"/>
      <c r="E8" s="17" t="s">
        <v>6</v>
      </c>
      <c r="F8" s="18" t="s">
        <v>7</v>
      </c>
      <c r="G8" s="19"/>
    </row>
    <row r="9" spans="1:7" ht="30.75" thickBot="1" x14ac:dyDescent="0.3">
      <c r="A9" s="20" t="s">
        <v>8</v>
      </c>
      <c r="B9" s="21" t="s">
        <v>9</v>
      </c>
      <c r="C9" s="22"/>
      <c r="D9" s="23"/>
      <c r="E9" s="24" t="s">
        <v>10</v>
      </c>
      <c r="F9" s="25" t="s">
        <v>11</v>
      </c>
      <c r="G9" s="26"/>
    </row>
    <row r="10" spans="1:7" ht="16.5" thickBot="1" x14ac:dyDescent="0.3">
      <c r="A10" s="20" t="s">
        <v>12</v>
      </c>
      <c r="B10" s="21" t="s">
        <v>13</v>
      </c>
      <c r="C10" s="22"/>
      <c r="D10" s="23"/>
      <c r="E10" s="24" t="s">
        <v>14</v>
      </c>
      <c r="F10" s="27" t="s">
        <v>15</v>
      </c>
      <c r="G10" s="28"/>
    </row>
    <row r="11" spans="1:7" ht="16.5" thickBot="1" x14ac:dyDescent="0.3">
      <c r="A11" s="29" t="s">
        <v>16</v>
      </c>
      <c r="B11" s="30">
        <v>46239</v>
      </c>
      <c r="C11" s="31"/>
      <c r="D11" s="32"/>
      <c r="E11" s="33" t="s">
        <v>17</v>
      </c>
      <c r="F11" s="34">
        <v>0</v>
      </c>
      <c r="G11" s="35" t="s">
        <v>18</v>
      </c>
    </row>
    <row r="12" spans="1:7" ht="15.75" x14ac:dyDescent="0.25">
      <c r="A12" s="36" t="s">
        <v>19</v>
      </c>
      <c r="B12" s="37"/>
      <c r="C12" s="38" t="s">
        <v>20</v>
      </c>
      <c r="D12" s="38" t="s">
        <v>21</v>
      </c>
      <c r="E12" s="38" t="s">
        <v>22</v>
      </c>
      <c r="F12" s="38" t="s">
        <v>21</v>
      </c>
      <c r="G12" s="39" t="s">
        <v>18</v>
      </c>
    </row>
    <row r="13" spans="1:7" ht="15.75" x14ac:dyDescent="0.25">
      <c r="A13" s="36" t="s">
        <v>23</v>
      </c>
      <c r="B13" s="37"/>
      <c r="C13" s="40" t="s">
        <v>24</v>
      </c>
      <c r="D13" s="41"/>
      <c r="E13" s="42"/>
      <c r="F13" s="43"/>
      <c r="G13" s="44"/>
    </row>
    <row r="14" spans="1:7" ht="16.5" thickBot="1" x14ac:dyDescent="0.3">
      <c r="A14" s="45"/>
      <c r="B14" s="46"/>
      <c r="C14" s="40" t="s">
        <v>25</v>
      </c>
      <c r="D14" s="41"/>
      <c r="E14" s="42"/>
      <c r="F14" s="43"/>
      <c r="G14" s="44"/>
    </row>
    <row r="16" spans="1:7" ht="15.75" x14ac:dyDescent="0.25">
      <c r="A16" s="47" t="s">
        <v>26</v>
      </c>
      <c r="B16" s="48" t="s">
        <v>27</v>
      </c>
      <c r="C16" s="49" t="s">
        <v>28</v>
      </c>
      <c r="D16" s="50" t="s">
        <v>29</v>
      </c>
    </row>
    <row r="18" spans="1:4" ht="15.75" x14ac:dyDescent="0.25">
      <c r="A18" s="51" t="s">
        <v>30</v>
      </c>
      <c r="B18" s="52" t="s">
        <v>31</v>
      </c>
      <c r="C18" s="53"/>
      <c r="D18" s="53"/>
    </row>
    <row r="19" spans="1:4" ht="120.75" x14ac:dyDescent="0.25">
      <c r="A19" s="54">
        <v>1.01</v>
      </c>
      <c r="B19" s="55" t="s">
        <v>32</v>
      </c>
      <c r="C19" s="56">
        <v>1</v>
      </c>
      <c r="D19" s="57" t="s">
        <v>33</v>
      </c>
    </row>
    <row r="20" spans="1:4" ht="45" customHeight="1" x14ac:dyDescent="0.25">
      <c r="A20" s="54">
        <f>A19+0.01</f>
        <v>1.02</v>
      </c>
      <c r="B20" s="55" t="s">
        <v>34</v>
      </c>
      <c r="C20" s="56">
        <v>1</v>
      </c>
      <c r="D20" s="57" t="s">
        <v>33</v>
      </c>
    </row>
    <row r="21" spans="1:4" x14ac:dyDescent="0.25">
      <c r="A21" s="53"/>
      <c r="B21" s="53"/>
      <c r="C21" s="53"/>
      <c r="D21" s="53"/>
    </row>
    <row r="22" spans="1:4" ht="15.75" x14ac:dyDescent="0.25">
      <c r="A22" s="51" t="s">
        <v>35</v>
      </c>
      <c r="B22" s="52" t="s">
        <v>36</v>
      </c>
      <c r="C22" s="58"/>
      <c r="D22" s="58"/>
    </row>
    <row r="23" spans="1:4" ht="45.75" x14ac:dyDescent="0.25">
      <c r="A23" s="54">
        <v>2.0099999999999998</v>
      </c>
      <c r="B23" s="55" t="s">
        <v>37</v>
      </c>
      <c r="C23" s="57">
        <f>(42.1*0.45*0.6)</f>
        <v>11.366999999999999</v>
      </c>
      <c r="D23" s="57" t="s">
        <v>38</v>
      </c>
    </row>
    <row r="24" spans="1:4" ht="30.75" x14ac:dyDescent="0.25">
      <c r="A24" s="54">
        <f>+A23+0.01</f>
        <v>2.0199999999999996</v>
      </c>
      <c r="B24" s="59" t="s">
        <v>39</v>
      </c>
      <c r="C24" s="57">
        <f>(0.75*0.75*0.6)*11</f>
        <v>3.7124999999999995</v>
      </c>
      <c r="D24" s="57" t="s">
        <v>38</v>
      </c>
    </row>
    <row r="25" spans="1:4" ht="45.75" x14ac:dyDescent="0.25">
      <c r="A25" s="54">
        <f t="shared" ref="A25:A27" si="0">+A24+0.01</f>
        <v>2.0299999999999994</v>
      </c>
      <c r="B25" s="60" t="s">
        <v>40</v>
      </c>
      <c r="C25" s="56">
        <f>(60*3.2*1.5)</f>
        <v>288</v>
      </c>
      <c r="D25" s="57" t="s">
        <v>38</v>
      </c>
    </row>
    <row r="26" spans="1:4" ht="30.75" x14ac:dyDescent="0.25">
      <c r="A26" s="54">
        <f t="shared" si="0"/>
        <v>2.0399999999999991</v>
      </c>
      <c r="B26" s="60" t="s">
        <v>41</v>
      </c>
      <c r="C26" s="56">
        <v>65</v>
      </c>
      <c r="D26" s="57" t="s">
        <v>42</v>
      </c>
    </row>
    <row r="27" spans="1:4" ht="45.75" x14ac:dyDescent="0.25">
      <c r="A27" s="54">
        <f t="shared" si="0"/>
        <v>2.0499999999999989</v>
      </c>
      <c r="B27" s="61" t="s">
        <v>43</v>
      </c>
      <c r="C27" s="62">
        <f>(66*0.45*0.1)</f>
        <v>2.97</v>
      </c>
      <c r="D27" s="63" t="s">
        <v>38</v>
      </c>
    </row>
    <row r="28" spans="1:4" ht="18" x14ac:dyDescent="0.25">
      <c r="A28" s="54"/>
      <c r="B28" s="64"/>
      <c r="C28" s="65"/>
      <c r="D28" s="66"/>
    </row>
    <row r="29" spans="1:4" ht="31.5" x14ac:dyDescent="0.25">
      <c r="A29" s="52" t="s">
        <v>44</v>
      </c>
      <c r="B29" s="52" t="s">
        <v>45</v>
      </c>
      <c r="C29" s="56"/>
      <c r="D29" s="54"/>
    </row>
    <row r="30" spans="1:4" ht="30.75" x14ac:dyDescent="0.25">
      <c r="A30" s="67">
        <v>3.01</v>
      </c>
      <c r="B30" s="68" t="s">
        <v>46</v>
      </c>
      <c r="C30" s="69">
        <v>1400</v>
      </c>
      <c r="D30" s="54" t="s">
        <v>38</v>
      </c>
    </row>
    <row r="31" spans="1:4" ht="15.75" x14ac:dyDescent="0.25">
      <c r="A31" s="56">
        <f>A30+0.01</f>
        <v>3.0199999999999996</v>
      </c>
      <c r="B31" s="55" t="s">
        <v>47</v>
      </c>
      <c r="C31" s="56">
        <v>600</v>
      </c>
      <c r="D31" s="54" t="s">
        <v>38</v>
      </c>
    </row>
    <row r="32" spans="1:4" ht="45.75" x14ac:dyDescent="0.25">
      <c r="A32" s="56">
        <f>A31+0.01</f>
        <v>3.0299999999999994</v>
      </c>
      <c r="B32" s="70" t="s">
        <v>48</v>
      </c>
      <c r="C32" s="63">
        <f>(139.24*0.45*0.1)</f>
        <v>6.2658000000000014</v>
      </c>
      <c r="D32" s="67" t="s">
        <v>38</v>
      </c>
    </row>
    <row r="33" spans="1:4" ht="45.75" x14ac:dyDescent="0.25">
      <c r="A33" s="62">
        <f>A32+0.01</f>
        <v>3.0399999999999991</v>
      </c>
      <c r="B33" s="70" t="s">
        <v>49</v>
      </c>
      <c r="C33" s="63">
        <f>(66*0.45*0.1)</f>
        <v>2.97</v>
      </c>
      <c r="D33" s="67" t="s">
        <v>38</v>
      </c>
    </row>
    <row r="34" spans="1:4" ht="15.75" x14ac:dyDescent="0.25">
      <c r="A34" s="71"/>
      <c r="B34" s="64"/>
      <c r="C34" s="56"/>
      <c r="D34" s="54"/>
    </row>
    <row r="35" spans="1:4" ht="15.75" x14ac:dyDescent="0.25">
      <c r="A35" s="51" t="s">
        <v>50</v>
      </c>
      <c r="B35" s="52" t="s">
        <v>51</v>
      </c>
      <c r="C35" s="58"/>
      <c r="D35" s="58"/>
    </row>
    <row r="36" spans="1:4" ht="45.75" x14ac:dyDescent="0.25">
      <c r="A36" s="54">
        <v>4.01</v>
      </c>
      <c r="B36" s="55" t="s">
        <v>52</v>
      </c>
      <c r="C36" s="56">
        <f>(0.75*0.75*0.6)*11</f>
        <v>3.7124999999999995</v>
      </c>
      <c r="D36" s="56" t="s">
        <v>38</v>
      </c>
    </row>
    <row r="37" spans="1:4" ht="30.75" x14ac:dyDescent="0.25">
      <c r="A37" s="54">
        <f>A36+0.01</f>
        <v>4.0199999999999996</v>
      </c>
      <c r="B37" s="55" t="s">
        <v>53</v>
      </c>
      <c r="C37" s="56">
        <f>(2.1*0.25*0.25)*11</f>
        <v>1.4437500000000001</v>
      </c>
      <c r="D37" s="54" t="s">
        <v>38</v>
      </c>
    </row>
    <row r="38" spans="1:4" ht="15.75" x14ac:dyDescent="0.25">
      <c r="A38" s="54">
        <f t="shared" ref="A38:A41" si="1">A37+0.01</f>
        <v>4.0299999999999994</v>
      </c>
      <c r="B38" s="55" t="s">
        <v>54</v>
      </c>
      <c r="C38" s="56">
        <f>(0.25*0.25*40)+(2.1*0.25*0.25)</f>
        <v>2.6312500000000001</v>
      </c>
      <c r="D38" s="54" t="s">
        <v>38</v>
      </c>
    </row>
    <row r="39" spans="1:4" ht="30.75" x14ac:dyDescent="0.25">
      <c r="A39" s="54">
        <f t="shared" si="1"/>
        <v>4.0399999999999991</v>
      </c>
      <c r="B39" s="55" t="s">
        <v>55</v>
      </c>
      <c r="C39" s="56">
        <f>(42.1*0.45*0.25)</f>
        <v>4.7362500000000001</v>
      </c>
      <c r="D39" s="54" t="s">
        <v>38</v>
      </c>
    </row>
    <row r="40" spans="1:4" ht="90.75" x14ac:dyDescent="0.25">
      <c r="A40" s="54">
        <f t="shared" si="1"/>
        <v>4.0499999999999989</v>
      </c>
      <c r="B40" s="55" t="s">
        <v>56</v>
      </c>
      <c r="C40" s="56">
        <f>(2.1*4.8)+(5.2*2.1)+(2*2.6)+(3.8*2)+(8.8*2)+(3.85*2)+(4.2*2)+(4.5*2.8)+(3.5*2.8)+(1.7*2.1)</f>
        <v>93.469999999999985</v>
      </c>
      <c r="D40" s="54" t="s">
        <v>57</v>
      </c>
    </row>
    <row r="41" spans="1:4" ht="45.75" x14ac:dyDescent="0.25">
      <c r="A41" s="54">
        <f t="shared" si="1"/>
        <v>4.0599999999999987</v>
      </c>
      <c r="B41" s="55" t="s">
        <v>58</v>
      </c>
      <c r="C41" s="56">
        <f>(20*3*0.2)</f>
        <v>12</v>
      </c>
      <c r="D41" s="54" t="s">
        <v>38</v>
      </c>
    </row>
    <row r="42" spans="1:4" ht="15.75" x14ac:dyDescent="0.25">
      <c r="A42" s="71"/>
      <c r="B42" s="64"/>
      <c r="C42" s="56"/>
      <c r="D42" s="54"/>
    </row>
    <row r="43" spans="1:4" ht="15.75" x14ac:dyDescent="0.25">
      <c r="A43" s="51" t="s">
        <v>59</v>
      </c>
      <c r="B43" s="52" t="s">
        <v>60</v>
      </c>
      <c r="C43" s="56"/>
      <c r="D43" s="54"/>
    </row>
    <row r="44" spans="1:4" ht="45.75" x14ac:dyDescent="0.25">
      <c r="A44" s="54">
        <v>5.01</v>
      </c>
      <c r="B44" s="55" t="s">
        <v>61</v>
      </c>
      <c r="C44" s="56">
        <f>(98.24+41)</f>
        <v>139.24</v>
      </c>
      <c r="D44" s="54" t="s">
        <v>62</v>
      </c>
    </row>
    <row r="45" spans="1:4" ht="45.75" x14ac:dyDescent="0.25">
      <c r="A45" s="72">
        <f>A44+0.01</f>
        <v>5.0199999999999996</v>
      </c>
      <c r="B45" s="73" t="s">
        <v>63</v>
      </c>
      <c r="C45" s="62">
        <v>66</v>
      </c>
      <c r="D45" s="72" t="s">
        <v>62</v>
      </c>
    </row>
    <row r="46" spans="1:4" ht="15.75" x14ac:dyDescent="0.25">
      <c r="A46" s="71"/>
      <c r="B46" s="64"/>
      <c r="C46" s="56"/>
      <c r="D46" s="54"/>
    </row>
    <row r="47" spans="1:4" ht="31.5" x14ac:dyDescent="0.25">
      <c r="A47" s="51" t="s">
        <v>64</v>
      </c>
      <c r="B47" s="52" t="s">
        <v>65</v>
      </c>
      <c r="C47" s="58"/>
      <c r="D47" s="58"/>
    </row>
    <row r="48" spans="1:4" ht="30.75" x14ac:dyDescent="0.25">
      <c r="A48" s="54">
        <v>6.01</v>
      </c>
      <c r="B48" s="55" t="s">
        <v>66</v>
      </c>
      <c r="C48" s="56">
        <v>2</v>
      </c>
      <c r="D48" s="54" t="s">
        <v>33</v>
      </c>
    </row>
    <row r="49" spans="1:4" ht="30.75" x14ac:dyDescent="0.25">
      <c r="A49" s="54">
        <f>A48+0.01</f>
        <v>6.02</v>
      </c>
      <c r="B49" s="55" t="s">
        <v>67</v>
      </c>
      <c r="C49" s="56">
        <v>2</v>
      </c>
      <c r="D49" s="54" t="s">
        <v>33</v>
      </c>
    </row>
    <row r="50" spans="1:4" ht="30.75" x14ac:dyDescent="0.25">
      <c r="A50" s="54">
        <f t="shared" ref="A50:A59" si="2">A49+0.01</f>
        <v>6.0299999999999994</v>
      </c>
      <c r="B50" s="55" t="s">
        <v>68</v>
      </c>
      <c r="C50" s="56">
        <v>1</v>
      </c>
      <c r="D50" s="54" t="s">
        <v>33</v>
      </c>
    </row>
    <row r="51" spans="1:4" ht="30.75" x14ac:dyDescent="0.25">
      <c r="A51" s="54">
        <f t="shared" si="2"/>
        <v>6.0399999999999991</v>
      </c>
      <c r="B51" s="55" t="s">
        <v>69</v>
      </c>
      <c r="C51" s="74">
        <v>1</v>
      </c>
      <c r="D51" s="54" t="s">
        <v>33</v>
      </c>
    </row>
    <row r="52" spans="1:4" ht="30.75" x14ac:dyDescent="0.25">
      <c r="A52" s="54">
        <f t="shared" si="2"/>
        <v>6.0499999999999989</v>
      </c>
      <c r="B52" s="55" t="s">
        <v>70</v>
      </c>
      <c r="C52" s="56">
        <v>1</v>
      </c>
      <c r="D52" s="54" t="s">
        <v>33</v>
      </c>
    </row>
    <row r="53" spans="1:4" ht="30.75" x14ac:dyDescent="0.25">
      <c r="A53" s="54">
        <f t="shared" si="2"/>
        <v>6.0599999999999987</v>
      </c>
      <c r="B53" s="55" t="s">
        <v>71</v>
      </c>
      <c r="C53" s="56">
        <v>1</v>
      </c>
      <c r="D53" s="54" t="s">
        <v>33</v>
      </c>
    </row>
    <row r="54" spans="1:4" ht="30.75" x14ac:dyDescent="0.25">
      <c r="A54" s="54">
        <f t="shared" si="2"/>
        <v>6.0699999999999985</v>
      </c>
      <c r="B54" s="55" t="s">
        <v>72</v>
      </c>
      <c r="C54" s="56">
        <v>60</v>
      </c>
      <c r="D54" s="54" t="s">
        <v>62</v>
      </c>
    </row>
    <row r="55" spans="1:4" ht="30" x14ac:dyDescent="0.25">
      <c r="A55" s="54">
        <f t="shared" si="2"/>
        <v>6.0799999999999983</v>
      </c>
      <c r="B55" s="64" t="s">
        <v>73</v>
      </c>
      <c r="C55" s="56">
        <v>1</v>
      </c>
      <c r="D55" s="54" t="s">
        <v>33</v>
      </c>
    </row>
    <row r="56" spans="1:4" ht="15.75" x14ac:dyDescent="0.25">
      <c r="A56" s="54">
        <f t="shared" si="2"/>
        <v>6.0899999999999981</v>
      </c>
      <c r="B56" s="64" t="s">
        <v>74</v>
      </c>
      <c r="C56" s="56">
        <v>1</v>
      </c>
      <c r="D56" s="54" t="s">
        <v>33</v>
      </c>
    </row>
    <row r="57" spans="1:4" ht="30" x14ac:dyDescent="0.25">
      <c r="A57" s="75">
        <f t="shared" si="2"/>
        <v>6.0999999999999979</v>
      </c>
      <c r="B57" s="76" t="s">
        <v>75</v>
      </c>
      <c r="C57" s="62">
        <v>1</v>
      </c>
      <c r="D57" s="72" t="s">
        <v>33</v>
      </c>
    </row>
    <row r="58" spans="1:4" ht="30" x14ac:dyDescent="0.25">
      <c r="A58" s="72">
        <f t="shared" si="2"/>
        <v>6.1099999999999977</v>
      </c>
      <c r="B58" s="76" t="s">
        <v>76</v>
      </c>
      <c r="C58" s="62">
        <v>1</v>
      </c>
      <c r="D58" s="72" t="s">
        <v>33</v>
      </c>
    </row>
    <row r="59" spans="1:4" ht="45" x14ac:dyDescent="0.25">
      <c r="A59" s="72">
        <f t="shared" si="2"/>
        <v>6.1199999999999974</v>
      </c>
      <c r="B59" s="76" t="s">
        <v>77</v>
      </c>
      <c r="C59" s="62">
        <v>42</v>
      </c>
      <c r="D59" s="72" t="s">
        <v>62</v>
      </c>
    </row>
    <row r="60" spans="1:4" x14ac:dyDescent="0.25">
      <c r="A60" s="53"/>
      <c r="B60" s="53"/>
      <c r="C60" s="53"/>
      <c r="D60" s="53"/>
    </row>
    <row r="61" spans="1:4" ht="16.5" x14ac:dyDescent="0.25">
      <c r="A61" s="51" t="s">
        <v>78</v>
      </c>
      <c r="B61" s="51" t="s">
        <v>79</v>
      </c>
      <c r="C61" s="77"/>
      <c r="D61" s="78"/>
    </row>
    <row r="62" spans="1:4" ht="61.5" x14ac:dyDescent="0.25">
      <c r="A62" s="54">
        <v>7.01</v>
      </c>
      <c r="B62" s="55" t="s">
        <v>80</v>
      </c>
      <c r="C62" s="56">
        <f>(4*2*0.2)</f>
        <v>1.6</v>
      </c>
      <c r="D62" s="54" t="s">
        <v>38</v>
      </c>
    </row>
    <row r="63" spans="1:4" ht="61.5" x14ac:dyDescent="0.25">
      <c r="A63" s="54">
        <f>A62+0.01</f>
        <v>7.02</v>
      </c>
      <c r="B63" s="55" t="s">
        <v>81</v>
      </c>
      <c r="C63" s="56">
        <f>(2.5*2*0.4)*2</f>
        <v>4</v>
      </c>
      <c r="D63" s="54" t="s">
        <v>38</v>
      </c>
    </row>
    <row r="64" spans="1:4" ht="91.5" x14ac:dyDescent="0.25">
      <c r="A64" s="54">
        <f>A63+0.01</f>
        <v>7.0299999999999994</v>
      </c>
      <c r="B64" s="55" t="s">
        <v>82</v>
      </c>
      <c r="C64" s="56">
        <f>2.56</f>
        <v>2.56</v>
      </c>
      <c r="D64" s="54" t="s">
        <v>38</v>
      </c>
    </row>
    <row r="65" spans="1:4" ht="15.75" x14ac:dyDescent="0.25">
      <c r="A65" s="71"/>
      <c r="B65" s="55"/>
      <c r="C65" s="56"/>
      <c r="D65" s="54"/>
    </row>
    <row r="66" spans="1:4" ht="15.75" x14ac:dyDescent="0.25">
      <c r="A66" s="51" t="s">
        <v>83</v>
      </c>
      <c r="B66" s="52" t="s">
        <v>84</v>
      </c>
      <c r="C66" s="58"/>
      <c r="D66" s="58"/>
    </row>
    <row r="67" spans="1:4" ht="15.75" x14ac:dyDescent="0.25">
      <c r="A67" s="54">
        <v>8.01</v>
      </c>
      <c r="B67" s="55" t="s">
        <v>85</v>
      </c>
      <c r="C67" s="56">
        <v>1</v>
      </c>
      <c r="D67" s="54" t="s">
        <v>33</v>
      </c>
    </row>
    <row r="68" spans="1:4" ht="15.75" x14ac:dyDescent="0.25">
      <c r="A68" s="54">
        <f>A67+0.01</f>
        <v>8.02</v>
      </c>
      <c r="B68" s="55" t="s">
        <v>86</v>
      </c>
      <c r="C68" s="56">
        <v>1</v>
      </c>
      <c r="D68" s="54" t="s">
        <v>33</v>
      </c>
    </row>
    <row r="69" spans="1:4" ht="15.75" x14ac:dyDescent="0.25">
      <c r="A69" s="54">
        <f t="shared" ref="A69:A73" si="3">A68+0.01</f>
        <v>8.0299999999999994</v>
      </c>
      <c r="B69" s="55" t="s">
        <v>87</v>
      </c>
      <c r="C69" s="56">
        <v>1</v>
      </c>
      <c r="D69" s="54" t="s">
        <v>33</v>
      </c>
    </row>
    <row r="70" spans="1:4" ht="30.75" x14ac:dyDescent="0.25">
      <c r="A70" s="54">
        <f t="shared" si="3"/>
        <v>8.0399999999999991</v>
      </c>
      <c r="B70" s="55" t="s">
        <v>88</v>
      </c>
      <c r="C70" s="56">
        <v>1</v>
      </c>
      <c r="D70" s="54" t="s">
        <v>33</v>
      </c>
    </row>
    <row r="71" spans="1:4" ht="30" x14ac:dyDescent="0.25">
      <c r="A71" s="54">
        <f t="shared" si="3"/>
        <v>8.0499999999999989</v>
      </c>
      <c r="B71" s="64" t="s">
        <v>89</v>
      </c>
      <c r="C71" s="56">
        <v>8</v>
      </c>
      <c r="D71" s="54" t="s">
        <v>33</v>
      </c>
    </row>
    <row r="72" spans="1:4" ht="15.75" x14ac:dyDescent="0.25">
      <c r="A72" s="54">
        <f t="shared" si="3"/>
        <v>8.0599999999999987</v>
      </c>
      <c r="B72" s="55" t="s">
        <v>90</v>
      </c>
      <c r="C72" s="56">
        <v>7</v>
      </c>
      <c r="D72" s="54" t="s">
        <v>33</v>
      </c>
    </row>
    <row r="73" spans="1:4" ht="30.75" x14ac:dyDescent="0.25">
      <c r="A73" s="54">
        <f t="shared" si="3"/>
        <v>8.0699999999999985</v>
      </c>
      <c r="B73" s="55" t="s">
        <v>91</v>
      </c>
      <c r="C73" s="74">
        <v>7</v>
      </c>
      <c r="D73" s="54" t="s">
        <v>33</v>
      </c>
    </row>
    <row r="74" spans="1:4" ht="18" x14ac:dyDescent="0.25">
      <c r="A74" s="72">
        <f>A73+0.01</f>
        <v>8.0799999999999983</v>
      </c>
      <c r="B74" s="73" t="s">
        <v>92</v>
      </c>
      <c r="C74" s="79">
        <v>18</v>
      </c>
      <c r="D74" s="72" t="s">
        <v>33</v>
      </c>
    </row>
    <row r="75" spans="1:4" ht="30.75" x14ac:dyDescent="0.25">
      <c r="A75" s="72">
        <f t="shared" ref="A75:A81" si="4">A74+0.01</f>
        <v>8.0899999999999981</v>
      </c>
      <c r="B75" s="73" t="s">
        <v>93</v>
      </c>
      <c r="C75" s="79">
        <v>1</v>
      </c>
      <c r="D75" s="72" t="s">
        <v>33</v>
      </c>
    </row>
    <row r="76" spans="1:4" ht="60.75" x14ac:dyDescent="0.25">
      <c r="A76" s="72">
        <f t="shared" si="4"/>
        <v>8.0999999999999979</v>
      </c>
      <c r="B76" s="73" t="s">
        <v>94</v>
      </c>
      <c r="C76" s="79">
        <v>1</v>
      </c>
      <c r="D76" s="72" t="s">
        <v>33</v>
      </c>
    </row>
    <row r="77" spans="1:4" ht="18" x14ac:dyDescent="0.25">
      <c r="A77" s="72">
        <f t="shared" si="4"/>
        <v>8.1099999999999977</v>
      </c>
      <c r="B77" s="73" t="s">
        <v>95</v>
      </c>
      <c r="C77" s="79">
        <v>1</v>
      </c>
      <c r="D77" s="72" t="s">
        <v>33</v>
      </c>
    </row>
    <row r="78" spans="1:4" ht="45.75" x14ac:dyDescent="0.25">
      <c r="A78" s="72">
        <f t="shared" si="4"/>
        <v>8.1199999999999974</v>
      </c>
      <c r="B78" s="73" t="s">
        <v>96</v>
      </c>
      <c r="C78" s="79">
        <v>1</v>
      </c>
      <c r="D78" s="72" t="s">
        <v>33</v>
      </c>
    </row>
    <row r="79" spans="1:4" ht="15.75" x14ac:dyDescent="0.25">
      <c r="A79" s="72">
        <f t="shared" si="4"/>
        <v>8.1299999999999972</v>
      </c>
      <c r="B79" s="73" t="s">
        <v>97</v>
      </c>
      <c r="C79" s="62">
        <v>1</v>
      </c>
      <c r="D79" s="72" t="s">
        <v>33</v>
      </c>
    </row>
    <row r="80" spans="1:4" ht="30.75" x14ac:dyDescent="0.25">
      <c r="A80" s="72">
        <f t="shared" si="4"/>
        <v>8.139999999999997</v>
      </c>
      <c r="B80" s="73" t="s">
        <v>98</v>
      </c>
      <c r="C80" s="62">
        <v>18</v>
      </c>
      <c r="D80" s="72" t="s">
        <v>33</v>
      </c>
    </row>
    <row r="81" spans="1:4" ht="30.75" x14ac:dyDescent="0.25">
      <c r="A81" s="72">
        <f t="shared" si="4"/>
        <v>8.1499999999999968</v>
      </c>
      <c r="B81" s="73" t="s">
        <v>99</v>
      </c>
      <c r="C81" s="62">
        <v>60</v>
      </c>
      <c r="D81" s="72" t="s">
        <v>33</v>
      </c>
    </row>
    <row r="82" spans="1:4" ht="18" x14ac:dyDescent="0.25">
      <c r="A82" s="80"/>
      <c r="B82" s="81"/>
      <c r="C82" s="74"/>
      <c r="D82" s="66"/>
    </row>
    <row r="83" spans="1:4" ht="15.75" x14ac:dyDescent="0.25">
      <c r="A83" s="51" t="s">
        <v>100</v>
      </c>
      <c r="B83" s="52" t="s">
        <v>101</v>
      </c>
      <c r="C83" s="58"/>
      <c r="D83" s="58"/>
    </row>
    <row r="84" spans="1:4" ht="75.75" x14ac:dyDescent="0.25">
      <c r="A84" s="54">
        <v>9.01</v>
      </c>
      <c r="B84" s="55" t="s">
        <v>102</v>
      </c>
      <c r="C84" s="56">
        <f>(2.1*4.8)+(5.2*2.1)+(2*2.6)+(3.8*2)+(8.8*2)+(3.85*2)+(4.2*2)+(4.5*2.8)+(3.5*2.8)+(1.7*2.1)</f>
        <v>93.469999999999985</v>
      </c>
      <c r="D84" s="54" t="s">
        <v>57</v>
      </c>
    </row>
    <row r="85" spans="1:4" ht="75.75" x14ac:dyDescent="0.25">
      <c r="A85" s="54">
        <f>A84+0.01</f>
        <v>9.02</v>
      </c>
      <c r="B85" s="55" t="s">
        <v>103</v>
      </c>
      <c r="C85" s="56">
        <f>(2.1*4.8)+(5.2*2.1)+(2*2.6)+(3.8*2)+(8.8*2)+(3.85*2)+(4.2*2)+(4.5*2.8)+(3.5*2.8)+(1.7*2.1)</f>
        <v>93.469999999999985</v>
      </c>
      <c r="D85" s="54" t="s">
        <v>57</v>
      </c>
    </row>
    <row r="86" spans="1:4" ht="15.75" x14ac:dyDescent="0.25">
      <c r="A86" s="72">
        <f>A85+0.01</f>
        <v>9.0299999999999994</v>
      </c>
      <c r="B86" s="73" t="s">
        <v>104</v>
      </c>
      <c r="C86" s="62">
        <v>572</v>
      </c>
      <c r="D86" s="72" t="s">
        <v>57</v>
      </c>
    </row>
    <row r="87" spans="1:4" ht="18" x14ac:dyDescent="0.25">
      <c r="A87" s="80"/>
      <c r="B87" s="81"/>
      <c r="C87" s="74"/>
      <c r="D87" s="66"/>
    </row>
    <row r="88" spans="1:4" ht="15.75" x14ac:dyDescent="0.25">
      <c r="A88" s="51" t="s">
        <v>105</v>
      </c>
      <c r="B88" s="52" t="s">
        <v>106</v>
      </c>
      <c r="C88" s="58"/>
      <c r="D88" s="58"/>
    </row>
    <row r="89" spans="1:4" ht="15.75" x14ac:dyDescent="0.25">
      <c r="A89" s="54">
        <v>10.01</v>
      </c>
      <c r="B89" s="55" t="s">
        <v>107</v>
      </c>
      <c r="C89" s="56">
        <v>1</v>
      </c>
      <c r="D89" s="54" t="s">
        <v>33</v>
      </c>
    </row>
    <row r="90" spans="1:4" ht="18" x14ac:dyDescent="0.25">
      <c r="A90" s="80"/>
      <c r="B90" s="81"/>
      <c r="C90" s="74"/>
      <c r="D90" s="66"/>
    </row>
    <row r="91" spans="1:4" ht="31.5" x14ac:dyDescent="0.25">
      <c r="A91" s="51" t="s">
        <v>108</v>
      </c>
      <c r="B91" s="52" t="s">
        <v>109</v>
      </c>
      <c r="C91" s="74"/>
      <c r="D91" s="66"/>
    </row>
    <row r="92" spans="1:4" ht="45.75" x14ac:dyDescent="0.25">
      <c r="A92" s="54">
        <v>11.01</v>
      </c>
      <c r="B92" s="55" t="s">
        <v>110</v>
      </c>
      <c r="C92" s="56">
        <v>1</v>
      </c>
      <c r="D92" s="54" t="s">
        <v>33</v>
      </c>
    </row>
    <row r="93" spans="1:4" ht="18" x14ac:dyDescent="0.25">
      <c r="A93" s="80"/>
      <c r="B93" s="81"/>
      <c r="C93" s="74"/>
      <c r="D93" s="66"/>
    </row>
    <row r="94" spans="1:4" ht="18" x14ac:dyDescent="0.25">
      <c r="A94" s="51" t="s">
        <v>111</v>
      </c>
      <c r="B94" s="52" t="s">
        <v>112</v>
      </c>
      <c r="C94" s="74"/>
      <c r="D94" s="66"/>
    </row>
    <row r="95" spans="1:4" ht="30.75" x14ac:dyDescent="0.25">
      <c r="A95" s="72">
        <v>12.01</v>
      </c>
      <c r="B95" s="73" t="s">
        <v>113</v>
      </c>
      <c r="C95" s="62">
        <v>1</v>
      </c>
      <c r="D95" s="72" t="s">
        <v>33</v>
      </c>
    </row>
    <row r="96" spans="1:4" ht="15.75" x14ac:dyDescent="0.25">
      <c r="A96" s="72">
        <f>A95+0.01</f>
        <v>12.02</v>
      </c>
      <c r="B96" s="73" t="s">
        <v>114</v>
      </c>
      <c r="C96" s="62">
        <v>1</v>
      </c>
      <c r="D96" s="72" t="s">
        <v>33</v>
      </c>
    </row>
    <row r="97" spans="1:4" ht="45.75" x14ac:dyDescent="0.25">
      <c r="A97" s="72">
        <f t="shared" ref="A97:A101" si="5">A96+0.01</f>
        <v>12.03</v>
      </c>
      <c r="B97" s="73" t="s">
        <v>115</v>
      </c>
      <c r="C97" s="62">
        <v>1</v>
      </c>
      <c r="D97" s="72" t="s">
        <v>33</v>
      </c>
    </row>
    <row r="98" spans="1:4" ht="15.75" x14ac:dyDescent="0.25">
      <c r="A98" s="72">
        <f t="shared" si="5"/>
        <v>12.04</v>
      </c>
      <c r="B98" s="73" t="s">
        <v>116</v>
      </c>
      <c r="C98" s="62">
        <v>1</v>
      </c>
      <c r="D98" s="72" t="s">
        <v>33</v>
      </c>
    </row>
    <row r="99" spans="1:4" ht="15.75" x14ac:dyDescent="0.25">
      <c r="A99" s="72">
        <f t="shared" si="5"/>
        <v>12.049999999999999</v>
      </c>
      <c r="B99" s="73" t="s">
        <v>117</v>
      </c>
      <c r="C99" s="62">
        <v>1</v>
      </c>
      <c r="D99" s="72" t="s">
        <v>33</v>
      </c>
    </row>
    <row r="100" spans="1:4" ht="15.75" x14ac:dyDescent="0.25">
      <c r="A100" s="72">
        <f t="shared" si="5"/>
        <v>12.059999999999999</v>
      </c>
      <c r="B100" s="73" t="s">
        <v>118</v>
      </c>
      <c r="C100" s="62">
        <v>1</v>
      </c>
      <c r="D100" s="72" t="s">
        <v>33</v>
      </c>
    </row>
    <row r="101" spans="1:4" ht="60.75" x14ac:dyDescent="0.25">
      <c r="A101" s="72">
        <f t="shared" si="5"/>
        <v>12.069999999999999</v>
      </c>
      <c r="B101" s="73" t="s">
        <v>119</v>
      </c>
      <c r="C101" s="62">
        <v>1</v>
      </c>
      <c r="D101" s="72" t="s">
        <v>33</v>
      </c>
    </row>
    <row r="102" spans="1:4" ht="18" x14ac:dyDescent="0.25">
      <c r="A102" s="54"/>
      <c r="B102" s="53"/>
      <c r="C102" s="53"/>
      <c r="D102" s="66"/>
    </row>
    <row r="103" spans="1:4" ht="18" x14ac:dyDescent="0.25">
      <c r="A103" s="52" t="s">
        <v>120</v>
      </c>
      <c r="B103" s="52" t="s">
        <v>121</v>
      </c>
      <c r="C103" s="53"/>
      <c r="D103" s="66"/>
    </row>
    <row r="104" spans="1:4" ht="30.75" x14ac:dyDescent="0.25">
      <c r="A104" s="72">
        <v>13.01</v>
      </c>
      <c r="B104" s="73" t="s">
        <v>122</v>
      </c>
      <c r="C104" s="62">
        <v>2367</v>
      </c>
      <c r="D104" s="72" t="s">
        <v>57</v>
      </c>
    </row>
    <row r="105" spans="1:4" ht="18" x14ac:dyDescent="0.25">
      <c r="A105" s="54"/>
      <c r="B105" s="53"/>
      <c r="C105" s="53"/>
      <c r="D105" s="66"/>
    </row>
    <row r="106" spans="1:4" ht="18" x14ac:dyDescent="0.25">
      <c r="A106" s="52" t="s">
        <v>123</v>
      </c>
      <c r="B106" s="52" t="s">
        <v>124</v>
      </c>
      <c r="C106" s="53"/>
      <c r="D106" s="66"/>
    </row>
    <row r="107" spans="1:4" ht="30.75" x14ac:dyDescent="0.25">
      <c r="A107" s="72">
        <v>14.01</v>
      </c>
      <c r="B107" s="73" t="s">
        <v>125</v>
      </c>
      <c r="C107" s="62">
        <v>582.29999999999995</v>
      </c>
      <c r="D107" s="72" t="s">
        <v>38</v>
      </c>
    </row>
    <row r="108" spans="1:4" ht="18" x14ac:dyDescent="0.25">
      <c r="A108" s="54"/>
      <c r="B108" s="53"/>
      <c r="C108" s="53"/>
      <c r="D108" s="66"/>
    </row>
    <row r="109" spans="1:4" ht="31.5" x14ac:dyDescent="0.25">
      <c r="A109" s="52" t="s">
        <v>126</v>
      </c>
      <c r="B109" s="52" t="s">
        <v>127</v>
      </c>
      <c r="C109" s="53"/>
      <c r="D109" s="66"/>
    </row>
    <row r="110" spans="1:4" ht="30.75" x14ac:dyDescent="0.25">
      <c r="A110" s="72">
        <v>15.01</v>
      </c>
      <c r="B110" s="73" t="s">
        <v>128</v>
      </c>
      <c r="C110" s="62">
        <f xml:space="preserve"> (67*0.4*0.1)+(0.45*0.1*67)+(0.45*0.1*67)</f>
        <v>8.7100000000000009</v>
      </c>
      <c r="D110" s="72" t="s">
        <v>38</v>
      </c>
    </row>
    <row r="111" spans="1:4" ht="15.75" x14ac:dyDescent="0.25">
      <c r="A111" s="72"/>
      <c r="B111" s="73"/>
      <c r="C111" s="62"/>
      <c r="D111" s="72"/>
    </row>
    <row r="112" spans="1:4" ht="15.75" x14ac:dyDescent="0.25">
      <c r="A112" s="52" t="s">
        <v>129</v>
      </c>
      <c r="B112" s="52" t="s">
        <v>130</v>
      </c>
      <c r="C112" s="56"/>
      <c r="D112" s="54"/>
    </row>
    <row r="113" spans="1:6" ht="45.75" x14ac:dyDescent="0.25">
      <c r="A113" s="72">
        <v>17.010000000000002</v>
      </c>
      <c r="B113" s="73" t="s">
        <v>131</v>
      </c>
      <c r="C113" s="62">
        <v>1</v>
      </c>
      <c r="D113" s="72" t="s">
        <v>33</v>
      </c>
    </row>
    <row r="114" spans="1:6" ht="30.75" x14ac:dyDescent="0.25">
      <c r="A114" s="72">
        <f>A113+0.01</f>
        <v>17.020000000000003</v>
      </c>
      <c r="B114" s="73" t="s">
        <v>132</v>
      </c>
      <c r="C114" s="62">
        <v>1</v>
      </c>
      <c r="D114" s="72" t="s">
        <v>33</v>
      </c>
    </row>
    <row r="115" spans="1:6" x14ac:dyDescent="0.25">
      <c r="A115" s="53"/>
      <c r="B115" s="53"/>
      <c r="C115" s="53"/>
      <c r="D115" s="53"/>
    </row>
    <row r="116" spans="1:6" ht="47.25" x14ac:dyDescent="0.25">
      <c r="A116" s="52" t="s">
        <v>133</v>
      </c>
      <c r="B116" s="52" t="s">
        <v>134</v>
      </c>
      <c r="C116" s="56"/>
      <c r="D116" s="54"/>
    </row>
    <row r="117" spans="1:6" ht="30.75" x14ac:dyDescent="0.25">
      <c r="A117" s="72">
        <v>18.010000000000002</v>
      </c>
      <c r="B117" s="73" t="s">
        <v>135</v>
      </c>
      <c r="C117" s="62">
        <v>22</v>
      </c>
      <c r="D117" s="72" t="s">
        <v>62</v>
      </c>
    </row>
    <row r="118" spans="1:6" ht="60.75" x14ac:dyDescent="0.25">
      <c r="A118" s="72">
        <v>18.02</v>
      </c>
      <c r="B118" s="73" t="s">
        <v>136</v>
      </c>
      <c r="C118" s="62">
        <v>350</v>
      </c>
      <c r="D118" s="72" t="s">
        <v>38</v>
      </c>
    </row>
    <row r="119" spans="1:6" ht="15.75" x14ac:dyDescent="0.25">
      <c r="A119" s="72"/>
      <c r="B119" s="73"/>
      <c r="C119" s="62"/>
      <c r="D119" s="72"/>
    </row>
    <row r="121" spans="1:6" ht="15.75" x14ac:dyDescent="0.25">
      <c r="A121" s="82" t="s">
        <v>137</v>
      </c>
      <c r="B121" s="83" t="s">
        <v>138</v>
      </c>
      <c r="C121" s="84"/>
      <c r="D121" s="85"/>
      <c r="E121" s="86"/>
      <c r="F121" s="1"/>
    </row>
    <row r="122" spans="1:6" ht="30.75" x14ac:dyDescent="0.25">
      <c r="A122" s="87">
        <v>1</v>
      </c>
      <c r="B122" s="88" t="s">
        <v>139</v>
      </c>
      <c r="C122" s="89"/>
      <c r="D122" s="90"/>
      <c r="E122" s="91"/>
      <c r="F122" s="92"/>
    </row>
    <row r="123" spans="1:6" ht="15.75" x14ac:dyDescent="0.25">
      <c r="A123" s="87">
        <f>A122+0.001</f>
        <v>1.0009999999999999</v>
      </c>
      <c r="B123" s="93" t="s">
        <v>140</v>
      </c>
      <c r="C123" s="94">
        <v>0.1</v>
      </c>
      <c r="D123" s="87">
        <v>10</v>
      </c>
      <c r="E123" s="91" t="s">
        <v>141</v>
      </c>
    </row>
    <row r="124" spans="1:6" ht="15.75" x14ac:dyDescent="0.25">
      <c r="A124" s="87">
        <f>A123+0.001</f>
        <v>1.0019999999999998</v>
      </c>
      <c r="B124" s="93" t="s">
        <v>142</v>
      </c>
      <c r="C124" s="94">
        <v>0.03</v>
      </c>
      <c r="D124" s="87">
        <v>3</v>
      </c>
      <c r="E124" s="91" t="s">
        <v>141</v>
      </c>
    </row>
    <row r="125" spans="1:6" ht="30.75" x14ac:dyDescent="0.25">
      <c r="A125" s="87">
        <f>A124+0.001</f>
        <v>1.0029999999999997</v>
      </c>
      <c r="B125" s="95" t="s">
        <v>143</v>
      </c>
      <c r="C125" s="94">
        <v>2.5000000000000001E-2</v>
      </c>
      <c r="D125" s="87">
        <v>2.5</v>
      </c>
      <c r="E125" s="91" t="s">
        <v>141</v>
      </c>
    </row>
    <row r="126" spans="1:6" ht="30.75" x14ac:dyDescent="0.25">
      <c r="A126" s="87">
        <f>A125+0.001</f>
        <v>1.0039999999999996</v>
      </c>
      <c r="B126" s="95" t="s">
        <v>144</v>
      </c>
      <c r="C126" s="94">
        <v>0.01</v>
      </c>
      <c r="D126" s="87">
        <v>1</v>
      </c>
      <c r="E126" s="91" t="s">
        <v>141</v>
      </c>
    </row>
    <row r="127" spans="1:6" ht="30.75" x14ac:dyDescent="0.25">
      <c r="A127" s="87">
        <v>1.0049999999999999</v>
      </c>
      <c r="B127" s="96" t="s">
        <v>145</v>
      </c>
      <c r="C127" s="94">
        <v>1E-3</v>
      </c>
      <c r="D127" s="87">
        <v>0.1</v>
      </c>
      <c r="E127" s="91" t="s">
        <v>141</v>
      </c>
    </row>
    <row r="128" spans="1:6" ht="15.75" x14ac:dyDescent="0.25">
      <c r="A128" s="87"/>
      <c r="B128" s="97"/>
      <c r="C128" s="94">
        <f>+D128/100</f>
        <v>0.18</v>
      </c>
      <c r="D128" s="87">
        <v>18</v>
      </c>
      <c r="E128" s="98" t="s">
        <v>141</v>
      </c>
    </row>
  </sheetData>
  <mergeCells count="14">
    <mergeCell ref="C14:E14"/>
    <mergeCell ref="B9:D9"/>
    <mergeCell ref="F9:G9"/>
    <mergeCell ref="B10:D10"/>
    <mergeCell ref="F10:G10"/>
    <mergeCell ref="B11:D11"/>
    <mergeCell ref="C13:E13"/>
    <mergeCell ref="B2:G2"/>
    <mergeCell ref="A3:G3"/>
    <mergeCell ref="B4:F4"/>
    <mergeCell ref="A5:G5"/>
    <mergeCell ref="A6:G6"/>
    <mergeCell ref="B8:D8"/>
    <mergeCell ref="F8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SIN PRECIO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</dc:creator>
  <cp:lastModifiedBy>AMA</cp:lastModifiedBy>
  <dcterms:created xsi:type="dcterms:W3CDTF">2026-09-16T15:14:42Z</dcterms:created>
  <dcterms:modified xsi:type="dcterms:W3CDTF">2026-09-16T15:17:03Z</dcterms:modified>
</cp:coreProperties>
</file>