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GESTION AÑO 2026\1.- PROCESOS DE COMPRAS PORTAL DE COMPRAS\3.- PROCESOS COMPARACIÓN DE PRECIO  (CP)\9.-Septiembre 2026\MIDE-CCC-CP-2026-0032 Diaz (Obra)\Presupuesto y planos\DEPOSITO 2DA. CLASE, GALPON DE PINTURA Y VEHICULOS\"/>
    </mc:Choice>
  </mc:AlternateContent>
  <xr:revisionPtr revIDLastSave="0" documentId="13_ncr:1_{79E9FA4D-3349-450A-90FE-E18304DF225C}" xr6:coauthVersionLast="47" xr6:coauthVersionMax="47" xr10:uidLastSave="{00000000-0000-0000-0000-000000000000}"/>
  <bookViews>
    <workbookView xWindow="-120" yWindow="-120" windowWidth="29040" windowHeight="15840" tabRatio="780" firstSheet="2" activeTab="2" xr2:uid="{00000000-000D-0000-FFFF-FFFF00000000}"/>
  </bookViews>
  <sheets>
    <sheet name="Valoracion No.4" sheetId="3" state="hidden" r:id="rId1"/>
    <sheet name="Reformulado Rev.1" sheetId="4" state="hidden" r:id="rId2"/>
    <sheet name="Adic. Partidas Nuevas-2da.Etapa" sheetId="10" r:id="rId3"/>
    <sheet name="Imprevistos" sheetId="7" state="hidden" r:id="rId4"/>
    <sheet name="Hoja2" sheetId="8" state="hidden" r:id="rId5"/>
    <sheet name="Hoja3" sheetId="9" state="hidden" r:id="rId6"/>
    <sheet name="Imprevisto Cub.2" sheetId="6" state="hidden" r:id="rId7"/>
  </sheets>
  <externalReferences>
    <externalReference r:id="rId8"/>
  </externalReferences>
  <definedNames>
    <definedName name="_xlnm.Print_Area" localSheetId="2">'Adic. Partidas Nuevas-2da.Etapa'!$A$1:$F$168</definedName>
    <definedName name="_xlnm.Print_Area" localSheetId="6">'Imprevisto Cub.2'!$A$1:$G$48</definedName>
    <definedName name="_xlnm.Print_Area" localSheetId="3">Imprevistos!$A$1:$G$89</definedName>
    <definedName name="_xlnm.Print_Area" localSheetId="1">'Reformulado Rev.1'!$A$1:$F$990</definedName>
    <definedName name="_xlnm.Print_Titles" localSheetId="2">'Adic. Partidas Nuevas-2da.Etapa'!$1:$8</definedName>
    <definedName name="_xlnm.Print_Titles" localSheetId="1">'Reformulado Rev.1'!$1:$13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0" l="1"/>
  <c r="F12" i="10" s="1"/>
  <c r="D21" i="10"/>
  <c r="D22" i="10" s="1"/>
  <c r="F22" i="10" s="1"/>
  <c r="A21" i="10"/>
  <c r="A22" i="10" s="1"/>
  <c r="A23" i="10" s="1"/>
  <c r="F145" i="10"/>
  <c r="F144" i="10"/>
  <c r="F141" i="10"/>
  <c r="F140" i="10"/>
  <c r="F139" i="10"/>
  <c r="F138" i="10"/>
  <c r="F136" i="10"/>
  <c r="F134" i="10"/>
  <c r="F133" i="10"/>
  <c r="F132" i="10"/>
  <c r="F131" i="10"/>
  <c r="F129" i="10"/>
  <c r="F128" i="10"/>
  <c r="F127" i="10"/>
  <c r="F125" i="10"/>
  <c r="A124" i="10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F18" i="10"/>
  <c r="F17" i="10"/>
  <c r="F16" i="10"/>
  <c r="F15" i="10"/>
  <c r="F14" i="10"/>
  <c r="A13" i="10"/>
  <c r="A14" i="10" s="1"/>
  <c r="A15" i="10" s="1"/>
  <c r="A16" i="10" s="1"/>
  <c r="A17" i="10" s="1"/>
  <c r="A18" i="10" s="1"/>
  <c r="F121" i="10"/>
  <c r="F119" i="10"/>
  <c r="D116" i="10"/>
  <c r="D115" i="10"/>
  <c r="D113" i="10"/>
  <c r="F113" i="10" s="1"/>
  <c r="D112" i="10"/>
  <c r="F112" i="10" s="1"/>
  <c r="D111" i="10"/>
  <c r="F111" i="10" s="1"/>
  <c r="D110" i="10"/>
  <c r="D107" i="10"/>
  <c r="D108" i="10" s="1"/>
  <c r="F108" i="10" s="1"/>
  <c r="D105" i="10"/>
  <c r="F105" i="10" s="1"/>
  <c r="D104" i="10"/>
  <c r="F104" i="10" s="1"/>
  <c r="D101" i="10"/>
  <c r="F101" i="10" s="1"/>
  <c r="D99" i="10"/>
  <c r="F99" i="10" s="1"/>
  <c r="D98" i="10"/>
  <c r="F98" i="10" s="1"/>
  <c r="D97" i="10"/>
  <c r="F97" i="10" s="1"/>
  <c r="D96" i="10"/>
  <c r="F96" i="10" s="1"/>
  <c r="D94" i="10"/>
  <c r="F94" i="10" s="1"/>
  <c r="D93" i="10"/>
  <c r="F93" i="10" s="1"/>
  <c r="D92" i="10"/>
  <c r="D89" i="10"/>
  <c r="F89" i="10" s="1"/>
  <c r="D86" i="10"/>
  <c r="D88" i="10" s="1"/>
  <c r="F88" i="10" s="1"/>
  <c r="D85" i="10"/>
  <c r="F85" i="10" s="1"/>
  <c r="A84" i="10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D79" i="10"/>
  <c r="D76" i="10"/>
  <c r="D75" i="10"/>
  <c r="D73" i="10"/>
  <c r="F73" i="10" s="1"/>
  <c r="D72" i="10"/>
  <c r="F72" i="10" s="1"/>
  <c r="D70" i="10"/>
  <c r="D71" i="10" s="1"/>
  <c r="F71" i="10" s="1"/>
  <c r="F67" i="10"/>
  <c r="D66" i="10"/>
  <c r="F66" i="10" s="1"/>
  <c r="D64" i="10"/>
  <c r="F64" i="10" s="1"/>
  <c r="D63" i="10"/>
  <c r="F63" i="10" s="1"/>
  <c r="D56" i="10"/>
  <c r="D62" i="10" s="1"/>
  <c r="F62" i="10" s="1"/>
  <c r="D55" i="10"/>
  <c r="D68" i="10" s="1"/>
  <c r="F68" i="10" s="1"/>
  <c r="A54" i="10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D49" i="10"/>
  <c r="F49" i="10" s="1"/>
  <c r="D46" i="10"/>
  <c r="F46" i="10" s="1"/>
  <c r="D44" i="10"/>
  <c r="F44" i="10" s="1"/>
  <c r="D43" i="10"/>
  <c r="F43" i="10" s="1"/>
  <c r="D41" i="10"/>
  <c r="D42" i="10" s="1"/>
  <c r="F42" i="10" s="1"/>
  <c r="D38" i="10"/>
  <c r="F38" i="10" s="1"/>
  <c r="D36" i="10"/>
  <c r="F36" i="10" s="1"/>
  <c r="D35" i="10"/>
  <c r="F35" i="10" s="1"/>
  <c r="D34" i="10"/>
  <c r="F34" i="10" s="1"/>
  <c r="D28" i="10"/>
  <c r="F28" i="10" s="1"/>
  <c r="D27" i="10"/>
  <c r="D32" i="10" s="1"/>
  <c r="F32" i="10" s="1"/>
  <c r="A26" i="10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D744" i="4"/>
  <c r="F744" i="4"/>
  <c r="D747" i="4"/>
  <c r="D743" i="4"/>
  <c r="F747" i="4"/>
  <c r="D746" i="4"/>
  <c r="D23" i="10" l="1"/>
  <c r="F23" i="10"/>
  <c r="F21" i="10"/>
  <c r="F20" i="10" s="1"/>
  <c r="F107" i="10"/>
  <c r="F110" i="10"/>
  <c r="F76" i="10"/>
  <c r="D90" i="10"/>
  <c r="F90" i="10" s="1"/>
  <c r="F75" i="10"/>
  <c r="F115" i="10"/>
  <c r="F116" i="10"/>
  <c r="F79" i="10"/>
  <c r="D58" i="10"/>
  <c r="D59" i="10" s="1"/>
  <c r="F59" i="10" s="1"/>
  <c r="D102" i="10"/>
  <c r="D100" i="10" s="1"/>
  <c r="F100" i="10" s="1"/>
  <c r="D48" i="10"/>
  <c r="F48" i="10" s="1"/>
  <c r="F51" i="10" s="1"/>
  <c r="F143" i="10"/>
  <c r="F123" i="10" s="1"/>
  <c r="F92" i="10"/>
  <c r="D78" i="10"/>
  <c r="F78" i="10" s="1"/>
  <c r="F102" i="10"/>
  <c r="F55" i="10"/>
  <c r="D60" i="10"/>
  <c r="F60" i="10" s="1"/>
  <c r="D39" i="10"/>
  <c r="F39" i="10" s="1"/>
  <c r="F70" i="10"/>
  <c r="D30" i="10"/>
  <c r="F56" i="10"/>
  <c r="F86" i="10"/>
  <c r="D118" i="10"/>
  <c r="F118" i="10" s="1"/>
  <c r="F41" i="10"/>
  <c r="F27" i="10"/>
  <c r="A811" i="4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E959" i="4"/>
  <c r="F81" i="10" l="1"/>
  <c r="F58" i="10"/>
  <c r="F83" i="10"/>
  <c r="D31" i="10"/>
  <c r="F31" i="10" s="1"/>
  <c r="F30" i="10"/>
  <c r="E957" i="4"/>
  <c r="D917" i="4"/>
  <c r="D919" i="4" s="1"/>
  <c r="D790" i="4"/>
  <c r="D791" i="4" s="1"/>
  <c r="F791" i="4" s="1"/>
  <c r="D785" i="4"/>
  <c r="D786" i="4" s="1"/>
  <c r="F746" i="4"/>
  <c r="E739" i="4"/>
  <c r="E740" i="4" s="1"/>
  <c r="F740" i="4" s="1"/>
  <c r="E741" i="4"/>
  <c r="F733" i="4"/>
  <c r="F732" i="4"/>
  <c r="F735" i="4"/>
  <c r="F734" i="4"/>
  <c r="A962" i="4"/>
  <c r="A963" i="4" s="1"/>
  <c r="A964" i="4" s="1"/>
  <c r="A965" i="4" s="1"/>
  <c r="A966" i="4" s="1"/>
  <c r="A956" i="4"/>
  <c r="A957" i="4" s="1"/>
  <c r="A958" i="4" s="1"/>
  <c r="A959" i="4" s="1"/>
  <c r="A932" i="4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26" i="4"/>
  <c r="A927" i="4" s="1"/>
  <c r="A928" i="4" s="1"/>
  <c r="A929" i="4" s="1"/>
  <c r="A922" i="4"/>
  <c r="A923" i="4" s="1"/>
  <c r="A909" i="4"/>
  <c r="A910" i="4" s="1"/>
  <c r="A911" i="4" s="1"/>
  <c r="A912" i="4" s="1"/>
  <c r="A913" i="4" s="1"/>
  <c r="A914" i="4" s="1"/>
  <c r="A917" i="4"/>
  <c r="A918" i="4" s="1"/>
  <c r="A919" i="4" s="1"/>
  <c r="D929" i="4"/>
  <c r="F929" i="4" s="1"/>
  <c r="A16" i="4"/>
  <c r="A17" i="4" s="1"/>
  <c r="A18" i="4" s="1"/>
  <c r="A19" i="4" s="1"/>
  <c r="A20" i="4" s="1"/>
  <c r="A31" i="4"/>
  <c r="A34" i="4" s="1"/>
  <c r="A824" i="4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9" i="4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9" i="4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E919" i="4"/>
  <c r="E918" i="4"/>
  <c r="F53" i="10" l="1"/>
  <c r="F25" i="10"/>
  <c r="F786" i="4"/>
  <c r="F790" i="4"/>
  <c r="F788" i="4" s="1"/>
  <c r="F785" i="4"/>
  <c r="F783" i="4" s="1"/>
  <c r="F743" i="4"/>
  <c r="F741" i="4"/>
  <c r="F739" i="4"/>
  <c r="A32" i="4"/>
  <c r="A35" i="4"/>
  <c r="A36" i="4" s="1"/>
  <c r="A37" i="4" s="1"/>
  <c r="A39" i="4"/>
  <c r="A22" i="4"/>
  <c r="A23" i="4" s="1"/>
  <c r="A25" i="4" s="1"/>
  <c r="A26" i="4" s="1"/>
  <c r="A27" i="4" s="1"/>
  <c r="F147" i="10" l="1"/>
  <c r="F150" i="10" s="1"/>
  <c r="F159" i="10" s="1"/>
  <c r="F154" i="10"/>
  <c r="F153" i="10"/>
  <c r="F158" i="10"/>
  <c r="F152" i="10"/>
  <c r="F157" i="10"/>
  <c r="F151" i="10"/>
  <c r="F156" i="10"/>
  <c r="F155" i="10"/>
  <c r="F737" i="4"/>
  <c r="A40" i="4"/>
  <c r="A42" i="4"/>
  <c r="A730" i="4"/>
  <c r="A28" i="4"/>
  <c r="A731" i="4" s="1"/>
  <c r="F149" i="10" l="1"/>
  <c r="A43" i="4"/>
  <c r="A44" i="4" s="1"/>
  <c r="A46" i="4"/>
  <c r="F161" i="10" l="1"/>
  <c r="A49" i="4"/>
  <c r="A50" i="4" s="1"/>
  <c r="A51" i="4" s="1"/>
  <c r="A52" i="4" s="1"/>
  <c r="A53" i="4" s="1"/>
  <c r="A47" i="4"/>
  <c r="D851" i="4" l="1"/>
  <c r="D819" i="4"/>
  <c r="D823" i="4"/>
  <c r="F751" i="4"/>
  <c r="F781" i="4"/>
  <c r="F779" i="4"/>
  <c r="F778" i="4"/>
  <c r="F776" i="4"/>
  <c r="F774" i="4"/>
  <c r="F773" i="4"/>
  <c r="F772" i="4"/>
  <c r="F768" i="4"/>
  <c r="F766" i="4"/>
  <c r="F765" i="4"/>
  <c r="F764" i="4"/>
  <c r="F763" i="4"/>
  <c r="F762" i="4"/>
  <c r="F760" i="4"/>
  <c r="F759" i="4"/>
  <c r="F758" i="4"/>
  <c r="F756" i="4"/>
  <c r="F755" i="4"/>
  <c r="F754" i="4"/>
  <c r="F753" i="4"/>
  <c r="F752" i="4"/>
  <c r="E731" i="4"/>
  <c r="E730" i="4"/>
  <c r="C731" i="4"/>
  <c r="D731" i="4"/>
  <c r="C730" i="4"/>
  <c r="D730" i="4"/>
  <c r="B731" i="4"/>
  <c r="B730" i="4"/>
  <c r="D927" i="4"/>
  <c r="F927" i="4" s="1"/>
  <c r="F966" i="4"/>
  <c r="F965" i="4"/>
  <c r="F964" i="4"/>
  <c r="F963" i="4"/>
  <c r="F962" i="4"/>
  <c r="F959" i="4"/>
  <c r="F957" i="4"/>
  <c r="E953" i="4"/>
  <c r="E951" i="4"/>
  <c r="F951" i="4" s="1"/>
  <c r="E949" i="4"/>
  <c r="F949" i="4" s="1"/>
  <c r="E948" i="4"/>
  <c r="F948" i="4" s="1"/>
  <c r="E947" i="4"/>
  <c r="F947" i="4" s="1"/>
  <c r="E946" i="4"/>
  <c r="F946" i="4" s="1"/>
  <c r="F944" i="4"/>
  <c r="F942" i="4"/>
  <c r="F941" i="4"/>
  <c r="F940" i="4"/>
  <c r="F939" i="4"/>
  <c r="F937" i="4"/>
  <c r="F936" i="4"/>
  <c r="F935" i="4"/>
  <c r="F933" i="4"/>
  <c r="F928" i="4"/>
  <c r="F926" i="4"/>
  <c r="E923" i="4"/>
  <c r="F923" i="4" s="1"/>
  <c r="F922" i="4"/>
  <c r="F919" i="4"/>
  <c r="D918" i="4"/>
  <c r="F918" i="4" s="1"/>
  <c r="F914" i="4"/>
  <c r="F913" i="4"/>
  <c r="F912" i="4"/>
  <c r="F911" i="4"/>
  <c r="F910" i="4"/>
  <c r="F909" i="4"/>
  <c r="H5982" i="8"/>
  <c r="G5982" i="8"/>
  <c r="H5980" i="8"/>
  <c r="G5980" i="8"/>
  <c r="H5979" i="8"/>
  <c r="G5979" i="8"/>
  <c r="H5978" i="8"/>
  <c r="G5978" i="8"/>
  <c r="H5977" i="8"/>
  <c r="G5977" i="8"/>
  <c r="H5968" i="8"/>
  <c r="G5968" i="8"/>
  <c r="H5966" i="8"/>
  <c r="G5966" i="8"/>
  <c r="H5965" i="8"/>
  <c r="G5965" i="8"/>
  <c r="H5964" i="8"/>
  <c r="G5964" i="8"/>
  <c r="H5963" i="8"/>
  <c r="G5963" i="8"/>
  <c r="A5957" i="8"/>
  <c r="A5971" i="8" s="1"/>
  <c r="H5953" i="8"/>
  <c r="G5953" i="8"/>
  <c r="H5952" i="8"/>
  <c r="G5952" i="8"/>
  <c r="H5950" i="8"/>
  <c r="G5950" i="8"/>
  <c r="H5949" i="8"/>
  <c r="G5949" i="8"/>
  <c r="H5942" i="8"/>
  <c r="G5942" i="8"/>
  <c r="H5941" i="8"/>
  <c r="G5941" i="8"/>
  <c r="H5939" i="8"/>
  <c r="G5939" i="8"/>
  <c r="H5938" i="8"/>
  <c r="G5938" i="8"/>
  <c r="H5931" i="8"/>
  <c r="G5931" i="8"/>
  <c r="H5930" i="8"/>
  <c r="G5930" i="8"/>
  <c r="H5928" i="8"/>
  <c r="G5928" i="8"/>
  <c r="H5927" i="8"/>
  <c r="G5927" i="8"/>
  <c r="H5920" i="8"/>
  <c r="G5920" i="8"/>
  <c r="H5919" i="8"/>
  <c r="G5919" i="8"/>
  <c r="H5917" i="8"/>
  <c r="G5917" i="8"/>
  <c r="H5916" i="8"/>
  <c r="G5916" i="8"/>
  <c r="H5909" i="8"/>
  <c r="G5909" i="8"/>
  <c r="H5908" i="8"/>
  <c r="G5908" i="8"/>
  <c r="H5906" i="8"/>
  <c r="G5906" i="8"/>
  <c r="H5905" i="8"/>
  <c r="G5905" i="8"/>
  <c r="A5901" i="8"/>
  <c r="A5912" i="8" s="1"/>
  <c r="A5923" i="8" s="1"/>
  <c r="A5934" i="8" s="1"/>
  <c r="A5945" i="8" s="1"/>
  <c r="H5897" i="8"/>
  <c r="G5897" i="8"/>
  <c r="H5896" i="8"/>
  <c r="G5896" i="8"/>
  <c r="H5894" i="8"/>
  <c r="G5894" i="8"/>
  <c r="H5893" i="8"/>
  <c r="G5893" i="8"/>
  <c r="H5892" i="8"/>
  <c r="G5892" i="8"/>
  <c r="H5891" i="8"/>
  <c r="G5891" i="8"/>
  <c r="H5890" i="8"/>
  <c r="G5890" i="8"/>
  <c r="H5889" i="8"/>
  <c r="G5889" i="8"/>
  <c r="H5888" i="8"/>
  <c r="G5888" i="8"/>
  <c r="H5887" i="8"/>
  <c r="G5887" i="8"/>
  <c r="H5886" i="8"/>
  <c r="G5886" i="8"/>
  <c r="H5885" i="8"/>
  <c r="G5885" i="8"/>
  <c r="H5876" i="8"/>
  <c r="G5876" i="8"/>
  <c r="H5874" i="8"/>
  <c r="G5874" i="8"/>
  <c r="H5873" i="8"/>
  <c r="G5873" i="8"/>
  <c r="H5872" i="8"/>
  <c r="G5872" i="8"/>
  <c r="H5871" i="8"/>
  <c r="G5871" i="8"/>
  <c r="H5870" i="8"/>
  <c r="G5870" i="8"/>
  <c r="H5869" i="8"/>
  <c r="G5869" i="8"/>
  <c r="H5868" i="8"/>
  <c r="G5868" i="8"/>
  <c r="H5867" i="8"/>
  <c r="G5867" i="8"/>
  <c r="H5860" i="8"/>
  <c r="G5860" i="8"/>
  <c r="H5858" i="8"/>
  <c r="G5858" i="8"/>
  <c r="H5857" i="8"/>
  <c r="G5857" i="8"/>
  <c r="H5856" i="8"/>
  <c r="G5856" i="8"/>
  <c r="H5855" i="8"/>
  <c r="G5855" i="8"/>
  <c r="H5854" i="8"/>
  <c r="G5854" i="8"/>
  <c r="H5853" i="8"/>
  <c r="G5853" i="8"/>
  <c r="H5852" i="8"/>
  <c r="G5852" i="8"/>
  <c r="H5851" i="8"/>
  <c r="G5851" i="8"/>
  <c r="H5850" i="8"/>
  <c r="G5850" i="8"/>
  <c r="H5849" i="8"/>
  <c r="G5849" i="8"/>
  <c r="C5842" i="8"/>
  <c r="H5842" i="8" s="1"/>
  <c r="H5840" i="8"/>
  <c r="G5840" i="8"/>
  <c r="H5839" i="8"/>
  <c r="G5839" i="8"/>
  <c r="H5838" i="8"/>
  <c r="G5838" i="8"/>
  <c r="H5837" i="8"/>
  <c r="G5837" i="8"/>
  <c r="H5836" i="8"/>
  <c r="G5836" i="8"/>
  <c r="H5835" i="8"/>
  <c r="G5835" i="8"/>
  <c r="H5834" i="8"/>
  <c r="G5834" i="8"/>
  <c r="H5833" i="8"/>
  <c r="G5833" i="8"/>
  <c r="H5832" i="8"/>
  <c r="G5832" i="8"/>
  <c r="H5831" i="8"/>
  <c r="G5831" i="8"/>
  <c r="H5830" i="8"/>
  <c r="G5830" i="8"/>
  <c r="H5823" i="8"/>
  <c r="G5823" i="8"/>
  <c r="H5822" i="8"/>
  <c r="G5822" i="8"/>
  <c r="H5820" i="8"/>
  <c r="G5820" i="8"/>
  <c r="H5819" i="8"/>
  <c r="G5819" i="8"/>
  <c r="H5818" i="8"/>
  <c r="G5818" i="8"/>
  <c r="H5817" i="8"/>
  <c r="G5817" i="8"/>
  <c r="H5816" i="8"/>
  <c r="G5816" i="8"/>
  <c r="H5815" i="8"/>
  <c r="G5815" i="8"/>
  <c r="H5814" i="8"/>
  <c r="G5814" i="8"/>
  <c r="H5813" i="8"/>
  <c r="G5813" i="8"/>
  <c r="H5812" i="8"/>
  <c r="G5812" i="8"/>
  <c r="H5811" i="8"/>
  <c r="G5811" i="8"/>
  <c r="A5807" i="8"/>
  <c r="A5826" i="8" s="1"/>
  <c r="A5845" i="8" s="1"/>
  <c r="A5863" i="8" s="1"/>
  <c r="A5881" i="8" s="1"/>
  <c r="H5803" i="8"/>
  <c r="G5803" i="8"/>
  <c r="H5802" i="8"/>
  <c r="G5802" i="8"/>
  <c r="H5800" i="8"/>
  <c r="G5800" i="8"/>
  <c r="H5799" i="8"/>
  <c r="G5799" i="8"/>
  <c r="H5798" i="8"/>
  <c r="G5798" i="8"/>
  <c r="H5797" i="8"/>
  <c r="G5797" i="8"/>
  <c r="H5796" i="8"/>
  <c r="G5796" i="8"/>
  <c r="H5795" i="8"/>
  <c r="G5795" i="8"/>
  <c r="H5794" i="8"/>
  <c r="G5794" i="8"/>
  <c r="H5793" i="8"/>
  <c r="G5793" i="8"/>
  <c r="H5786" i="8"/>
  <c r="G5786" i="8"/>
  <c r="H5785" i="8"/>
  <c r="G5785" i="8"/>
  <c r="H5783" i="8"/>
  <c r="G5783" i="8"/>
  <c r="H5782" i="8"/>
  <c r="G5782" i="8"/>
  <c r="H5781" i="8"/>
  <c r="G5781" i="8"/>
  <c r="H5780" i="8"/>
  <c r="G5780" i="8"/>
  <c r="H5779" i="8"/>
  <c r="G5779" i="8"/>
  <c r="H5778" i="8"/>
  <c r="G5778" i="8"/>
  <c r="H5777" i="8"/>
  <c r="G5777" i="8"/>
  <c r="H5776" i="8"/>
  <c r="G5776" i="8"/>
  <c r="H5769" i="8"/>
  <c r="G5769" i="8"/>
  <c r="H5768" i="8"/>
  <c r="G5768" i="8"/>
  <c r="H5766" i="8"/>
  <c r="G5766" i="8"/>
  <c r="C5765" i="8"/>
  <c r="H5765" i="8" s="1"/>
  <c r="G5764" i="8"/>
  <c r="C5764" i="8"/>
  <c r="H5764" i="8" s="1"/>
  <c r="C5763" i="8"/>
  <c r="H5762" i="8"/>
  <c r="G5762" i="8"/>
  <c r="H5761" i="8"/>
  <c r="G5761" i="8"/>
  <c r="H5760" i="8"/>
  <c r="G5760" i="8"/>
  <c r="H5759" i="8"/>
  <c r="G5759" i="8"/>
  <c r="C5752" i="8"/>
  <c r="C5751" i="8"/>
  <c r="H5750" i="8"/>
  <c r="G5750" i="8"/>
  <c r="H5749" i="8"/>
  <c r="G5749" i="8"/>
  <c r="H5748" i="8"/>
  <c r="G5748" i="8"/>
  <c r="H5741" i="8"/>
  <c r="G5741" i="8"/>
  <c r="H5740" i="8"/>
  <c r="G5740" i="8"/>
  <c r="H5738" i="8"/>
  <c r="G5738" i="8"/>
  <c r="H5737" i="8"/>
  <c r="G5737" i="8"/>
  <c r="H5736" i="8"/>
  <c r="G5736" i="8"/>
  <c r="H5735" i="8"/>
  <c r="G5735" i="8"/>
  <c r="H5734" i="8"/>
  <c r="G5734" i="8"/>
  <c r="H5733" i="8"/>
  <c r="G5733" i="8"/>
  <c r="H5732" i="8"/>
  <c r="G5732" i="8"/>
  <c r="H5731" i="8"/>
  <c r="G5731" i="8"/>
  <c r="H5724" i="8"/>
  <c r="G5724" i="8"/>
  <c r="H5723" i="8"/>
  <c r="G5723" i="8"/>
  <c r="H5721" i="8"/>
  <c r="G5721" i="8"/>
  <c r="H5720" i="8"/>
  <c r="G5720" i="8"/>
  <c r="H5719" i="8"/>
  <c r="G5719" i="8"/>
  <c r="H5718" i="8"/>
  <c r="G5718" i="8"/>
  <c r="H5717" i="8"/>
  <c r="G5717" i="8"/>
  <c r="H5716" i="8"/>
  <c r="G5716" i="8"/>
  <c r="H5715" i="8"/>
  <c r="G5715" i="8"/>
  <c r="H5714" i="8"/>
  <c r="G5714" i="8"/>
  <c r="H5707" i="8"/>
  <c r="G5707" i="8"/>
  <c r="H5706" i="8"/>
  <c r="G5706" i="8"/>
  <c r="H5704" i="8"/>
  <c r="G5704" i="8"/>
  <c r="C5703" i="8"/>
  <c r="H5703" i="8" s="1"/>
  <c r="C5702" i="8"/>
  <c r="H5701" i="8"/>
  <c r="G5701" i="8"/>
  <c r="C5701" i="8"/>
  <c r="H5700" i="8"/>
  <c r="G5700" i="8"/>
  <c r="H5699" i="8"/>
  <c r="G5699" i="8"/>
  <c r="H5698" i="8"/>
  <c r="G5698" i="8"/>
  <c r="H5697" i="8"/>
  <c r="G5697" i="8"/>
  <c r="H5690" i="8"/>
  <c r="C5690" i="8"/>
  <c r="G5690" i="8" s="1"/>
  <c r="C5689" i="8"/>
  <c r="H5688" i="8"/>
  <c r="G5688" i="8"/>
  <c r="H5687" i="8"/>
  <c r="G5687" i="8"/>
  <c r="H5686" i="8"/>
  <c r="G5686" i="8"/>
  <c r="H5679" i="8"/>
  <c r="G5679" i="8"/>
  <c r="H5678" i="8"/>
  <c r="G5678" i="8"/>
  <c r="H5676" i="8"/>
  <c r="G5676" i="8"/>
  <c r="H5675" i="8"/>
  <c r="G5675" i="8"/>
  <c r="H5674" i="8"/>
  <c r="G5674" i="8"/>
  <c r="H5673" i="8"/>
  <c r="G5673" i="8"/>
  <c r="H5672" i="8"/>
  <c r="G5672" i="8"/>
  <c r="H5671" i="8"/>
  <c r="G5671" i="8"/>
  <c r="H5670" i="8"/>
  <c r="G5670" i="8"/>
  <c r="H5669" i="8"/>
  <c r="G5669" i="8"/>
  <c r="H5662" i="8"/>
  <c r="G5662" i="8"/>
  <c r="H5661" i="8"/>
  <c r="G5661" i="8"/>
  <c r="H5659" i="8"/>
  <c r="G5659" i="8"/>
  <c r="H5658" i="8"/>
  <c r="G5658" i="8"/>
  <c r="H5657" i="8"/>
  <c r="G5657" i="8"/>
  <c r="H5656" i="8"/>
  <c r="G5656" i="8"/>
  <c r="H5655" i="8"/>
  <c r="G5655" i="8"/>
  <c r="H5654" i="8"/>
  <c r="G5654" i="8"/>
  <c r="H5653" i="8"/>
  <c r="G5653" i="8"/>
  <c r="H5652" i="8"/>
  <c r="G5652" i="8"/>
  <c r="H5645" i="8"/>
  <c r="G5645" i="8"/>
  <c r="H5644" i="8"/>
  <c r="G5644" i="8"/>
  <c r="H5642" i="8"/>
  <c r="G5642" i="8"/>
  <c r="C5641" i="8"/>
  <c r="G5640" i="8"/>
  <c r="C5640" i="8"/>
  <c r="H5640" i="8" s="1"/>
  <c r="C5639" i="8"/>
  <c r="G5639" i="8" s="1"/>
  <c r="H5638" i="8"/>
  <c r="G5638" i="8"/>
  <c r="H5637" i="8"/>
  <c r="G5637" i="8"/>
  <c r="H5636" i="8"/>
  <c r="G5636" i="8"/>
  <c r="H5635" i="8"/>
  <c r="G5635" i="8"/>
  <c r="C5628" i="8"/>
  <c r="C5627" i="8"/>
  <c r="H5627" i="8" s="1"/>
  <c r="C5626" i="8"/>
  <c r="H5626" i="8" s="1"/>
  <c r="H5625" i="8"/>
  <c r="G5625" i="8"/>
  <c r="H5624" i="8"/>
  <c r="G5624" i="8"/>
  <c r="H5617" i="8"/>
  <c r="G5617" i="8"/>
  <c r="H5616" i="8"/>
  <c r="G5616" i="8"/>
  <c r="H5614" i="8"/>
  <c r="G5614" i="8"/>
  <c r="H5613" i="8"/>
  <c r="G5613" i="8"/>
  <c r="H5612" i="8"/>
  <c r="G5612" i="8"/>
  <c r="H5611" i="8"/>
  <c r="G5611" i="8"/>
  <c r="H5610" i="8"/>
  <c r="G5610" i="8"/>
  <c r="H5609" i="8"/>
  <c r="G5609" i="8"/>
  <c r="H5608" i="8"/>
  <c r="G5608" i="8"/>
  <c r="H5607" i="8"/>
  <c r="G5607" i="8"/>
  <c r="H5600" i="8"/>
  <c r="G5600" i="8"/>
  <c r="H5599" i="8"/>
  <c r="G5599" i="8"/>
  <c r="H5597" i="8"/>
  <c r="G5597" i="8"/>
  <c r="H5596" i="8"/>
  <c r="G5596" i="8"/>
  <c r="H5595" i="8"/>
  <c r="G5595" i="8"/>
  <c r="H5594" i="8"/>
  <c r="G5594" i="8"/>
  <c r="H5593" i="8"/>
  <c r="G5593" i="8"/>
  <c r="H5592" i="8"/>
  <c r="G5592" i="8"/>
  <c r="H5591" i="8"/>
  <c r="G5591" i="8"/>
  <c r="H5590" i="8"/>
  <c r="G5590" i="8"/>
  <c r="H5583" i="8"/>
  <c r="G5583" i="8"/>
  <c r="H5582" i="8"/>
  <c r="G5582" i="8"/>
  <c r="H5580" i="8"/>
  <c r="G5580" i="8"/>
  <c r="C5579" i="8"/>
  <c r="H5579" i="8" s="1"/>
  <c r="C5578" i="8"/>
  <c r="H5578" i="8" s="1"/>
  <c r="C5577" i="8"/>
  <c r="H5577" i="8" s="1"/>
  <c r="H5576" i="8"/>
  <c r="G5576" i="8"/>
  <c r="H5575" i="8"/>
  <c r="G5575" i="8"/>
  <c r="H5574" i="8"/>
  <c r="G5574" i="8"/>
  <c r="H5573" i="8"/>
  <c r="G5573" i="8"/>
  <c r="H5566" i="8"/>
  <c r="G5566" i="8"/>
  <c r="C5566" i="8"/>
  <c r="H5565" i="8"/>
  <c r="G5565" i="8"/>
  <c r="C5565" i="8"/>
  <c r="H5564" i="8"/>
  <c r="G5564" i="8"/>
  <c r="H5563" i="8"/>
  <c r="G5563" i="8"/>
  <c r="H5562" i="8"/>
  <c r="G5562" i="8"/>
  <c r="H5555" i="8"/>
  <c r="G5555" i="8"/>
  <c r="H5554" i="8"/>
  <c r="G5554" i="8"/>
  <c r="H5552" i="8"/>
  <c r="G5552" i="8"/>
  <c r="H5551" i="8"/>
  <c r="G5551" i="8"/>
  <c r="H5550" i="8"/>
  <c r="G5550" i="8"/>
  <c r="H5549" i="8"/>
  <c r="G5549" i="8"/>
  <c r="H5548" i="8"/>
  <c r="G5548" i="8"/>
  <c r="H5547" i="8"/>
  <c r="G5547" i="8"/>
  <c r="H5546" i="8"/>
  <c r="G5546" i="8"/>
  <c r="H5545" i="8"/>
  <c r="G5545" i="8"/>
  <c r="H5538" i="8"/>
  <c r="G5538" i="8"/>
  <c r="H5537" i="8"/>
  <c r="G5537" i="8"/>
  <c r="H5535" i="8"/>
  <c r="G5535" i="8"/>
  <c r="H5534" i="8"/>
  <c r="G5534" i="8"/>
  <c r="H5533" i="8"/>
  <c r="G5533" i="8"/>
  <c r="H5532" i="8"/>
  <c r="G5532" i="8"/>
  <c r="H5531" i="8"/>
  <c r="G5531" i="8"/>
  <c r="H5530" i="8"/>
  <c r="G5530" i="8"/>
  <c r="H5529" i="8"/>
  <c r="G5529" i="8"/>
  <c r="H5528" i="8"/>
  <c r="G5528" i="8"/>
  <c r="H5521" i="8"/>
  <c r="G5521" i="8"/>
  <c r="H5520" i="8"/>
  <c r="G5520" i="8"/>
  <c r="H5518" i="8"/>
  <c r="G5518" i="8"/>
  <c r="H5517" i="8"/>
  <c r="C5517" i="8"/>
  <c r="G5517" i="8" s="1"/>
  <c r="C5516" i="8"/>
  <c r="H5516" i="8" s="1"/>
  <c r="G5515" i="8"/>
  <c r="C5515" i="8"/>
  <c r="H5515" i="8" s="1"/>
  <c r="H5514" i="8"/>
  <c r="G5514" i="8"/>
  <c r="H5513" i="8"/>
  <c r="G5513" i="8"/>
  <c r="H5512" i="8"/>
  <c r="G5512" i="8"/>
  <c r="H5511" i="8"/>
  <c r="G5511" i="8"/>
  <c r="G5504" i="8"/>
  <c r="C5504" i="8"/>
  <c r="H5504" i="8" s="1"/>
  <c r="C5503" i="8"/>
  <c r="H5502" i="8"/>
  <c r="G5502" i="8"/>
  <c r="H5501" i="8"/>
  <c r="G5501" i="8"/>
  <c r="H5500" i="8"/>
  <c r="G5500" i="8"/>
  <c r="H5493" i="8"/>
  <c r="G5493" i="8"/>
  <c r="H5492" i="8"/>
  <c r="G5492" i="8"/>
  <c r="H5490" i="8"/>
  <c r="G5490" i="8"/>
  <c r="H5489" i="8"/>
  <c r="G5489" i="8"/>
  <c r="H5488" i="8"/>
  <c r="G5488" i="8"/>
  <c r="H5487" i="8"/>
  <c r="G5487" i="8"/>
  <c r="H5486" i="8"/>
  <c r="G5486" i="8"/>
  <c r="H5485" i="8"/>
  <c r="G5485" i="8"/>
  <c r="H5484" i="8"/>
  <c r="G5484" i="8"/>
  <c r="H5483" i="8"/>
  <c r="G5483" i="8"/>
  <c r="H5476" i="8"/>
  <c r="G5476" i="8"/>
  <c r="H5475" i="8"/>
  <c r="G5475" i="8"/>
  <c r="H5473" i="8"/>
  <c r="G5473" i="8"/>
  <c r="H5472" i="8"/>
  <c r="G5472" i="8"/>
  <c r="H5471" i="8"/>
  <c r="G5471" i="8"/>
  <c r="H5470" i="8"/>
  <c r="G5470" i="8"/>
  <c r="H5469" i="8"/>
  <c r="G5469" i="8"/>
  <c r="H5468" i="8"/>
  <c r="G5468" i="8"/>
  <c r="H5467" i="8"/>
  <c r="G5467" i="8"/>
  <c r="H5466" i="8"/>
  <c r="G5466" i="8"/>
  <c r="H5459" i="8"/>
  <c r="G5459" i="8"/>
  <c r="H5458" i="8"/>
  <c r="G5458" i="8"/>
  <c r="H5456" i="8"/>
  <c r="G5456" i="8"/>
  <c r="C5455" i="8"/>
  <c r="G5455" i="8" s="1"/>
  <c r="G5454" i="8"/>
  <c r="C5454" i="8"/>
  <c r="H5454" i="8" s="1"/>
  <c r="C5453" i="8"/>
  <c r="G5453" i="8" s="1"/>
  <c r="H5452" i="8"/>
  <c r="G5452" i="8"/>
  <c r="H5451" i="8"/>
  <c r="G5451" i="8"/>
  <c r="H5450" i="8"/>
  <c r="G5450" i="8"/>
  <c r="H5449" i="8"/>
  <c r="G5449" i="8"/>
  <c r="H5442" i="8"/>
  <c r="C5442" i="8"/>
  <c r="G5442" i="8" s="1"/>
  <c r="H5441" i="8"/>
  <c r="C5441" i="8"/>
  <c r="G5441" i="8" s="1"/>
  <c r="C5440" i="8"/>
  <c r="H5439" i="8"/>
  <c r="G5439" i="8"/>
  <c r="H5438" i="8"/>
  <c r="G5438" i="8"/>
  <c r="H5431" i="8"/>
  <c r="G5431" i="8"/>
  <c r="H5430" i="8"/>
  <c r="G5430" i="8"/>
  <c r="H5428" i="8"/>
  <c r="G5428" i="8"/>
  <c r="H5427" i="8"/>
  <c r="G5427" i="8"/>
  <c r="H5426" i="8"/>
  <c r="G5426" i="8"/>
  <c r="H5425" i="8"/>
  <c r="G5425" i="8"/>
  <c r="H5424" i="8"/>
  <c r="G5424" i="8"/>
  <c r="H5423" i="8"/>
  <c r="C5423" i="8"/>
  <c r="G5423" i="8" s="1"/>
  <c r="H5422" i="8"/>
  <c r="C5422" i="8"/>
  <c r="G5422" i="8" s="1"/>
  <c r="C5421" i="8"/>
  <c r="G5421" i="8" s="1"/>
  <c r="H5420" i="8"/>
  <c r="G5420" i="8"/>
  <c r="G5419" i="8"/>
  <c r="C5419" i="8"/>
  <c r="H5419" i="8" s="1"/>
  <c r="H5418" i="8"/>
  <c r="C5418" i="8"/>
  <c r="G5418" i="8" s="1"/>
  <c r="H5411" i="8"/>
  <c r="G5411" i="8"/>
  <c r="H5410" i="8"/>
  <c r="G5410" i="8"/>
  <c r="H5408" i="8"/>
  <c r="G5408" i="8"/>
  <c r="H5407" i="8"/>
  <c r="G5407" i="8"/>
  <c r="H5406" i="8"/>
  <c r="G5406" i="8"/>
  <c r="H5405" i="8"/>
  <c r="G5405" i="8"/>
  <c r="H5404" i="8"/>
  <c r="G5404" i="8"/>
  <c r="H5403" i="8"/>
  <c r="G5403" i="8"/>
  <c r="H5402" i="8"/>
  <c r="G5402" i="8"/>
  <c r="H5401" i="8"/>
  <c r="G5401" i="8"/>
  <c r="H5400" i="8"/>
  <c r="G5400" i="8"/>
  <c r="C5399" i="8"/>
  <c r="H5398" i="8"/>
  <c r="G5398" i="8"/>
  <c r="C5391" i="8"/>
  <c r="H5390" i="8"/>
  <c r="G5390" i="8"/>
  <c r="C5388" i="8"/>
  <c r="H5388" i="8" s="1"/>
  <c r="H5387" i="8"/>
  <c r="G5387" i="8"/>
  <c r="C5386" i="8"/>
  <c r="C5385" i="8"/>
  <c r="H5385" i="8" s="1"/>
  <c r="C5384" i="8"/>
  <c r="H5384" i="8" s="1"/>
  <c r="C5383" i="8"/>
  <c r="H5383" i="8" s="1"/>
  <c r="C5382" i="8"/>
  <c r="H5382" i="8" s="1"/>
  <c r="C5381" i="8"/>
  <c r="H5381" i="8" s="1"/>
  <c r="H5380" i="8"/>
  <c r="G5380" i="8"/>
  <c r="C5379" i="8"/>
  <c r="G5379" i="8" s="1"/>
  <c r="H5378" i="8"/>
  <c r="G5378" i="8"/>
  <c r="C5371" i="8"/>
  <c r="H5371" i="8" s="1"/>
  <c r="C5370" i="8"/>
  <c r="H5370" i="8" s="1"/>
  <c r="H5369" i="8"/>
  <c r="G5369" i="8"/>
  <c r="H5368" i="8"/>
  <c r="G5368" i="8"/>
  <c r="C5368" i="8"/>
  <c r="H5367" i="8"/>
  <c r="G5367" i="8"/>
  <c r="H5360" i="8"/>
  <c r="G5360" i="8"/>
  <c r="H5359" i="8"/>
  <c r="G5359" i="8"/>
  <c r="H5357" i="8"/>
  <c r="G5357" i="8"/>
  <c r="H5356" i="8"/>
  <c r="G5356" i="8"/>
  <c r="H5355" i="8"/>
  <c r="G5355" i="8"/>
  <c r="H5354" i="8"/>
  <c r="G5354" i="8"/>
  <c r="H5353" i="8"/>
  <c r="G5353" i="8"/>
  <c r="C5352" i="8"/>
  <c r="C5351" i="8"/>
  <c r="G5351" i="8" s="1"/>
  <c r="C5350" i="8"/>
  <c r="H5350" i="8" s="1"/>
  <c r="C5349" i="8"/>
  <c r="C5348" i="8"/>
  <c r="H5348" i="8" s="1"/>
  <c r="G5347" i="8"/>
  <c r="C5347" i="8"/>
  <c r="H5347" i="8" s="1"/>
  <c r="H5340" i="8"/>
  <c r="G5340" i="8"/>
  <c r="H5339" i="8"/>
  <c r="G5339" i="8"/>
  <c r="H5337" i="8"/>
  <c r="G5337" i="8"/>
  <c r="H5336" i="8"/>
  <c r="G5336" i="8"/>
  <c r="H5335" i="8"/>
  <c r="G5335" i="8"/>
  <c r="H5334" i="8"/>
  <c r="G5334" i="8"/>
  <c r="H5333" i="8"/>
  <c r="G5333" i="8"/>
  <c r="H5332" i="8"/>
  <c r="G5332" i="8"/>
  <c r="H5331" i="8"/>
  <c r="G5331" i="8"/>
  <c r="H5330" i="8"/>
  <c r="G5330" i="8"/>
  <c r="H5329" i="8"/>
  <c r="G5329" i="8"/>
  <c r="H5328" i="8"/>
  <c r="G5328" i="8"/>
  <c r="H5327" i="8"/>
  <c r="G5327" i="8"/>
  <c r="G5341" i="8" s="1"/>
  <c r="G5320" i="8"/>
  <c r="C5320" i="8"/>
  <c r="H5320" i="8" s="1"/>
  <c r="H5319" i="8"/>
  <c r="G5319" i="8"/>
  <c r="H5317" i="8"/>
  <c r="G5317" i="8"/>
  <c r="C5317" i="8"/>
  <c r="H5316" i="8"/>
  <c r="G5316" i="8"/>
  <c r="C5315" i="8"/>
  <c r="G5315" i="8" s="1"/>
  <c r="H5314" i="8"/>
  <c r="C5314" i="8"/>
  <c r="G5314" i="8" s="1"/>
  <c r="C5313" i="8"/>
  <c r="G5313" i="8" s="1"/>
  <c r="H5312" i="8"/>
  <c r="G5312" i="8"/>
  <c r="C5312" i="8"/>
  <c r="C5311" i="8"/>
  <c r="C5310" i="8"/>
  <c r="G5310" i="8" s="1"/>
  <c r="C5309" i="8"/>
  <c r="H5309" i="8" s="1"/>
  <c r="C5308" i="8"/>
  <c r="H5307" i="8"/>
  <c r="G5307" i="8"/>
  <c r="C5300" i="8"/>
  <c r="C5299" i="8"/>
  <c r="H5299" i="8" s="1"/>
  <c r="H5298" i="8"/>
  <c r="G5298" i="8"/>
  <c r="C5298" i="8"/>
  <c r="C5297" i="8"/>
  <c r="H5296" i="8"/>
  <c r="G5296" i="8"/>
  <c r="H5289" i="8"/>
  <c r="G5289" i="8"/>
  <c r="H5288" i="8"/>
  <c r="G5288" i="8"/>
  <c r="H5286" i="8"/>
  <c r="G5286" i="8"/>
  <c r="H5285" i="8"/>
  <c r="G5285" i="8"/>
  <c r="H5284" i="8"/>
  <c r="G5284" i="8"/>
  <c r="H5283" i="8"/>
  <c r="G5283" i="8"/>
  <c r="H5282" i="8"/>
  <c r="G5282" i="8"/>
  <c r="C5281" i="8"/>
  <c r="H5281" i="8" s="1"/>
  <c r="C5280" i="8"/>
  <c r="H5280" i="8" s="1"/>
  <c r="C5279" i="8"/>
  <c r="H5278" i="8"/>
  <c r="G5278" i="8"/>
  <c r="H5277" i="8"/>
  <c r="C5277" i="8"/>
  <c r="G5277" i="8" s="1"/>
  <c r="H5276" i="8"/>
  <c r="C5276" i="8"/>
  <c r="G5276" i="8" s="1"/>
  <c r="H5269" i="8"/>
  <c r="G5269" i="8"/>
  <c r="H5268" i="8"/>
  <c r="G5268" i="8"/>
  <c r="H5266" i="8"/>
  <c r="G5266" i="8"/>
  <c r="H5265" i="8"/>
  <c r="G5265" i="8"/>
  <c r="H5264" i="8"/>
  <c r="G5264" i="8"/>
  <c r="H5263" i="8"/>
  <c r="G5263" i="8"/>
  <c r="H5262" i="8"/>
  <c r="G5262" i="8"/>
  <c r="H5261" i="8"/>
  <c r="G5261" i="8"/>
  <c r="H5260" i="8"/>
  <c r="G5260" i="8"/>
  <c r="H5259" i="8"/>
  <c r="G5259" i="8"/>
  <c r="H5258" i="8"/>
  <c r="G5258" i="8"/>
  <c r="G5257" i="8"/>
  <c r="C5257" i="8"/>
  <c r="H5257" i="8" s="1"/>
  <c r="H5256" i="8"/>
  <c r="G5256" i="8"/>
  <c r="C5249" i="8"/>
  <c r="H5249" i="8" s="1"/>
  <c r="H5248" i="8"/>
  <c r="G5248" i="8"/>
  <c r="C5246" i="8"/>
  <c r="H5246" i="8" s="1"/>
  <c r="H5245" i="8"/>
  <c r="G5245" i="8"/>
  <c r="H5244" i="8"/>
  <c r="C5244" i="8"/>
  <c r="G5244" i="8" s="1"/>
  <c r="C5243" i="8"/>
  <c r="G5243" i="8" s="1"/>
  <c r="C5242" i="8"/>
  <c r="C5241" i="8"/>
  <c r="H5241" i="8" s="1"/>
  <c r="H5240" i="8"/>
  <c r="G5240" i="8"/>
  <c r="C5240" i="8"/>
  <c r="G5239" i="8"/>
  <c r="C5239" i="8"/>
  <c r="H5239" i="8" s="1"/>
  <c r="H5238" i="8"/>
  <c r="G5238" i="8"/>
  <c r="C5237" i="8"/>
  <c r="H5237" i="8" s="1"/>
  <c r="H5236" i="8"/>
  <c r="G5236" i="8"/>
  <c r="A5232" i="8"/>
  <c r="A5252" i="8" s="1"/>
  <c r="A5272" i="8" s="1"/>
  <c r="A5292" i="8" s="1"/>
  <c r="A5303" i="8" s="1"/>
  <c r="A5323" i="8" s="1"/>
  <c r="A5343" i="8" s="1"/>
  <c r="A5363" i="8" s="1"/>
  <c r="A5374" i="8" s="1"/>
  <c r="A5394" i="8" s="1"/>
  <c r="A5414" i="8" s="1"/>
  <c r="A5434" i="8" s="1"/>
  <c r="A5445" i="8" s="1"/>
  <c r="A5462" i="8" s="1"/>
  <c r="A5479" i="8" s="1"/>
  <c r="A5496" i="8" s="1"/>
  <c r="A5507" i="8" s="1"/>
  <c r="A5524" i="8" s="1"/>
  <c r="A5541" i="8" s="1"/>
  <c r="A5558" i="8" s="1"/>
  <c r="A5569" i="8" s="1"/>
  <c r="A5586" i="8" s="1"/>
  <c r="A5603" i="8" s="1"/>
  <c r="A5620" i="8" s="1"/>
  <c r="A5631" i="8" s="1"/>
  <c r="A5648" i="8" s="1"/>
  <c r="A5665" i="8" s="1"/>
  <c r="A5682" i="8" s="1"/>
  <c r="A5693" i="8" s="1"/>
  <c r="A5710" i="8" s="1"/>
  <c r="A5727" i="8" s="1"/>
  <c r="A5744" i="8" s="1"/>
  <c r="A5755" i="8" s="1"/>
  <c r="A5772" i="8" s="1"/>
  <c r="A5789" i="8" s="1"/>
  <c r="H5229" i="8"/>
  <c r="C5229" i="8"/>
  <c r="G5229" i="8" s="1"/>
  <c r="C5228" i="8"/>
  <c r="H5228" i="8" s="1"/>
  <c r="H5227" i="8"/>
  <c r="G5227" i="8"/>
  <c r="C5226" i="8"/>
  <c r="H5226" i="8" s="1"/>
  <c r="H5225" i="8"/>
  <c r="G5225" i="8"/>
  <c r="A5221" i="8"/>
  <c r="G5217" i="8"/>
  <c r="C5216" i="8"/>
  <c r="G5216" i="8" s="1"/>
  <c r="H5214" i="8"/>
  <c r="G5214" i="8"/>
  <c r="M5213" i="8"/>
  <c r="H5213" i="8"/>
  <c r="G5213" i="8"/>
  <c r="N5212" i="8"/>
  <c r="N5213" i="8" s="1"/>
  <c r="M5212" i="8"/>
  <c r="H5212" i="8"/>
  <c r="G5212" i="8"/>
  <c r="M5211" i="8"/>
  <c r="H5211" i="8"/>
  <c r="G5211" i="8"/>
  <c r="H5210" i="8"/>
  <c r="G5210" i="8"/>
  <c r="H5209" i="8"/>
  <c r="G5209" i="8"/>
  <c r="M5207" i="8"/>
  <c r="M5208" i="8" s="1"/>
  <c r="M5209" i="8" s="1"/>
  <c r="G5202" i="8"/>
  <c r="H5201" i="8"/>
  <c r="C5201" i="8"/>
  <c r="G5201" i="8" s="1"/>
  <c r="H5199" i="8"/>
  <c r="G5199" i="8"/>
  <c r="M5198" i="8"/>
  <c r="H5198" i="8"/>
  <c r="G5198" i="8"/>
  <c r="N5197" i="8"/>
  <c r="N5198" i="8" s="1"/>
  <c r="H5197" i="8"/>
  <c r="G5197" i="8"/>
  <c r="M5196" i="8"/>
  <c r="M5197" i="8" s="1"/>
  <c r="H5196" i="8"/>
  <c r="G5196" i="8"/>
  <c r="H5195" i="8"/>
  <c r="G5195" i="8"/>
  <c r="H5194" i="8"/>
  <c r="G5194" i="8"/>
  <c r="M5192" i="8"/>
  <c r="M5193" i="8" s="1"/>
  <c r="M5194" i="8" s="1"/>
  <c r="A5190" i="8"/>
  <c r="A5205" i="8" s="1"/>
  <c r="G5186" i="8"/>
  <c r="D5186" i="8"/>
  <c r="C5186" i="8"/>
  <c r="H5186" i="8" s="1"/>
  <c r="C5185" i="8"/>
  <c r="H5185" i="8" s="1"/>
  <c r="C5181" i="8"/>
  <c r="H5180" i="8"/>
  <c r="G5180" i="8"/>
  <c r="H5179" i="8"/>
  <c r="G5179" i="8"/>
  <c r="H5178" i="8"/>
  <c r="G5178" i="8"/>
  <c r="H5177" i="8"/>
  <c r="G5177" i="8"/>
  <c r="A5173" i="8"/>
  <c r="H5169" i="8"/>
  <c r="G5169" i="8"/>
  <c r="H5168" i="8"/>
  <c r="G5168" i="8"/>
  <c r="H5166" i="8"/>
  <c r="G5166" i="8"/>
  <c r="H5165" i="8"/>
  <c r="G5165" i="8"/>
  <c r="H5164" i="8"/>
  <c r="G5164" i="8"/>
  <c r="H5163" i="8"/>
  <c r="G5163" i="8"/>
  <c r="H5162" i="8"/>
  <c r="G5162" i="8"/>
  <c r="H5161" i="8"/>
  <c r="G5161" i="8"/>
  <c r="H5160" i="8"/>
  <c r="G5160" i="8"/>
  <c r="H5159" i="8"/>
  <c r="G5159" i="8"/>
  <c r="H5158" i="8"/>
  <c r="G5158" i="8"/>
  <c r="H5157" i="8"/>
  <c r="G5157" i="8"/>
  <c r="H5150" i="8"/>
  <c r="G5150" i="8"/>
  <c r="H5149" i="8"/>
  <c r="G5149" i="8"/>
  <c r="H5147" i="8"/>
  <c r="G5147" i="8"/>
  <c r="H5146" i="8"/>
  <c r="G5146" i="8"/>
  <c r="H5145" i="8"/>
  <c r="G5145" i="8"/>
  <c r="H5144" i="8"/>
  <c r="G5144" i="8"/>
  <c r="C5143" i="8"/>
  <c r="H5143" i="8" s="1"/>
  <c r="H5142" i="8"/>
  <c r="G5142" i="8"/>
  <c r="H5141" i="8"/>
  <c r="G5141" i="8"/>
  <c r="H5140" i="8"/>
  <c r="G5140" i="8"/>
  <c r="H5139" i="8"/>
  <c r="C5139" i="8"/>
  <c r="G5139" i="8" s="1"/>
  <c r="H5138" i="8"/>
  <c r="G5138" i="8"/>
  <c r="H5131" i="8"/>
  <c r="G5131" i="8"/>
  <c r="H5129" i="8"/>
  <c r="G5129" i="8"/>
  <c r="H5128" i="8"/>
  <c r="G5128" i="8"/>
  <c r="G5127" i="8"/>
  <c r="C5127" i="8"/>
  <c r="H5127" i="8" s="1"/>
  <c r="H5126" i="8"/>
  <c r="G5126" i="8"/>
  <c r="H5125" i="8"/>
  <c r="G5125" i="8"/>
  <c r="H5124" i="8"/>
  <c r="G5124" i="8"/>
  <c r="C5123" i="8"/>
  <c r="G5123" i="8" s="1"/>
  <c r="H5122" i="8"/>
  <c r="G5122" i="8"/>
  <c r="A5118" i="8"/>
  <c r="A5134" i="8" s="1"/>
  <c r="A5153" i="8" s="1"/>
  <c r="C5114" i="8"/>
  <c r="H5113" i="8"/>
  <c r="C5113" i="8"/>
  <c r="G5113" i="8" s="1"/>
  <c r="C5112" i="8"/>
  <c r="H5112" i="8" s="1"/>
  <c r="C5110" i="8"/>
  <c r="G5110" i="8" s="1"/>
  <c r="C5109" i="8"/>
  <c r="C5108" i="8"/>
  <c r="C5107" i="8"/>
  <c r="G5107" i="8" s="1"/>
  <c r="C5106" i="8"/>
  <c r="H5106" i="8" s="1"/>
  <c r="C5099" i="8"/>
  <c r="C5098" i="8"/>
  <c r="G5098" i="8" s="1"/>
  <c r="C5097" i="8"/>
  <c r="C5095" i="8"/>
  <c r="C5094" i="8"/>
  <c r="H5094" i="8" s="1"/>
  <c r="C5093" i="8"/>
  <c r="G5093" i="8" s="1"/>
  <c r="H5092" i="8"/>
  <c r="C5092" i="8"/>
  <c r="G5092" i="8" s="1"/>
  <c r="C5091" i="8"/>
  <c r="H5091" i="8" s="1"/>
  <c r="H5084" i="8"/>
  <c r="G5084" i="8"/>
  <c r="H5083" i="8"/>
  <c r="G5083" i="8"/>
  <c r="H5081" i="8"/>
  <c r="G5081" i="8"/>
  <c r="H5074" i="8"/>
  <c r="G5074" i="8"/>
  <c r="H5073" i="8"/>
  <c r="G5073" i="8"/>
  <c r="H5071" i="8"/>
  <c r="G5071" i="8"/>
  <c r="C5070" i="8"/>
  <c r="H5063" i="8"/>
  <c r="G5063" i="8"/>
  <c r="H5062" i="8"/>
  <c r="G5062" i="8"/>
  <c r="H5060" i="8"/>
  <c r="G5060" i="8"/>
  <c r="C5059" i="8"/>
  <c r="H5059" i="8" s="1"/>
  <c r="A5055" i="8"/>
  <c r="A5066" i="8" s="1"/>
  <c r="A5077" i="8" s="1"/>
  <c r="H5051" i="8"/>
  <c r="G5051" i="8"/>
  <c r="G5049" i="8"/>
  <c r="H5048" i="8"/>
  <c r="G5048" i="8"/>
  <c r="H5047" i="8"/>
  <c r="G5047" i="8"/>
  <c r="H5046" i="8"/>
  <c r="G5046" i="8"/>
  <c r="H5045" i="8"/>
  <c r="G5045" i="8"/>
  <c r="H5044" i="8"/>
  <c r="G5044" i="8"/>
  <c r="H5043" i="8"/>
  <c r="G5043" i="8"/>
  <c r="H5042" i="8"/>
  <c r="G5042" i="8"/>
  <c r="G5052" i="8" s="1"/>
  <c r="H5035" i="8"/>
  <c r="G5035" i="8"/>
  <c r="G5033" i="8"/>
  <c r="H5032" i="8"/>
  <c r="G5032" i="8"/>
  <c r="H5031" i="8"/>
  <c r="G5031" i="8"/>
  <c r="H5030" i="8"/>
  <c r="G5030" i="8"/>
  <c r="H5029" i="8"/>
  <c r="G5029" i="8"/>
  <c r="H5028" i="8"/>
  <c r="G5028" i="8"/>
  <c r="H5027" i="8"/>
  <c r="G5027" i="8"/>
  <c r="H5026" i="8"/>
  <c r="G5026" i="8"/>
  <c r="H5019" i="8"/>
  <c r="G5019" i="8"/>
  <c r="G5017" i="8"/>
  <c r="H5016" i="8"/>
  <c r="G5016" i="8"/>
  <c r="H5015" i="8"/>
  <c r="G5015" i="8"/>
  <c r="H5014" i="8"/>
  <c r="G5014" i="8"/>
  <c r="H5013" i="8"/>
  <c r="G5013" i="8"/>
  <c r="H5012" i="8"/>
  <c r="G5012" i="8"/>
  <c r="H5011" i="8"/>
  <c r="G5011" i="8"/>
  <c r="H5010" i="8"/>
  <c r="G5010" i="8"/>
  <c r="H5003" i="8"/>
  <c r="G5003" i="8"/>
  <c r="G5001" i="8"/>
  <c r="H5000" i="8"/>
  <c r="G5000" i="8"/>
  <c r="H4999" i="8"/>
  <c r="G4999" i="8"/>
  <c r="H4998" i="8"/>
  <c r="G4998" i="8"/>
  <c r="H4997" i="8"/>
  <c r="G4997" i="8"/>
  <c r="H4996" i="8"/>
  <c r="G4996" i="8"/>
  <c r="H4995" i="8"/>
  <c r="G4995" i="8"/>
  <c r="H4994" i="8"/>
  <c r="G4994" i="8"/>
  <c r="A4990" i="8"/>
  <c r="A5006" i="8" s="1"/>
  <c r="A5022" i="8" s="1"/>
  <c r="A5038" i="8" s="1"/>
  <c r="G4984" i="8"/>
  <c r="H4983" i="8"/>
  <c r="G4983" i="8"/>
  <c r="G4982" i="8"/>
  <c r="C4981" i="8"/>
  <c r="C4982" i="8" s="1"/>
  <c r="H4982" i="8" s="1"/>
  <c r="H4980" i="8"/>
  <c r="G4980" i="8"/>
  <c r="C4979" i="8"/>
  <c r="H4979" i="8" s="1"/>
  <c r="C4972" i="8"/>
  <c r="H4972" i="8" s="1"/>
  <c r="G4970" i="8"/>
  <c r="H4969" i="8"/>
  <c r="G4969" i="8"/>
  <c r="C4967" i="8"/>
  <c r="H4967" i="8" s="1"/>
  <c r="H4966" i="8"/>
  <c r="G4966" i="8"/>
  <c r="H4965" i="8"/>
  <c r="G4965" i="8"/>
  <c r="C4965" i="8"/>
  <c r="H4958" i="8"/>
  <c r="G4958" i="8"/>
  <c r="G4956" i="8"/>
  <c r="H4955" i="8"/>
  <c r="G4955" i="8"/>
  <c r="H4954" i="8"/>
  <c r="G4954" i="8"/>
  <c r="H4953" i="8"/>
  <c r="G4953" i="8"/>
  <c r="H4952" i="8"/>
  <c r="G4952" i="8"/>
  <c r="H4951" i="8"/>
  <c r="G4951" i="8"/>
  <c r="H4944" i="8"/>
  <c r="G4944" i="8"/>
  <c r="G4942" i="8"/>
  <c r="H4941" i="8"/>
  <c r="G4941" i="8"/>
  <c r="H4940" i="8"/>
  <c r="G4940" i="8"/>
  <c r="H4939" i="8"/>
  <c r="G4939" i="8"/>
  <c r="G4945" i="8" s="1"/>
  <c r="H4938" i="8"/>
  <c r="G4938" i="8"/>
  <c r="H4937" i="8"/>
  <c r="G4937" i="8"/>
  <c r="H4930" i="8"/>
  <c r="G4930" i="8"/>
  <c r="G4928" i="8"/>
  <c r="H4927" i="8"/>
  <c r="G4927" i="8"/>
  <c r="H4926" i="8"/>
  <c r="G4926" i="8"/>
  <c r="H4925" i="8"/>
  <c r="G4925" i="8"/>
  <c r="H4924" i="8"/>
  <c r="G4924" i="8"/>
  <c r="H4923" i="8"/>
  <c r="G4923" i="8"/>
  <c r="H4916" i="8"/>
  <c r="G4916" i="8"/>
  <c r="G4914" i="8"/>
  <c r="H4913" i="8"/>
  <c r="G4913" i="8"/>
  <c r="H4912" i="8"/>
  <c r="G4912" i="8"/>
  <c r="H4911" i="8"/>
  <c r="G4911" i="8"/>
  <c r="H4910" i="8"/>
  <c r="G4910" i="8"/>
  <c r="H4909" i="8"/>
  <c r="G4909" i="8"/>
  <c r="H4902" i="8"/>
  <c r="G4902" i="8"/>
  <c r="G4900" i="8"/>
  <c r="H4899" i="8"/>
  <c r="G4899" i="8"/>
  <c r="H4898" i="8"/>
  <c r="G4898" i="8"/>
  <c r="H4897" i="8"/>
  <c r="G4897" i="8"/>
  <c r="H4896" i="8"/>
  <c r="G4896" i="8"/>
  <c r="H4895" i="8"/>
  <c r="G4895" i="8"/>
  <c r="H4888" i="8"/>
  <c r="G4888" i="8"/>
  <c r="G4886" i="8"/>
  <c r="H4885" i="8"/>
  <c r="G4885" i="8"/>
  <c r="H4884" i="8"/>
  <c r="G4884" i="8"/>
  <c r="H4883" i="8"/>
  <c r="G4883" i="8"/>
  <c r="H4882" i="8"/>
  <c r="G4882" i="8"/>
  <c r="H4881" i="8"/>
  <c r="G4881" i="8"/>
  <c r="H4874" i="8"/>
  <c r="G4874" i="8"/>
  <c r="G4872" i="8"/>
  <c r="H4871" i="8"/>
  <c r="G4871" i="8"/>
  <c r="H4870" i="8"/>
  <c r="G4870" i="8"/>
  <c r="H4869" i="8"/>
  <c r="G4869" i="8"/>
  <c r="H4868" i="8"/>
  <c r="G4868" i="8"/>
  <c r="H4867" i="8"/>
  <c r="G4867" i="8"/>
  <c r="H4860" i="8"/>
  <c r="G4860" i="8"/>
  <c r="G4858" i="8"/>
  <c r="H4857" i="8"/>
  <c r="G4857" i="8"/>
  <c r="H4856" i="8"/>
  <c r="G4856" i="8"/>
  <c r="H4855" i="8"/>
  <c r="G4855" i="8"/>
  <c r="H4854" i="8"/>
  <c r="G4854" i="8"/>
  <c r="H4853" i="8"/>
  <c r="G4853" i="8"/>
  <c r="H4846" i="8"/>
  <c r="G4846" i="8"/>
  <c r="G4844" i="8"/>
  <c r="H4843" i="8"/>
  <c r="G4843" i="8"/>
  <c r="H4842" i="8"/>
  <c r="G4842" i="8"/>
  <c r="G4836" i="8"/>
  <c r="H4835" i="8"/>
  <c r="G4835" i="8"/>
  <c r="G4833" i="8"/>
  <c r="H4832" i="8"/>
  <c r="G4832" i="8"/>
  <c r="H4831" i="8"/>
  <c r="G4831" i="8"/>
  <c r="H4824" i="8"/>
  <c r="G4824" i="8"/>
  <c r="G4822" i="8"/>
  <c r="H4821" i="8"/>
  <c r="G4821" i="8"/>
  <c r="H4820" i="8"/>
  <c r="H4825" i="8" s="1"/>
  <c r="H4816" i="8" s="1"/>
  <c r="G4820" i="8"/>
  <c r="A4816" i="8"/>
  <c r="A4827" i="8" s="1"/>
  <c r="A4838" i="8" s="1"/>
  <c r="A4849" i="8" s="1"/>
  <c r="A4863" i="8" s="1"/>
  <c r="A4877" i="8" s="1"/>
  <c r="A4891" i="8" s="1"/>
  <c r="A4905" i="8" s="1"/>
  <c r="A4919" i="8" s="1"/>
  <c r="A4933" i="8" s="1"/>
  <c r="A4947" i="8" s="1"/>
  <c r="A4961" i="8" s="1"/>
  <c r="A4975" i="8" s="1"/>
  <c r="H4812" i="8"/>
  <c r="G4812" i="8"/>
  <c r="G4810" i="8"/>
  <c r="C4809" i="8"/>
  <c r="H4809" i="8" s="1"/>
  <c r="H4808" i="8"/>
  <c r="G4808" i="8"/>
  <c r="H4807" i="8"/>
  <c r="G4807" i="8"/>
  <c r="H4806" i="8"/>
  <c r="G4806" i="8"/>
  <c r="C4805" i="8"/>
  <c r="H4798" i="8"/>
  <c r="G4798" i="8"/>
  <c r="G4796" i="8"/>
  <c r="C4795" i="8"/>
  <c r="H4795" i="8" s="1"/>
  <c r="H4794" i="8"/>
  <c r="G4794" i="8"/>
  <c r="H4793" i="8"/>
  <c r="G4793" i="8"/>
  <c r="H4792" i="8"/>
  <c r="G4792" i="8"/>
  <c r="C4791" i="8"/>
  <c r="H4791" i="8" s="1"/>
  <c r="A4787" i="8"/>
  <c r="A4801" i="8" s="1"/>
  <c r="H4784" i="8"/>
  <c r="G4784" i="8"/>
  <c r="G4782" i="8"/>
  <c r="H4781" i="8"/>
  <c r="G4781" i="8"/>
  <c r="C4780" i="8"/>
  <c r="H4779" i="8"/>
  <c r="G4779" i="8"/>
  <c r="H4778" i="8"/>
  <c r="G4778" i="8"/>
  <c r="H4777" i="8"/>
  <c r="G4777" i="8"/>
  <c r="C4776" i="8"/>
  <c r="H4776" i="8" s="1"/>
  <c r="H4769" i="8"/>
  <c r="G4769" i="8"/>
  <c r="G4767" i="8"/>
  <c r="H4766" i="8"/>
  <c r="G4766" i="8"/>
  <c r="H4765" i="8"/>
  <c r="C4765" i="8"/>
  <c r="G4765" i="8" s="1"/>
  <c r="H4764" i="8"/>
  <c r="G4764" i="8"/>
  <c r="H4763" i="8"/>
  <c r="G4763" i="8"/>
  <c r="H4762" i="8"/>
  <c r="G4762" i="8"/>
  <c r="C4761" i="8"/>
  <c r="H4761" i="8" s="1"/>
  <c r="A4757" i="8"/>
  <c r="A4772" i="8" s="1"/>
  <c r="H4753" i="8"/>
  <c r="G4753" i="8"/>
  <c r="C4752" i="8"/>
  <c r="H4752" i="8" s="1"/>
  <c r="C4750" i="8"/>
  <c r="H4749" i="8"/>
  <c r="G4749" i="8"/>
  <c r="H4748" i="8"/>
  <c r="G4748" i="8"/>
  <c r="H4739" i="8"/>
  <c r="G4739" i="8"/>
  <c r="C4738" i="8"/>
  <c r="H4738" i="8" s="1"/>
  <c r="C4736" i="8"/>
  <c r="H4735" i="8"/>
  <c r="G4735" i="8"/>
  <c r="H4734" i="8"/>
  <c r="G4734" i="8"/>
  <c r="H4725" i="8"/>
  <c r="G4725" i="8"/>
  <c r="C4724" i="8"/>
  <c r="G4724" i="8" s="1"/>
  <c r="C4722" i="8"/>
  <c r="G4722" i="8" s="1"/>
  <c r="H4721" i="8"/>
  <c r="G4721" i="8"/>
  <c r="H4720" i="8"/>
  <c r="G4720" i="8"/>
  <c r="H4719" i="8"/>
  <c r="C4719" i="8"/>
  <c r="G4719" i="8" s="1"/>
  <c r="H4711" i="8"/>
  <c r="H4712" i="8" s="1"/>
  <c r="G4711" i="8"/>
  <c r="H4709" i="8"/>
  <c r="G4709" i="8"/>
  <c r="H4708" i="8"/>
  <c r="G4708" i="8"/>
  <c r="H4701" i="8"/>
  <c r="G4701" i="8"/>
  <c r="C4700" i="8"/>
  <c r="C4699" i="8"/>
  <c r="C4697" i="8"/>
  <c r="G4697" i="8" s="1"/>
  <c r="H4696" i="8"/>
  <c r="C4696" i="8"/>
  <c r="G4696" i="8" s="1"/>
  <c r="H4695" i="8"/>
  <c r="G4695" i="8"/>
  <c r="H4687" i="8"/>
  <c r="G4687" i="8"/>
  <c r="H4686" i="8"/>
  <c r="G4686" i="8"/>
  <c r="C4686" i="8"/>
  <c r="C4685" i="8"/>
  <c r="H4685" i="8" s="1"/>
  <c r="C4683" i="8"/>
  <c r="C4682" i="8"/>
  <c r="H4681" i="8"/>
  <c r="G4681" i="8"/>
  <c r="H4673" i="8"/>
  <c r="G4673" i="8"/>
  <c r="C4672" i="8"/>
  <c r="G4671" i="8"/>
  <c r="C4671" i="8"/>
  <c r="H4671" i="8" s="1"/>
  <c r="H4669" i="8"/>
  <c r="C4669" i="8"/>
  <c r="G4669" i="8" s="1"/>
  <c r="C4668" i="8"/>
  <c r="H4667" i="8"/>
  <c r="G4667" i="8"/>
  <c r="H4659" i="8"/>
  <c r="G4659" i="8"/>
  <c r="C4658" i="8"/>
  <c r="H4656" i="8"/>
  <c r="G4656" i="8"/>
  <c r="H4648" i="8"/>
  <c r="G4648" i="8"/>
  <c r="C4647" i="8"/>
  <c r="G4647" i="8" s="1"/>
  <c r="H4645" i="8"/>
  <c r="G4645" i="8"/>
  <c r="H4637" i="8"/>
  <c r="G4637" i="8"/>
  <c r="C4636" i="8"/>
  <c r="G4636" i="8" s="1"/>
  <c r="C4634" i="8"/>
  <c r="A4629" i="8"/>
  <c r="A4640" i="8" s="1"/>
  <c r="A4651" i="8" s="1"/>
  <c r="A4662" i="8" s="1"/>
  <c r="A4676" i="8" s="1"/>
  <c r="H4625" i="8"/>
  <c r="G4625" i="8"/>
  <c r="G4623" i="8"/>
  <c r="H4622" i="8"/>
  <c r="G4622" i="8"/>
  <c r="H4621" i="8"/>
  <c r="G4621" i="8"/>
  <c r="H4620" i="8"/>
  <c r="G4620" i="8"/>
  <c r="H4619" i="8"/>
  <c r="G4619" i="8"/>
  <c r="C4618" i="8"/>
  <c r="G4618" i="8" s="1"/>
  <c r="H4611" i="8"/>
  <c r="G4611" i="8"/>
  <c r="G4609" i="8"/>
  <c r="H4608" i="8"/>
  <c r="G4608" i="8"/>
  <c r="H4607" i="8"/>
  <c r="G4607" i="8"/>
  <c r="H4606" i="8"/>
  <c r="G4606" i="8"/>
  <c r="H4605" i="8"/>
  <c r="G4605" i="8"/>
  <c r="C4604" i="8"/>
  <c r="G4604" i="8" s="1"/>
  <c r="H4597" i="8"/>
  <c r="G4597" i="8"/>
  <c r="G4595" i="8"/>
  <c r="H4594" i="8"/>
  <c r="G4594" i="8"/>
  <c r="H4593" i="8"/>
  <c r="G4593" i="8"/>
  <c r="H4592" i="8"/>
  <c r="G4592" i="8"/>
  <c r="H4591" i="8"/>
  <c r="G4591" i="8"/>
  <c r="H4590" i="8"/>
  <c r="C4590" i="8"/>
  <c r="G4590" i="8" s="1"/>
  <c r="H4583" i="8"/>
  <c r="G4583" i="8"/>
  <c r="G4581" i="8"/>
  <c r="H4580" i="8"/>
  <c r="G4580" i="8"/>
  <c r="H4579" i="8"/>
  <c r="G4579" i="8"/>
  <c r="H4578" i="8"/>
  <c r="G4578" i="8"/>
  <c r="H4577" i="8"/>
  <c r="G4577" i="8"/>
  <c r="H4576" i="8"/>
  <c r="G4576" i="8"/>
  <c r="C4576" i="8"/>
  <c r="H4569" i="8"/>
  <c r="G4569" i="8"/>
  <c r="G4567" i="8"/>
  <c r="H4566" i="8"/>
  <c r="G4566" i="8"/>
  <c r="H4565" i="8"/>
  <c r="G4565" i="8"/>
  <c r="H4564" i="8"/>
  <c r="G4564" i="8"/>
  <c r="H4563" i="8"/>
  <c r="G4563" i="8"/>
  <c r="G4562" i="8"/>
  <c r="C4562" i="8"/>
  <c r="H4562" i="8" s="1"/>
  <c r="H4555" i="8"/>
  <c r="G4555" i="8"/>
  <c r="G4553" i="8"/>
  <c r="H4552" i="8"/>
  <c r="G4552" i="8"/>
  <c r="H4551" i="8"/>
  <c r="G4551" i="8"/>
  <c r="H4550" i="8"/>
  <c r="G4550" i="8"/>
  <c r="H4549" i="8"/>
  <c r="G4549" i="8"/>
  <c r="C4548" i="8"/>
  <c r="H4548" i="8" s="1"/>
  <c r="H4541" i="8"/>
  <c r="G4541" i="8"/>
  <c r="G4539" i="8"/>
  <c r="H4538" i="8"/>
  <c r="G4538" i="8"/>
  <c r="H4537" i="8"/>
  <c r="G4537" i="8"/>
  <c r="H4536" i="8"/>
  <c r="G4536" i="8"/>
  <c r="H4535" i="8"/>
  <c r="G4535" i="8"/>
  <c r="C4534" i="8"/>
  <c r="H4527" i="8"/>
  <c r="G4527" i="8"/>
  <c r="G4525" i="8"/>
  <c r="H4524" i="8"/>
  <c r="G4524" i="8"/>
  <c r="H4523" i="8"/>
  <c r="G4523" i="8"/>
  <c r="H4522" i="8"/>
  <c r="G4522" i="8"/>
  <c r="H4521" i="8"/>
  <c r="G4521" i="8"/>
  <c r="C4520" i="8"/>
  <c r="H4520" i="8" s="1"/>
  <c r="H4513" i="8"/>
  <c r="G4513" i="8"/>
  <c r="G4511" i="8"/>
  <c r="H4510" i="8"/>
  <c r="G4510" i="8"/>
  <c r="H4509" i="8"/>
  <c r="G4509" i="8"/>
  <c r="H4508" i="8"/>
  <c r="G4508" i="8"/>
  <c r="H4507" i="8"/>
  <c r="G4507" i="8"/>
  <c r="C4506" i="8"/>
  <c r="G4506" i="8" s="1"/>
  <c r="H4499" i="8"/>
  <c r="G4499" i="8"/>
  <c r="G4497" i="8"/>
  <c r="H4496" i="8"/>
  <c r="G4496" i="8"/>
  <c r="H4495" i="8"/>
  <c r="G4495" i="8"/>
  <c r="H4494" i="8"/>
  <c r="G4494" i="8"/>
  <c r="H4493" i="8"/>
  <c r="G4493" i="8"/>
  <c r="C4492" i="8"/>
  <c r="H4492" i="8" s="1"/>
  <c r="H4485" i="8"/>
  <c r="G4485" i="8"/>
  <c r="G4483" i="8"/>
  <c r="H4482" i="8"/>
  <c r="G4482" i="8"/>
  <c r="H4481" i="8"/>
  <c r="G4481" i="8"/>
  <c r="H4480" i="8"/>
  <c r="G4480" i="8"/>
  <c r="H4479" i="8"/>
  <c r="G4479" i="8"/>
  <c r="C4478" i="8"/>
  <c r="H4478" i="8" s="1"/>
  <c r="A4474" i="8"/>
  <c r="A4488" i="8" s="1"/>
  <c r="A4502" i="8" s="1"/>
  <c r="A4516" i="8" s="1"/>
  <c r="A4530" i="8" s="1"/>
  <c r="A4544" i="8" s="1"/>
  <c r="A4558" i="8" s="1"/>
  <c r="A4572" i="8" s="1"/>
  <c r="A4586" i="8" s="1"/>
  <c r="A4600" i="8" s="1"/>
  <c r="A4614" i="8" s="1"/>
  <c r="H4470" i="8"/>
  <c r="G4470" i="8"/>
  <c r="G4468" i="8"/>
  <c r="H4467" i="8"/>
  <c r="G4467" i="8"/>
  <c r="H4466" i="8"/>
  <c r="G4466" i="8"/>
  <c r="H4465" i="8"/>
  <c r="G4465" i="8"/>
  <c r="H4464" i="8"/>
  <c r="G4464" i="8"/>
  <c r="H4463" i="8"/>
  <c r="G4463" i="8"/>
  <c r="C4462" i="8"/>
  <c r="H4462" i="8" s="1"/>
  <c r="H4455" i="8"/>
  <c r="G4455" i="8"/>
  <c r="G4453" i="8"/>
  <c r="H4452" i="8"/>
  <c r="G4452" i="8"/>
  <c r="H4451" i="8"/>
  <c r="G4451" i="8"/>
  <c r="H4450" i="8"/>
  <c r="G4450" i="8"/>
  <c r="H4449" i="8"/>
  <c r="G4449" i="8"/>
  <c r="C4448" i="8"/>
  <c r="G4448" i="8" s="1"/>
  <c r="H4441" i="8"/>
  <c r="G4441" i="8"/>
  <c r="G4439" i="8"/>
  <c r="H4438" i="8"/>
  <c r="G4438" i="8"/>
  <c r="H4437" i="8"/>
  <c r="G4437" i="8"/>
  <c r="H4436" i="8"/>
  <c r="G4436" i="8"/>
  <c r="H4435" i="8"/>
  <c r="G4435" i="8"/>
  <c r="C4434" i="8"/>
  <c r="H4434" i="8" s="1"/>
  <c r="H4427" i="8"/>
  <c r="G4427" i="8"/>
  <c r="G4425" i="8"/>
  <c r="H4424" i="8"/>
  <c r="G4424" i="8"/>
  <c r="H4423" i="8"/>
  <c r="G4423" i="8"/>
  <c r="H4422" i="8"/>
  <c r="G4422" i="8"/>
  <c r="H4421" i="8"/>
  <c r="G4421" i="8"/>
  <c r="G4420" i="8"/>
  <c r="C4420" i="8"/>
  <c r="H4420" i="8" s="1"/>
  <c r="H4413" i="8"/>
  <c r="G4413" i="8"/>
  <c r="G4411" i="8"/>
  <c r="H4410" i="8"/>
  <c r="G4410" i="8"/>
  <c r="H4409" i="8"/>
  <c r="G4409" i="8"/>
  <c r="H4408" i="8"/>
  <c r="G4408" i="8"/>
  <c r="H4407" i="8"/>
  <c r="G4407" i="8"/>
  <c r="C4406" i="8"/>
  <c r="H4406" i="8" s="1"/>
  <c r="H4399" i="8"/>
  <c r="G4399" i="8"/>
  <c r="G4397" i="8"/>
  <c r="H4396" i="8"/>
  <c r="G4396" i="8"/>
  <c r="H4395" i="8"/>
  <c r="G4395" i="8"/>
  <c r="H4394" i="8"/>
  <c r="G4394" i="8"/>
  <c r="H4393" i="8"/>
  <c r="G4393" i="8"/>
  <c r="H4392" i="8"/>
  <c r="G4392" i="8"/>
  <c r="C4391" i="8"/>
  <c r="H4391" i="8" s="1"/>
  <c r="H4384" i="8"/>
  <c r="G4384" i="8"/>
  <c r="G4382" i="8"/>
  <c r="H4381" i="8"/>
  <c r="G4381" i="8"/>
  <c r="H4380" i="8"/>
  <c r="G4380" i="8"/>
  <c r="H4379" i="8"/>
  <c r="G4379" i="8"/>
  <c r="H4378" i="8"/>
  <c r="G4378" i="8"/>
  <c r="H4377" i="8"/>
  <c r="G4377" i="8"/>
  <c r="C4376" i="8"/>
  <c r="H4376" i="8" s="1"/>
  <c r="H4369" i="8"/>
  <c r="G4369" i="8"/>
  <c r="G4367" i="8"/>
  <c r="H4366" i="8"/>
  <c r="G4366" i="8"/>
  <c r="H4365" i="8"/>
  <c r="G4365" i="8"/>
  <c r="H4364" i="8"/>
  <c r="G4364" i="8"/>
  <c r="H4363" i="8"/>
  <c r="G4363" i="8"/>
  <c r="C4362" i="8"/>
  <c r="H4355" i="8"/>
  <c r="G4355" i="8"/>
  <c r="G4353" i="8"/>
  <c r="H4352" i="8"/>
  <c r="G4352" i="8"/>
  <c r="H4351" i="8"/>
  <c r="G4351" i="8"/>
  <c r="H4350" i="8"/>
  <c r="G4350" i="8"/>
  <c r="H4349" i="8"/>
  <c r="G4349" i="8"/>
  <c r="C4348" i="8"/>
  <c r="H4341" i="8"/>
  <c r="G4341" i="8"/>
  <c r="G4339" i="8"/>
  <c r="H4338" i="8"/>
  <c r="G4338" i="8"/>
  <c r="H4337" i="8"/>
  <c r="G4337" i="8"/>
  <c r="H4336" i="8"/>
  <c r="G4336" i="8"/>
  <c r="H4335" i="8"/>
  <c r="G4335" i="8"/>
  <c r="G4334" i="8"/>
  <c r="C4334" i="8"/>
  <c r="H4334" i="8" s="1"/>
  <c r="H4327" i="8"/>
  <c r="G4327" i="8"/>
  <c r="G4325" i="8"/>
  <c r="H4324" i="8"/>
  <c r="G4324" i="8"/>
  <c r="H4323" i="8"/>
  <c r="G4323" i="8"/>
  <c r="H4322" i="8"/>
  <c r="G4322" i="8"/>
  <c r="H4321" i="8"/>
  <c r="G4321" i="8"/>
  <c r="H4320" i="8"/>
  <c r="G4320" i="8"/>
  <c r="C4320" i="8"/>
  <c r="H4313" i="8"/>
  <c r="G4313" i="8"/>
  <c r="H4312" i="8"/>
  <c r="G4312" i="8"/>
  <c r="G4310" i="8"/>
  <c r="H4309" i="8"/>
  <c r="G4309" i="8"/>
  <c r="H4308" i="8"/>
  <c r="G4308" i="8"/>
  <c r="H4307" i="8"/>
  <c r="G4307" i="8"/>
  <c r="H4306" i="8"/>
  <c r="G4306" i="8"/>
  <c r="A4302" i="8"/>
  <c r="A4316" i="8" s="1"/>
  <c r="A4330" i="8" s="1"/>
  <c r="A4344" i="8" s="1"/>
  <c r="A4358" i="8" s="1"/>
  <c r="A4372" i="8" s="1"/>
  <c r="A4387" i="8" s="1"/>
  <c r="A4402" i="8" s="1"/>
  <c r="A4416" i="8" s="1"/>
  <c r="A4430" i="8" s="1"/>
  <c r="A4444" i="8" s="1"/>
  <c r="A4458" i="8" s="1"/>
  <c r="G4298" i="8"/>
  <c r="H4297" i="8"/>
  <c r="G4297" i="8"/>
  <c r="H4295" i="8"/>
  <c r="G4295" i="8"/>
  <c r="H4294" i="8"/>
  <c r="G4294" i="8"/>
  <c r="H4293" i="8"/>
  <c r="G4293" i="8"/>
  <c r="H4292" i="8"/>
  <c r="G4292" i="8"/>
  <c r="C4291" i="8"/>
  <c r="H4291" i="8" s="1"/>
  <c r="C4290" i="8"/>
  <c r="G4290" i="8" s="1"/>
  <c r="H4289" i="8"/>
  <c r="G4289" i="8"/>
  <c r="H4288" i="8"/>
  <c r="G4288" i="8"/>
  <c r="H4287" i="8"/>
  <c r="G4287" i="8"/>
  <c r="H4286" i="8"/>
  <c r="G4286" i="8"/>
  <c r="H4285" i="8"/>
  <c r="G4285" i="8"/>
  <c r="G4278" i="8"/>
  <c r="H4277" i="8"/>
  <c r="G4277" i="8"/>
  <c r="H4275" i="8"/>
  <c r="G4275" i="8"/>
  <c r="H4274" i="8"/>
  <c r="G4274" i="8"/>
  <c r="H4273" i="8"/>
  <c r="G4273" i="8"/>
  <c r="H4272" i="8"/>
  <c r="G4272" i="8"/>
  <c r="H4271" i="8"/>
  <c r="C4271" i="8"/>
  <c r="G4271" i="8" s="1"/>
  <c r="H4270" i="8"/>
  <c r="G4270" i="8"/>
  <c r="H4269" i="8"/>
  <c r="G4269" i="8"/>
  <c r="H4268" i="8"/>
  <c r="G4268" i="8"/>
  <c r="H4267" i="8"/>
  <c r="G4267" i="8"/>
  <c r="H4266" i="8"/>
  <c r="G4266" i="8"/>
  <c r="G4259" i="8"/>
  <c r="H4258" i="8"/>
  <c r="G4258" i="8"/>
  <c r="H4256" i="8"/>
  <c r="G4256" i="8"/>
  <c r="H4255" i="8"/>
  <c r="G4255" i="8"/>
  <c r="H4254" i="8"/>
  <c r="G4254" i="8"/>
  <c r="H4253" i="8"/>
  <c r="G4253" i="8"/>
  <c r="H4252" i="8"/>
  <c r="G4252" i="8"/>
  <c r="H4251" i="8"/>
  <c r="G4251" i="8"/>
  <c r="H4250" i="8"/>
  <c r="G4250" i="8"/>
  <c r="H4249" i="8"/>
  <c r="G4249" i="8"/>
  <c r="H4248" i="8"/>
  <c r="G4248" i="8"/>
  <c r="H4247" i="8"/>
  <c r="G4247" i="8"/>
  <c r="G4240" i="8"/>
  <c r="H4239" i="8"/>
  <c r="G4239" i="8"/>
  <c r="H4237" i="8"/>
  <c r="G4237" i="8"/>
  <c r="H4236" i="8"/>
  <c r="G4236" i="8"/>
  <c r="H4235" i="8"/>
  <c r="G4235" i="8"/>
  <c r="H4234" i="8"/>
  <c r="G4234" i="8"/>
  <c r="H4233" i="8"/>
  <c r="G4233" i="8"/>
  <c r="G4241" i="8" s="1"/>
  <c r="H4232" i="8"/>
  <c r="G4232" i="8"/>
  <c r="H4231" i="8"/>
  <c r="G4231" i="8"/>
  <c r="H4230" i="8"/>
  <c r="G4230" i="8"/>
  <c r="H4229" i="8"/>
  <c r="G4229" i="8"/>
  <c r="H4228" i="8"/>
  <c r="G4228" i="8"/>
  <c r="G4221" i="8"/>
  <c r="H4220" i="8"/>
  <c r="G4220" i="8"/>
  <c r="H4218" i="8"/>
  <c r="G4218" i="8"/>
  <c r="H4217" i="8"/>
  <c r="G4217" i="8"/>
  <c r="H4216" i="8"/>
  <c r="G4216" i="8"/>
  <c r="H4215" i="8"/>
  <c r="G4215" i="8"/>
  <c r="H4214" i="8"/>
  <c r="G4214" i="8"/>
  <c r="H4213" i="8"/>
  <c r="G4213" i="8"/>
  <c r="H4212" i="8"/>
  <c r="G4212" i="8"/>
  <c r="H4211" i="8"/>
  <c r="G4211" i="8"/>
  <c r="H4210" i="8"/>
  <c r="G4210" i="8"/>
  <c r="H4209" i="8"/>
  <c r="G4209" i="8"/>
  <c r="G4202" i="8"/>
  <c r="H4201" i="8"/>
  <c r="G4201" i="8"/>
  <c r="H4199" i="8"/>
  <c r="G4199" i="8"/>
  <c r="H4198" i="8"/>
  <c r="G4198" i="8"/>
  <c r="H4197" i="8"/>
  <c r="G4197" i="8"/>
  <c r="H4196" i="8"/>
  <c r="G4196" i="8"/>
  <c r="H4195" i="8"/>
  <c r="G4195" i="8"/>
  <c r="H4194" i="8"/>
  <c r="G4194" i="8"/>
  <c r="G4203" i="8" s="1"/>
  <c r="H4193" i="8"/>
  <c r="G4193" i="8"/>
  <c r="H4192" i="8"/>
  <c r="G4192" i="8"/>
  <c r="H4191" i="8"/>
  <c r="G4191" i="8"/>
  <c r="G4184" i="8"/>
  <c r="H4183" i="8"/>
  <c r="G4183" i="8"/>
  <c r="H4181" i="8"/>
  <c r="G4181" i="8"/>
  <c r="H4180" i="8"/>
  <c r="G4180" i="8"/>
  <c r="H4179" i="8"/>
  <c r="G4179" i="8"/>
  <c r="H4178" i="8"/>
  <c r="G4178" i="8"/>
  <c r="H4177" i="8"/>
  <c r="G4177" i="8"/>
  <c r="H4176" i="8"/>
  <c r="G4176" i="8"/>
  <c r="H4175" i="8"/>
  <c r="G4175" i="8"/>
  <c r="H4174" i="8"/>
  <c r="G4174" i="8"/>
  <c r="H4173" i="8"/>
  <c r="G4173" i="8"/>
  <c r="H4172" i="8"/>
  <c r="G4172" i="8"/>
  <c r="G4165" i="8"/>
  <c r="H4164" i="8"/>
  <c r="G4164" i="8"/>
  <c r="H4162" i="8"/>
  <c r="G4162" i="8"/>
  <c r="H4161" i="8"/>
  <c r="G4161" i="8"/>
  <c r="H4160" i="8"/>
  <c r="G4160" i="8"/>
  <c r="H4159" i="8"/>
  <c r="G4159" i="8"/>
  <c r="H4152" i="8"/>
  <c r="G4152" i="8"/>
  <c r="H4151" i="8"/>
  <c r="G4151" i="8"/>
  <c r="H4150" i="8"/>
  <c r="G4150" i="8"/>
  <c r="H4148" i="8"/>
  <c r="G4148" i="8"/>
  <c r="H4147" i="8"/>
  <c r="G4147" i="8"/>
  <c r="C4147" i="8"/>
  <c r="H4146" i="8"/>
  <c r="G4146" i="8"/>
  <c r="H4145" i="8"/>
  <c r="G4145" i="8"/>
  <c r="H4144" i="8"/>
  <c r="G4144" i="8"/>
  <c r="H4143" i="8"/>
  <c r="G4143" i="8"/>
  <c r="H4142" i="8"/>
  <c r="G4142" i="8"/>
  <c r="H4141" i="8"/>
  <c r="G4141" i="8"/>
  <c r="H4140" i="8"/>
  <c r="G4140" i="8"/>
  <c r="H4139" i="8"/>
  <c r="G4139" i="8"/>
  <c r="G4132" i="8"/>
  <c r="H4131" i="8"/>
  <c r="G4131" i="8"/>
  <c r="H4130" i="8"/>
  <c r="G4130" i="8"/>
  <c r="H4128" i="8"/>
  <c r="G4128" i="8"/>
  <c r="H4127" i="8"/>
  <c r="G4127" i="8"/>
  <c r="G4120" i="8"/>
  <c r="H4119" i="8"/>
  <c r="G4119" i="8"/>
  <c r="H4118" i="8"/>
  <c r="G4118" i="8"/>
  <c r="H4116" i="8"/>
  <c r="G4116" i="8"/>
  <c r="H4115" i="8"/>
  <c r="H4121" i="8" s="1"/>
  <c r="H4111" i="8" s="1"/>
  <c r="G4115" i="8"/>
  <c r="G4108" i="8"/>
  <c r="H4107" i="8"/>
  <c r="G4107" i="8"/>
  <c r="H4106" i="8"/>
  <c r="G4106" i="8"/>
  <c r="H4104" i="8"/>
  <c r="G4104" i="8"/>
  <c r="H4103" i="8"/>
  <c r="G4103" i="8"/>
  <c r="G4096" i="8"/>
  <c r="H4095" i="8"/>
  <c r="G4095" i="8"/>
  <c r="H4094" i="8"/>
  <c r="G4094" i="8"/>
  <c r="H4092" i="8"/>
  <c r="G4092" i="8"/>
  <c r="H4091" i="8"/>
  <c r="G4091" i="8"/>
  <c r="G4084" i="8"/>
  <c r="H4083" i="8"/>
  <c r="G4083" i="8"/>
  <c r="H4082" i="8"/>
  <c r="G4082" i="8"/>
  <c r="H4080" i="8"/>
  <c r="G4080" i="8"/>
  <c r="H4079" i="8"/>
  <c r="G4079" i="8"/>
  <c r="G4072" i="8"/>
  <c r="H4071" i="8"/>
  <c r="G4071" i="8"/>
  <c r="H4070" i="8"/>
  <c r="G4070" i="8"/>
  <c r="H4068" i="8"/>
  <c r="G4068" i="8"/>
  <c r="H4067" i="8"/>
  <c r="H4073" i="8" s="1"/>
  <c r="H4063" i="8" s="1"/>
  <c r="G4067" i="8"/>
  <c r="G4060" i="8"/>
  <c r="H4059" i="8"/>
  <c r="G4059" i="8"/>
  <c r="H4058" i="8"/>
  <c r="G4058" i="8"/>
  <c r="H4056" i="8"/>
  <c r="G4056" i="8"/>
  <c r="H4055" i="8"/>
  <c r="G4055" i="8"/>
  <c r="G4048" i="8"/>
  <c r="H4047" i="8"/>
  <c r="G4047" i="8"/>
  <c r="H4045" i="8"/>
  <c r="G4045" i="8"/>
  <c r="H4044" i="8"/>
  <c r="G4044" i="8"/>
  <c r="H4043" i="8"/>
  <c r="G4043" i="8"/>
  <c r="H4042" i="8"/>
  <c r="G4042" i="8"/>
  <c r="C4041" i="8"/>
  <c r="H4041" i="8" s="1"/>
  <c r="H4040" i="8"/>
  <c r="G4040" i="8"/>
  <c r="C4039" i="8"/>
  <c r="H4039" i="8" s="1"/>
  <c r="G4032" i="8"/>
  <c r="H4031" i="8"/>
  <c r="G4031" i="8"/>
  <c r="H4029" i="8"/>
  <c r="G4029" i="8"/>
  <c r="H4028" i="8"/>
  <c r="G4028" i="8"/>
  <c r="H4027" i="8"/>
  <c r="G4027" i="8"/>
  <c r="H4026" i="8"/>
  <c r="G4026" i="8"/>
  <c r="C4025" i="8"/>
  <c r="H4024" i="8"/>
  <c r="G4024" i="8"/>
  <c r="C4023" i="8"/>
  <c r="G4016" i="8"/>
  <c r="H4015" i="8"/>
  <c r="G4015" i="8"/>
  <c r="H4013" i="8"/>
  <c r="G4013" i="8"/>
  <c r="H4012" i="8"/>
  <c r="G4012" i="8"/>
  <c r="H4011" i="8"/>
  <c r="G4011" i="8"/>
  <c r="G4010" i="8"/>
  <c r="C4010" i="8"/>
  <c r="H4010" i="8" s="1"/>
  <c r="H4009" i="8"/>
  <c r="G4009" i="8"/>
  <c r="C4008" i="8"/>
  <c r="G4001" i="8"/>
  <c r="H4000" i="8"/>
  <c r="G4000" i="8"/>
  <c r="H3998" i="8"/>
  <c r="G3998" i="8"/>
  <c r="H3997" i="8"/>
  <c r="G3997" i="8"/>
  <c r="H3996" i="8"/>
  <c r="G3996" i="8"/>
  <c r="H3995" i="8"/>
  <c r="G3995" i="8"/>
  <c r="C3994" i="8"/>
  <c r="G3994" i="8" s="1"/>
  <c r="H3993" i="8"/>
  <c r="G3993" i="8"/>
  <c r="C3992" i="8"/>
  <c r="G3985" i="8"/>
  <c r="H3984" i="8"/>
  <c r="G3984" i="8"/>
  <c r="H3982" i="8"/>
  <c r="G3982" i="8"/>
  <c r="H3981" i="8"/>
  <c r="G3981" i="8"/>
  <c r="H3980" i="8"/>
  <c r="G3980" i="8"/>
  <c r="H3979" i="8"/>
  <c r="G3979" i="8"/>
  <c r="C3978" i="8"/>
  <c r="H3978" i="8" s="1"/>
  <c r="C3977" i="8"/>
  <c r="H3977" i="8" s="1"/>
  <c r="H3976" i="8"/>
  <c r="G3976" i="8"/>
  <c r="C3975" i="8"/>
  <c r="G3975" i="8" s="1"/>
  <c r="G3968" i="8"/>
  <c r="H3967" i="8"/>
  <c r="G3967" i="8"/>
  <c r="H3965" i="8"/>
  <c r="G3965" i="8"/>
  <c r="H3964" i="8"/>
  <c r="G3964" i="8"/>
  <c r="H3963" i="8"/>
  <c r="G3963" i="8"/>
  <c r="H3962" i="8"/>
  <c r="G3962" i="8"/>
  <c r="G3961" i="8"/>
  <c r="C3961" i="8"/>
  <c r="H3961" i="8" s="1"/>
  <c r="H3960" i="8"/>
  <c r="G3960" i="8"/>
  <c r="H3959" i="8"/>
  <c r="G3959" i="8"/>
  <c r="G3952" i="8"/>
  <c r="H3951" i="8"/>
  <c r="G3951" i="8"/>
  <c r="H3949" i="8"/>
  <c r="G3949" i="8"/>
  <c r="H3948" i="8"/>
  <c r="G3948" i="8"/>
  <c r="H3947" i="8"/>
  <c r="G3947" i="8"/>
  <c r="H3946" i="8"/>
  <c r="G3946" i="8"/>
  <c r="H3945" i="8"/>
  <c r="G3945" i="8"/>
  <c r="H3944" i="8"/>
  <c r="G3944" i="8"/>
  <c r="H3943" i="8"/>
  <c r="G3943" i="8"/>
  <c r="G3936" i="8"/>
  <c r="H3935" i="8"/>
  <c r="G3935" i="8"/>
  <c r="H3933" i="8"/>
  <c r="G3933" i="8"/>
  <c r="H3932" i="8"/>
  <c r="G3932" i="8"/>
  <c r="H3931" i="8"/>
  <c r="G3931" i="8"/>
  <c r="H3930" i="8"/>
  <c r="G3930" i="8"/>
  <c r="H3929" i="8"/>
  <c r="G3929" i="8"/>
  <c r="H3928" i="8"/>
  <c r="G3928" i="8"/>
  <c r="H3927" i="8"/>
  <c r="G3927" i="8"/>
  <c r="G3920" i="8"/>
  <c r="H3919" i="8"/>
  <c r="G3919" i="8"/>
  <c r="H3917" i="8"/>
  <c r="G3917" i="8"/>
  <c r="H3916" i="8"/>
  <c r="G3916" i="8"/>
  <c r="H3915" i="8"/>
  <c r="G3915" i="8"/>
  <c r="H3914" i="8"/>
  <c r="G3914" i="8"/>
  <c r="H3913" i="8"/>
  <c r="G3913" i="8"/>
  <c r="H3912" i="8"/>
  <c r="G3912" i="8"/>
  <c r="H3911" i="8"/>
  <c r="G3911" i="8"/>
  <c r="G3904" i="8"/>
  <c r="H3903" i="8"/>
  <c r="G3903" i="8"/>
  <c r="H3901" i="8"/>
  <c r="G3901" i="8"/>
  <c r="H3900" i="8"/>
  <c r="G3900" i="8"/>
  <c r="H3899" i="8"/>
  <c r="G3899" i="8"/>
  <c r="H3898" i="8"/>
  <c r="G3898" i="8"/>
  <c r="H3897" i="8"/>
  <c r="G3897" i="8"/>
  <c r="H3896" i="8"/>
  <c r="G3896" i="8"/>
  <c r="H3895" i="8"/>
  <c r="G3895" i="8"/>
  <c r="G3888" i="8"/>
  <c r="H3887" i="8"/>
  <c r="G3887" i="8"/>
  <c r="H3885" i="8"/>
  <c r="G3885" i="8"/>
  <c r="H3884" i="8"/>
  <c r="G3884" i="8"/>
  <c r="H3883" i="8"/>
  <c r="G3883" i="8"/>
  <c r="H3882" i="8"/>
  <c r="G3882" i="8"/>
  <c r="H3881" i="8"/>
  <c r="G3881" i="8"/>
  <c r="H3880" i="8"/>
  <c r="G3880" i="8"/>
  <c r="A3876" i="8"/>
  <c r="A3891" i="8" s="1"/>
  <c r="A3907" i="8" s="1"/>
  <c r="A3923" i="8" s="1"/>
  <c r="A3939" i="8" s="1"/>
  <c r="A3955" i="8" s="1"/>
  <c r="A3971" i="8" s="1"/>
  <c r="A3988" i="8" s="1"/>
  <c r="A4004" i="8" s="1"/>
  <c r="A4019" i="8" s="1"/>
  <c r="A4035" i="8" s="1"/>
  <c r="A4051" i="8" s="1"/>
  <c r="A4063" i="8" s="1"/>
  <c r="A4075" i="8" s="1"/>
  <c r="A4087" i="8" s="1"/>
  <c r="A4099" i="8" s="1"/>
  <c r="A4111" i="8" s="1"/>
  <c r="A4123" i="8" s="1"/>
  <c r="A4135" i="8" s="1"/>
  <c r="A4155" i="8" s="1"/>
  <c r="A4168" i="8" s="1"/>
  <c r="A4187" i="8" s="1"/>
  <c r="A4205" i="8" s="1"/>
  <c r="A4224" i="8" s="1"/>
  <c r="A4243" i="8" s="1"/>
  <c r="A4262" i="8" s="1"/>
  <c r="A4281" i="8" s="1"/>
  <c r="H3872" i="8"/>
  <c r="G3872" i="8"/>
  <c r="H3871" i="8"/>
  <c r="G3871" i="8"/>
  <c r="H3870" i="8"/>
  <c r="C3870" i="8"/>
  <c r="G3870" i="8" s="1"/>
  <c r="H3869" i="8"/>
  <c r="G3869" i="8"/>
  <c r="H3868" i="8"/>
  <c r="G3868" i="8"/>
  <c r="H3867" i="8"/>
  <c r="G3867" i="8"/>
  <c r="H3866" i="8"/>
  <c r="G3866" i="8"/>
  <c r="H3865" i="8"/>
  <c r="G3865" i="8"/>
  <c r="H3858" i="8"/>
  <c r="G3858" i="8"/>
  <c r="H3856" i="8"/>
  <c r="G3856" i="8"/>
  <c r="H3855" i="8"/>
  <c r="G3855" i="8"/>
  <c r="C3854" i="8"/>
  <c r="G3854" i="8" s="1"/>
  <c r="H3853" i="8"/>
  <c r="G3853" i="8"/>
  <c r="H3852" i="8"/>
  <c r="G3852" i="8"/>
  <c r="H3851" i="8"/>
  <c r="G3851" i="8"/>
  <c r="G3850" i="8"/>
  <c r="C3850" i="8"/>
  <c r="H3850" i="8" s="1"/>
  <c r="C3843" i="8"/>
  <c r="H3843" i="8" s="1"/>
  <c r="H3842" i="8"/>
  <c r="G3842" i="8"/>
  <c r="H3841" i="8"/>
  <c r="G3841" i="8"/>
  <c r="H3840" i="8"/>
  <c r="G3840" i="8"/>
  <c r="H3839" i="8"/>
  <c r="G3839" i="8"/>
  <c r="H3838" i="8"/>
  <c r="G3838" i="8"/>
  <c r="H3831" i="8"/>
  <c r="G3831" i="8"/>
  <c r="H3829" i="8"/>
  <c r="G3829" i="8"/>
  <c r="C3829" i="8"/>
  <c r="H3828" i="8"/>
  <c r="G3828" i="8"/>
  <c r="H3827" i="8"/>
  <c r="G3827" i="8"/>
  <c r="H3826" i="8"/>
  <c r="G3826" i="8"/>
  <c r="C3825" i="8"/>
  <c r="H3825" i="8" s="1"/>
  <c r="H3818" i="8"/>
  <c r="G3818" i="8"/>
  <c r="H3816" i="8"/>
  <c r="G3816" i="8"/>
  <c r="H3815" i="8"/>
  <c r="G3815" i="8"/>
  <c r="H3814" i="8"/>
  <c r="G3814" i="8"/>
  <c r="C3813" i="8"/>
  <c r="G3813" i="8" s="1"/>
  <c r="H3812" i="8"/>
  <c r="G3812" i="8"/>
  <c r="H3811" i="8"/>
  <c r="G3811" i="8"/>
  <c r="H3804" i="8"/>
  <c r="G3804" i="8"/>
  <c r="H3803" i="8"/>
  <c r="G3803" i="8"/>
  <c r="H3801" i="8"/>
  <c r="G3801" i="8"/>
  <c r="H3800" i="8"/>
  <c r="G3800" i="8"/>
  <c r="H3799" i="8"/>
  <c r="G3799" i="8"/>
  <c r="C3798" i="8"/>
  <c r="H3797" i="8"/>
  <c r="G3797" i="8"/>
  <c r="H3790" i="8"/>
  <c r="G3790" i="8"/>
  <c r="H3788" i="8"/>
  <c r="G3788" i="8"/>
  <c r="H3787" i="8"/>
  <c r="G3787" i="8"/>
  <c r="H3786" i="8"/>
  <c r="G3786" i="8"/>
  <c r="H3785" i="8"/>
  <c r="G3785" i="8"/>
  <c r="H3784" i="8"/>
  <c r="G3784" i="8"/>
  <c r="H3783" i="8"/>
  <c r="G3783" i="8"/>
  <c r="H3776" i="8"/>
  <c r="G3776" i="8"/>
  <c r="H3775" i="8"/>
  <c r="G3775" i="8"/>
  <c r="H3773" i="8"/>
  <c r="G3773" i="8"/>
  <c r="H3772" i="8"/>
  <c r="G3772" i="8"/>
  <c r="H3771" i="8"/>
  <c r="G3771" i="8"/>
  <c r="H3770" i="8"/>
  <c r="G3770" i="8"/>
  <c r="H3769" i="8"/>
  <c r="G3769" i="8"/>
  <c r="H3762" i="8"/>
  <c r="G3762" i="8"/>
  <c r="H3760" i="8"/>
  <c r="G3760" i="8"/>
  <c r="H3759" i="8"/>
  <c r="G3759" i="8"/>
  <c r="H3758" i="8"/>
  <c r="G3758" i="8"/>
  <c r="H3757" i="8"/>
  <c r="G3757" i="8"/>
  <c r="H3756" i="8"/>
  <c r="G3756" i="8"/>
  <c r="H3755" i="8"/>
  <c r="G3755" i="8"/>
  <c r="H3754" i="8"/>
  <c r="G3754" i="8"/>
  <c r="H3753" i="8"/>
  <c r="G3753" i="8"/>
  <c r="H3752" i="8"/>
  <c r="G3752" i="8"/>
  <c r="H3751" i="8"/>
  <c r="G3751" i="8"/>
  <c r="H3744" i="8"/>
  <c r="G3744" i="8"/>
  <c r="H3742" i="8"/>
  <c r="G3742" i="8"/>
  <c r="H3741" i="8"/>
  <c r="G3741" i="8"/>
  <c r="H3740" i="8"/>
  <c r="G3740" i="8"/>
  <c r="H3739" i="8"/>
  <c r="G3739" i="8"/>
  <c r="H3738" i="8"/>
  <c r="G3738" i="8"/>
  <c r="H3737" i="8"/>
  <c r="G3737" i="8"/>
  <c r="H3736" i="8"/>
  <c r="G3736" i="8"/>
  <c r="H3735" i="8"/>
  <c r="G3735" i="8"/>
  <c r="H3734" i="8"/>
  <c r="G3734" i="8"/>
  <c r="H3733" i="8"/>
  <c r="G3733" i="8"/>
  <c r="H3732" i="8"/>
  <c r="G3732" i="8"/>
  <c r="H3731" i="8"/>
  <c r="G3731" i="8"/>
  <c r="H3724" i="8"/>
  <c r="G3724" i="8"/>
  <c r="H3722" i="8"/>
  <c r="G3722" i="8"/>
  <c r="H3721" i="8"/>
  <c r="G3721" i="8"/>
  <c r="H3720" i="8"/>
  <c r="G3720" i="8"/>
  <c r="H3719" i="8"/>
  <c r="G3719" i="8"/>
  <c r="H3718" i="8"/>
  <c r="G3718" i="8"/>
  <c r="H3711" i="8"/>
  <c r="G3711" i="8"/>
  <c r="H3709" i="8"/>
  <c r="G3709" i="8"/>
  <c r="H3708" i="8"/>
  <c r="G3708" i="8"/>
  <c r="H3707" i="8"/>
  <c r="G3707" i="8"/>
  <c r="H3706" i="8"/>
  <c r="G3706" i="8"/>
  <c r="H3705" i="8"/>
  <c r="G3705" i="8"/>
  <c r="H3698" i="8"/>
  <c r="G3698" i="8"/>
  <c r="H3696" i="8"/>
  <c r="G3696" i="8"/>
  <c r="H3695" i="8"/>
  <c r="G3695" i="8"/>
  <c r="H3694" i="8"/>
  <c r="G3694" i="8"/>
  <c r="H3693" i="8"/>
  <c r="G3693" i="8"/>
  <c r="H3692" i="8"/>
  <c r="G3692" i="8"/>
  <c r="H3691" i="8"/>
  <c r="G3691" i="8"/>
  <c r="H3684" i="8"/>
  <c r="G3684" i="8"/>
  <c r="H3682" i="8"/>
  <c r="G3682" i="8"/>
  <c r="H3681" i="8"/>
  <c r="G3681" i="8"/>
  <c r="H3680" i="8"/>
  <c r="G3680" i="8"/>
  <c r="H3679" i="8"/>
  <c r="G3679" i="8"/>
  <c r="H3678" i="8"/>
  <c r="G3678" i="8"/>
  <c r="G3685" i="8" s="1"/>
  <c r="H3671" i="8"/>
  <c r="G3671" i="8"/>
  <c r="H3670" i="8"/>
  <c r="G3670" i="8"/>
  <c r="H3668" i="8"/>
  <c r="G3668" i="8"/>
  <c r="H3667" i="8"/>
  <c r="G3667" i="8"/>
  <c r="H3666" i="8"/>
  <c r="G3666" i="8"/>
  <c r="H3665" i="8"/>
  <c r="G3665" i="8"/>
  <c r="H3664" i="8"/>
  <c r="G3664" i="8"/>
  <c r="H3663" i="8"/>
  <c r="G3663" i="8"/>
  <c r="H3662" i="8"/>
  <c r="G3662" i="8"/>
  <c r="H3655" i="8"/>
  <c r="G3655" i="8"/>
  <c r="H3653" i="8"/>
  <c r="G3653" i="8"/>
  <c r="H3652" i="8"/>
  <c r="G3652" i="8"/>
  <c r="H3651" i="8"/>
  <c r="G3651" i="8"/>
  <c r="H3650" i="8"/>
  <c r="G3650" i="8"/>
  <c r="H3649" i="8"/>
  <c r="G3649" i="8"/>
  <c r="H3648" i="8"/>
  <c r="G3648" i="8"/>
  <c r="H3647" i="8"/>
  <c r="G3647" i="8"/>
  <c r="H3646" i="8"/>
  <c r="G3646" i="8"/>
  <c r="H3645" i="8"/>
  <c r="G3645" i="8"/>
  <c r="H3644" i="8"/>
  <c r="G3644" i="8"/>
  <c r="H3643" i="8"/>
  <c r="G3643" i="8"/>
  <c r="H3642" i="8"/>
  <c r="G3642" i="8"/>
  <c r="H3641" i="8"/>
  <c r="G3641" i="8"/>
  <c r="H3640" i="8"/>
  <c r="G3640" i="8"/>
  <c r="H3633" i="8"/>
  <c r="G3633" i="8"/>
  <c r="H3631" i="8"/>
  <c r="G3631" i="8"/>
  <c r="H3630" i="8"/>
  <c r="G3630" i="8"/>
  <c r="H3629" i="8"/>
  <c r="G3629" i="8"/>
  <c r="H3628" i="8"/>
  <c r="G3628" i="8"/>
  <c r="H3627" i="8"/>
  <c r="G3627" i="8"/>
  <c r="H3626" i="8"/>
  <c r="G3626" i="8"/>
  <c r="H3625" i="8"/>
  <c r="G3625" i="8"/>
  <c r="H3624" i="8"/>
  <c r="G3624" i="8"/>
  <c r="H3623" i="8"/>
  <c r="G3623" i="8"/>
  <c r="H3622" i="8"/>
  <c r="G3622" i="8"/>
  <c r="H3621" i="8"/>
  <c r="G3621" i="8"/>
  <c r="H3620" i="8"/>
  <c r="G3620" i="8"/>
  <c r="H3619" i="8"/>
  <c r="G3619" i="8"/>
  <c r="H3618" i="8"/>
  <c r="G3618" i="8"/>
  <c r="H3611" i="8"/>
  <c r="G3611" i="8"/>
  <c r="H3609" i="8"/>
  <c r="G3609" i="8"/>
  <c r="H3608" i="8"/>
  <c r="G3608" i="8"/>
  <c r="H3607" i="8"/>
  <c r="G3607" i="8"/>
  <c r="H3606" i="8"/>
  <c r="G3606" i="8"/>
  <c r="H3605" i="8"/>
  <c r="G3605" i="8"/>
  <c r="H3604" i="8"/>
  <c r="G3604" i="8"/>
  <c r="H3603" i="8"/>
  <c r="G3603" i="8"/>
  <c r="H3602" i="8"/>
  <c r="G3602" i="8"/>
  <c r="H3601" i="8"/>
  <c r="G3601" i="8"/>
  <c r="H3600" i="8"/>
  <c r="G3600" i="8"/>
  <c r="H3599" i="8"/>
  <c r="G3599" i="8"/>
  <c r="H3598" i="8"/>
  <c r="G3598" i="8"/>
  <c r="H3597" i="8"/>
  <c r="G3597" i="8"/>
  <c r="H3596" i="8"/>
  <c r="G3596" i="8"/>
  <c r="H3595" i="8"/>
  <c r="G3595" i="8"/>
  <c r="H3594" i="8"/>
  <c r="G3594" i="8"/>
  <c r="H3587" i="8"/>
  <c r="G3587" i="8"/>
  <c r="H3585" i="8"/>
  <c r="G3585" i="8"/>
  <c r="H3584" i="8"/>
  <c r="G3584" i="8"/>
  <c r="H3583" i="8"/>
  <c r="G3583" i="8"/>
  <c r="H3582" i="8"/>
  <c r="G3582" i="8"/>
  <c r="H3581" i="8"/>
  <c r="G3581" i="8"/>
  <c r="H3580" i="8"/>
  <c r="G3580" i="8"/>
  <c r="H3579" i="8"/>
  <c r="G3579" i="8"/>
  <c r="H3578" i="8"/>
  <c r="G3578" i="8"/>
  <c r="H3577" i="8"/>
  <c r="G3577" i="8"/>
  <c r="H3576" i="8"/>
  <c r="G3576" i="8"/>
  <c r="H3575" i="8"/>
  <c r="G3575" i="8"/>
  <c r="H3574" i="8"/>
  <c r="G3574" i="8"/>
  <c r="H3573" i="8"/>
  <c r="G3573" i="8"/>
  <c r="H3572" i="8"/>
  <c r="G3572" i="8"/>
  <c r="H3571" i="8"/>
  <c r="G3571" i="8"/>
  <c r="H3570" i="8"/>
  <c r="G3570" i="8"/>
  <c r="H3563" i="8"/>
  <c r="G3563" i="8"/>
  <c r="H3561" i="8"/>
  <c r="G3561" i="8"/>
  <c r="H3560" i="8"/>
  <c r="G3560" i="8"/>
  <c r="H3559" i="8"/>
  <c r="G3559" i="8"/>
  <c r="H3558" i="8"/>
  <c r="G3558" i="8"/>
  <c r="H3557" i="8"/>
  <c r="G3557" i="8"/>
  <c r="H3556" i="8"/>
  <c r="G3556" i="8"/>
  <c r="H3555" i="8"/>
  <c r="G3555" i="8"/>
  <c r="H3554" i="8"/>
  <c r="G3554" i="8"/>
  <c r="H3553" i="8"/>
  <c r="G3553" i="8"/>
  <c r="H3546" i="8"/>
  <c r="G3546" i="8"/>
  <c r="H3544" i="8"/>
  <c r="G3544" i="8"/>
  <c r="H3543" i="8"/>
  <c r="G3543" i="8"/>
  <c r="H3542" i="8"/>
  <c r="G3542" i="8"/>
  <c r="H3541" i="8"/>
  <c r="G3541" i="8"/>
  <c r="H3540" i="8"/>
  <c r="G3540" i="8"/>
  <c r="H3539" i="8"/>
  <c r="G3539" i="8"/>
  <c r="H3538" i="8"/>
  <c r="G3538" i="8"/>
  <c r="H3537" i="8"/>
  <c r="G3537" i="8"/>
  <c r="H3536" i="8"/>
  <c r="G3536" i="8"/>
  <c r="H3529" i="8"/>
  <c r="G3529" i="8"/>
  <c r="H3527" i="8"/>
  <c r="G3527" i="8"/>
  <c r="H3526" i="8"/>
  <c r="G3526" i="8"/>
  <c r="H3525" i="8"/>
  <c r="G3525" i="8"/>
  <c r="H3524" i="8"/>
  <c r="G3524" i="8"/>
  <c r="H3523" i="8"/>
  <c r="G3523" i="8"/>
  <c r="H3522" i="8"/>
  <c r="G3522" i="8"/>
  <c r="H3521" i="8"/>
  <c r="G3521" i="8"/>
  <c r="H3520" i="8"/>
  <c r="G3520" i="8"/>
  <c r="H3519" i="8"/>
  <c r="G3519" i="8"/>
  <c r="H3518" i="8"/>
  <c r="G3518" i="8"/>
  <c r="H3517" i="8"/>
  <c r="G3517" i="8"/>
  <c r="H3510" i="8"/>
  <c r="G3510" i="8"/>
  <c r="H3508" i="8"/>
  <c r="G3508" i="8"/>
  <c r="H3507" i="8"/>
  <c r="G3507" i="8"/>
  <c r="H3506" i="8"/>
  <c r="G3506" i="8"/>
  <c r="H3505" i="8"/>
  <c r="G3505" i="8"/>
  <c r="H3504" i="8"/>
  <c r="G3504" i="8"/>
  <c r="H3503" i="8"/>
  <c r="G3503" i="8"/>
  <c r="H3502" i="8"/>
  <c r="G3502" i="8"/>
  <c r="H3501" i="8"/>
  <c r="G3501" i="8"/>
  <c r="H3500" i="8"/>
  <c r="G3500" i="8"/>
  <c r="H3499" i="8"/>
  <c r="G3499" i="8"/>
  <c r="H3498" i="8"/>
  <c r="G3498" i="8"/>
  <c r="H3491" i="8"/>
  <c r="G3491" i="8"/>
  <c r="H3489" i="8"/>
  <c r="G3489" i="8"/>
  <c r="H3488" i="8"/>
  <c r="G3488" i="8"/>
  <c r="H3487" i="8"/>
  <c r="G3487" i="8"/>
  <c r="H3486" i="8"/>
  <c r="G3486" i="8"/>
  <c r="H3485" i="8"/>
  <c r="G3485" i="8"/>
  <c r="H3479" i="8"/>
  <c r="H3468" i="8" s="1"/>
  <c r="H3478" i="8"/>
  <c r="G3478" i="8"/>
  <c r="H3476" i="8"/>
  <c r="G3476" i="8"/>
  <c r="H3475" i="8"/>
  <c r="G3475" i="8"/>
  <c r="H3474" i="8"/>
  <c r="G3474" i="8"/>
  <c r="H3473" i="8"/>
  <c r="G3473" i="8"/>
  <c r="H3472" i="8"/>
  <c r="G3472" i="8"/>
  <c r="G3479" i="8" s="1"/>
  <c r="I3479" i="8" s="1"/>
  <c r="H3465" i="8"/>
  <c r="G3465" i="8"/>
  <c r="H3463" i="8"/>
  <c r="G3463" i="8"/>
  <c r="H3462" i="8"/>
  <c r="G3462" i="8"/>
  <c r="H3461" i="8"/>
  <c r="G3461" i="8"/>
  <c r="H3460" i="8"/>
  <c r="G3460" i="8"/>
  <c r="H3459" i="8"/>
  <c r="G3459" i="8"/>
  <c r="H3458" i="8"/>
  <c r="G3458" i="8"/>
  <c r="H3457" i="8"/>
  <c r="G3457" i="8"/>
  <c r="H3456" i="8"/>
  <c r="G3456" i="8"/>
  <c r="H3455" i="8"/>
  <c r="G3455" i="8"/>
  <c r="H3454" i="8"/>
  <c r="G3454" i="8"/>
  <c r="H3453" i="8"/>
  <c r="G3453" i="8"/>
  <c r="H3452" i="8"/>
  <c r="G3452" i="8"/>
  <c r="H3445" i="8"/>
  <c r="G3445" i="8"/>
  <c r="H3443" i="8"/>
  <c r="G3443" i="8"/>
  <c r="H3442" i="8"/>
  <c r="G3442" i="8"/>
  <c r="H3441" i="8"/>
  <c r="G3441" i="8"/>
  <c r="H3440" i="8"/>
  <c r="G3440" i="8"/>
  <c r="H3439" i="8"/>
  <c r="G3439" i="8"/>
  <c r="H3438" i="8"/>
  <c r="G3438" i="8"/>
  <c r="H3437" i="8"/>
  <c r="G3437" i="8"/>
  <c r="H3436" i="8"/>
  <c r="G3436" i="8"/>
  <c r="H3435" i="8"/>
  <c r="G3435" i="8"/>
  <c r="H3434" i="8"/>
  <c r="G3434" i="8"/>
  <c r="H3433" i="8"/>
  <c r="G3433" i="8"/>
  <c r="H3432" i="8"/>
  <c r="G3432" i="8"/>
  <c r="H3425" i="8"/>
  <c r="G3425" i="8"/>
  <c r="H3423" i="8"/>
  <c r="G3423" i="8"/>
  <c r="H3422" i="8"/>
  <c r="G3422" i="8"/>
  <c r="H3421" i="8"/>
  <c r="G3421" i="8"/>
  <c r="H3420" i="8"/>
  <c r="G3420" i="8"/>
  <c r="H3419" i="8"/>
  <c r="G3419" i="8"/>
  <c r="H3418" i="8"/>
  <c r="G3418" i="8"/>
  <c r="H3417" i="8"/>
  <c r="G3417" i="8"/>
  <c r="H3416" i="8"/>
  <c r="G3416" i="8"/>
  <c r="H3415" i="8"/>
  <c r="G3415" i="8"/>
  <c r="H3414" i="8"/>
  <c r="G3414" i="8"/>
  <c r="H3413" i="8"/>
  <c r="G3413" i="8"/>
  <c r="H3412" i="8"/>
  <c r="G3412" i="8"/>
  <c r="H3405" i="8"/>
  <c r="G3405" i="8"/>
  <c r="H3403" i="8"/>
  <c r="G3403" i="8"/>
  <c r="H3402" i="8"/>
  <c r="G3402" i="8"/>
  <c r="H3401" i="8"/>
  <c r="G3401" i="8"/>
  <c r="H3400" i="8"/>
  <c r="G3400" i="8"/>
  <c r="H3399" i="8"/>
  <c r="G3399" i="8"/>
  <c r="H3398" i="8"/>
  <c r="G3398" i="8"/>
  <c r="H3397" i="8"/>
  <c r="G3397" i="8"/>
  <c r="H3396" i="8"/>
  <c r="G3396" i="8"/>
  <c r="H3395" i="8"/>
  <c r="G3395" i="8"/>
  <c r="H3394" i="8"/>
  <c r="G3394" i="8"/>
  <c r="H3393" i="8"/>
  <c r="G3393" i="8"/>
  <c r="H3392" i="8"/>
  <c r="G3392" i="8"/>
  <c r="H3385" i="8"/>
  <c r="G3385" i="8"/>
  <c r="H3383" i="8"/>
  <c r="G3383" i="8"/>
  <c r="H3382" i="8"/>
  <c r="G3382" i="8"/>
  <c r="H3381" i="8"/>
  <c r="G3381" i="8"/>
  <c r="H3380" i="8"/>
  <c r="G3380" i="8"/>
  <c r="H3379" i="8"/>
  <c r="G3379" i="8"/>
  <c r="H3378" i="8"/>
  <c r="G3378" i="8"/>
  <c r="H3377" i="8"/>
  <c r="G3377" i="8"/>
  <c r="H3376" i="8"/>
  <c r="G3376" i="8"/>
  <c r="H3375" i="8"/>
  <c r="G3375" i="8"/>
  <c r="H3374" i="8"/>
  <c r="G3374" i="8"/>
  <c r="H3373" i="8"/>
  <c r="G3373" i="8"/>
  <c r="H3372" i="8"/>
  <c r="G3372" i="8"/>
  <c r="H3371" i="8"/>
  <c r="G3371" i="8"/>
  <c r="H3370" i="8"/>
  <c r="G3370" i="8"/>
  <c r="H3363" i="8"/>
  <c r="G3363" i="8"/>
  <c r="H3361" i="8"/>
  <c r="G3361" i="8"/>
  <c r="H3360" i="8"/>
  <c r="G3360" i="8"/>
  <c r="H3359" i="8"/>
  <c r="G3359" i="8"/>
  <c r="H3358" i="8"/>
  <c r="G3358" i="8"/>
  <c r="H3357" i="8"/>
  <c r="G3357" i="8"/>
  <c r="H3356" i="8"/>
  <c r="G3356" i="8"/>
  <c r="H3355" i="8"/>
  <c r="G3355" i="8"/>
  <c r="H3354" i="8"/>
  <c r="G3354" i="8"/>
  <c r="H3353" i="8"/>
  <c r="G3353" i="8"/>
  <c r="H3352" i="8"/>
  <c r="G3352" i="8"/>
  <c r="H3351" i="8"/>
  <c r="G3351" i="8"/>
  <c r="H3350" i="8"/>
  <c r="G3350" i="8"/>
  <c r="H3349" i="8"/>
  <c r="G3349" i="8"/>
  <c r="H3348" i="8"/>
  <c r="G3348" i="8"/>
  <c r="H3341" i="8"/>
  <c r="G3341" i="8"/>
  <c r="H3339" i="8"/>
  <c r="G3339" i="8"/>
  <c r="H3338" i="8"/>
  <c r="G3338" i="8"/>
  <c r="H3337" i="8"/>
  <c r="G3337" i="8"/>
  <c r="H3336" i="8"/>
  <c r="G3336" i="8"/>
  <c r="H3335" i="8"/>
  <c r="G3335" i="8"/>
  <c r="H3334" i="8"/>
  <c r="G3334" i="8"/>
  <c r="H3333" i="8"/>
  <c r="G3333" i="8"/>
  <c r="H3332" i="8"/>
  <c r="G3332" i="8"/>
  <c r="H3331" i="8"/>
  <c r="G3331" i="8"/>
  <c r="H3330" i="8"/>
  <c r="G3330" i="8"/>
  <c r="H3329" i="8"/>
  <c r="G3329" i="8"/>
  <c r="H3328" i="8"/>
  <c r="G3328" i="8"/>
  <c r="H3327" i="8"/>
  <c r="G3327" i="8"/>
  <c r="H3326" i="8"/>
  <c r="G3326" i="8"/>
  <c r="H3319" i="8"/>
  <c r="G3319" i="8"/>
  <c r="H3317" i="8"/>
  <c r="G3317" i="8"/>
  <c r="H3316" i="8"/>
  <c r="G3316" i="8"/>
  <c r="H3315" i="8"/>
  <c r="G3315" i="8"/>
  <c r="H3314" i="8"/>
  <c r="G3314" i="8"/>
  <c r="H3313" i="8"/>
  <c r="G3313" i="8"/>
  <c r="H3312" i="8"/>
  <c r="G3312" i="8"/>
  <c r="H3311" i="8"/>
  <c r="G3311" i="8"/>
  <c r="H3310" i="8"/>
  <c r="G3310" i="8"/>
  <c r="H3309" i="8"/>
  <c r="G3309" i="8"/>
  <c r="H3308" i="8"/>
  <c r="G3308" i="8"/>
  <c r="H3307" i="8"/>
  <c r="G3307" i="8"/>
  <c r="H3306" i="8"/>
  <c r="G3306" i="8"/>
  <c r="H3305" i="8"/>
  <c r="G3305" i="8"/>
  <c r="H3304" i="8"/>
  <c r="G3304" i="8"/>
  <c r="H3297" i="8"/>
  <c r="G3297" i="8"/>
  <c r="H3295" i="8"/>
  <c r="G3295" i="8"/>
  <c r="H3294" i="8"/>
  <c r="G3294" i="8"/>
  <c r="H3293" i="8"/>
  <c r="G3293" i="8"/>
  <c r="H3292" i="8"/>
  <c r="G3292" i="8"/>
  <c r="H3291" i="8"/>
  <c r="G3291" i="8"/>
  <c r="H3290" i="8"/>
  <c r="G3290" i="8"/>
  <c r="H3289" i="8"/>
  <c r="G3289" i="8"/>
  <c r="H3288" i="8"/>
  <c r="G3288" i="8"/>
  <c r="H3287" i="8"/>
  <c r="G3287" i="8"/>
  <c r="H3286" i="8"/>
  <c r="G3286" i="8"/>
  <c r="H3279" i="8"/>
  <c r="G3279" i="8"/>
  <c r="H3277" i="8"/>
  <c r="G3277" i="8"/>
  <c r="H3276" i="8"/>
  <c r="G3276" i="8"/>
  <c r="H3275" i="8"/>
  <c r="G3275" i="8"/>
  <c r="H3274" i="8"/>
  <c r="G3274" i="8"/>
  <c r="H3273" i="8"/>
  <c r="G3273" i="8"/>
  <c r="H3272" i="8"/>
  <c r="G3272" i="8"/>
  <c r="H3271" i="8"/>
  <c r="G3271" i="8"/>
  <c r="H3270" i="8"/>
  <c r="G3270" i="8"/>
  <c r="H3269" i="8"/>
  <c r="G3269" i="8"/>
  <c r="H3268" i="8"/>
  <c r="G3268" i="8"/>
  <c r="H3261" i="8"/>
  <c r="G3261" i="8"/>
  <c r="H3259" i="8"/>
  <c r="G3259" i="8"/>
  <c r="H3258" i="8"/>
  <c r="G3258" i="8"/>
  <c r="H3257" i="8"/>
  <c r="G3257" i="8"/>
  <c r="H3256" i="8"/>
  <c r="G3256" i="8"/>
  <c r="H3255" i="8"/>
  <c r="G3255" i="8"/>
  <c r="H3254" i="8"/>
  <c r="G3254" i="8"/>
  <c r="H3253" i="8"/>
  <c r="G3253" i="8"/>
  <c r="H3252" i="8"/>
  <c r="G3252" i="8"/>
  <c r="H3251" i="8"/>
  <c r="G3251" i="8"/>
  <c r="H3250" i="8"/>
  <c r="G3250" i="8"/>
  <c r="H3249" i="8"/>
  <c r="G3249" i="8"/>
  <c r="H3248" i="8"/>
  <c r="G3248" i="8"/>
  <c r="H3241" i="8"/>
  <c r="G3241" i="8"/>
  <c r="H3239" i="8"/>
  <c r="G3239" i="8"/>
  <c r="H3238" i="8"/>
  <c r="G3238" i="8"/>
  <c r="H3237" i="8"/>
  <c r="G3237" i="8"/>
  <c r="H3236" i="8"/>
  <c r="G3236" i="8"/>
  <c r="H3235" i="8"/>
  <c r="G3235" i="8"/>
  <c r="H3234" i="8"/>
  <c r="G3234" i="8"/>
  <c r="H3233" i="8"/>
  <c r="G3233" i="8"/>
  <c r="H3232" i="8"/>
  <c r="G3232" i="8"/>
  <c r="H3231" i="8"/>
  <c r="G3231" i="8"/>
  <c r="H3230" i="8"/>
  <c r="G3230" i="8"/>
  <c r="H3229" i="8"/>
  <c r="G3229" i="8"/>
  <c r="H3228" i="8"/>
  <c r="G3228" i="8"/>
  <c r="H3221" i="8"/>
  <c r="G3221" i="8"/>
  <c r="H3220" i="8"/>
  <c r="G3220" i="8"/>
  <c r="H3218" i="8"/>
  <c r="G3218" i="8"/>
  <c r="H3217" i="8"/>
  <c r="G3217" i="8"/>
  <c r="H3216" i="8"/>
  <c r="G3216" i="8"/>
  <c r="H3215" i="8"/>
  <c r="G3215" i="8"/>
  <c r="H3214" i="8"/>
  <c r="G3214" i="8"/>
  <c r="H3207" i="8"/>
  <c r="G3207" i="8"/>
  <c r="H3206" i="8"/>
  <c r="G3206" i="8"/>
  <c r="H3204" i="8"/>
  <c r="G3204" i="8"/>
  <c r="H3203" i="8"/>
  <c r="G3203" i="8"/>
  <c r="H3202" i="8"/>
  <c r="G3202" i="8"/>
  <c r="H3201" i="8"/>
  <c r="G3201" i="8"/>
  <c r="H3200" i="8"/>
  <c r="G3200" i="8"/>
  <c r="H3199" i="8"/>
  <c r="G3199" i="8"/>
  <c r="H3192" i="8"/>
  <c r="G3192" i="8"/>
  <c r="H3191" i="8"/>
  <c r="G3191" i="8"/>
  <c r="H3189" i="8"/>
  <c r="G3189" i="8"/>
  <c r="H3188" i="8"/>
  <c r="G3188" i="8"/>
  <c r="H3187" i="8"/>
  <c r="G3187" i="8"/>
  <c r="H3186" i="8"/>
  <c r="G3186" i="8"/>
  <c r="H3185" i="8"/>
  <c r="G3185" i="8"/>
  <c r="H3178" i="8"/>
  <c r="G3178" i="8"/>
  <c r="H3177" i="8"/>
  <c r="G3177" i="8"/>
  <c r="H3175" i="8"/>
  <c r="G3175" i="8"/>
  <c r="H3174" i="8"/>
  <c r="G3174" i="8"/>
  <c r="H3173" i="8"/>
  <c r="G3173" i="8"/>
  <c r="H3172" i="8"/>
  <c r="G3172" i="8"/>
  <c r="H3171" i="8"/>
  <c r="G3171" i="8"/>
  <c r="H3170" i="8"/>
  <c r="G3170" i="8"/>
  <c r="H3163" i="8"/>
  <c r="G3163" i="8"/>
  <c r="H3162" i="8"/>
  <c r="G3162" i="8"/>
  <c r="H3160" i="8"/>
  <c r="G3160" i="8"/>
  <c r="H3159" i="8"/>
  <c r="G3159" i="8"/>
  <c r="H3158" i="8"/>
  <c r="G3158" i="8"/>
  <c r="H3157" i="8"/>
  <c r="G3157" i="8"/>
  <c r="H3156" i="8"/>
  <c r="G3156" i="8"/>
  <c r="H3155" i="8"/>
  <c r="G3155" i="8"/>
  <c r="A3151" i="8"/>
  <c r="A3166" i="8" s="1"/>
  <c r="A3181" i="8" s="1"/>
  <c r="A3195" i="8" s="1"/>
  <c r="A3210" i="8" s="1"/>
  <c r="A3224" i="8" s="1"/>
  <c r="A3244" i="8" s="1"/>
  <c r="A3264" i="8" s="1"/>
  <c r="A3282" i="8" s="1"/>
  <c r="A3300" i="8" s="1"/>
  <c r="A3322" i="8" s="1"/>
  <c r="A3344" i="8" s="1"/>
  <c r="A3366" i="8" s="1"/>
  <c r="A3388" i="8" s="1"/>
  <c r="A3408" i="8" s="1"/>
  <c r="A3428" i="8" s="1"/>
  <c r="A3448" i="8" s="1"/>
  <c r="A3468" i="8" s="1"/>
  <c r="A3481" i="8" s="1"/>
  <c r="A3494" i="8" s="1"/>
  <c r="A3513" i="8" s="1"/>
  <c r="A3532" i="8" s="1"/>
  <c r="A3549" i="8" s="1"/>
  <c r="A3566" i="8" s="1"/>
  <c r="A3590" i="8" s="1"/>
  <c r="A3614" i="8" s="1"/>
  <c r="A3636" i="8" s="1"/>
  <c r="A3658" i="8" s="1"/>
  <c r="A3674" i="8" s="1"/>
  <c r="A3687" i="8" s="1"/>
  <c r="A3701" i="8" s="1"/>
  <c r="A3714" i="8" s="1"/>
  <c r="A3727" i="8" s="1"/>
  <c r="A3747" i="8" s="1"/>
  <c r="A3765" i="8" s="1"/>
  <c r="A3779" i="8" s="1"/>
  <c r="A3793" i="8" s="1"/>
  <c r="A3807" i="8" s="1"/>
  <c r="A3821" i="8" s="1"/>
  <c r="A3834" i="8" s="1"/>
  <c r="A3846" i="8" s="1"/>
  <c r="A3861" i="8" s="1"/>
  <c r="G3147" i="8"/>
  <c r="C3146" i="8"/>
  <c r="H3144" i="8"/>
  <c r="G3144" i="8"/>
  <c r="H3143" i="8"/>
  <c r="G3143" i="8"/>
  <c r="G3136" i="8"/>
  <c r="C3135" i="8"/>
  <c r="H3133" i="8"/>
  <c r="G3133" i="8"/>
  <c r="H3132" i="8"/>
  <c r="G3132" i="8"/>
  <c r="G3125" i="8"/>
  <c r="C3124" i="8"/>
  <c r="H3122" i="8"/>
  <c r="G3122" i="8"/>
  <c r="H3121" i="8"/>
  <c r="G3121" i="8"/>
  <c r="H3120" i="8"/>
  <c r="G3120" i="8"/>
  <c r="G3113" i="8"/>
  <c r="C3112" i="8"/>
  <c r="H3112" i="8" s="1"/>
  <c r="H3110" i="8"/>
  <c r="G3110" i="8"/>
  <c r="H3109" i="8"/>
  <c r="G3109" i="8"/>
  <c r="G3102" i="8"/>
  <c r="H3101" i="8"/>
  <c r="C3101" i="8"/>
  <c r="G3101" i="8" s="1"/>
  <c r="H3099" i="8"/>
  <c r="G3099" i="8"/>
  <c r="H3098" i="8"/>
  <c r="G3098" i="8"/>
  <c r="G3091" i="8"/>
  <c r="C3090" i="8"/>
  <c r="H3090" i="8" s="1"/>
  <c r="H3088" i="8"/>
  <c r="G3088" i="8"/>
  <c r="G3081" i="8"/>
  <c r="C3080" i="8"/>
  <c r="G3080" i="8" s="1"/>
  <c r="H3078" i="8"/>
  <c r="G3078" i="8"/>
  <c r="G3071" i="8"/>
  <c r="C3070" i="8"/>
  <c r="H3068" i="8"/>
  <c r="G3068" i="8"/>
  <c r="H3067" i="8"/>
  <c r="G3067" i="8"/>
  <c r="G3060" i="8"/>
  <c r="C3059" i="8"/>
  <c r="G3059" i="8" s="1"/>
  <c r="H3057" i="8"/>
  <c r="G3057" i="8"/>
  <c r="G3050" i="8"/>
  <c r="C3049" i="8"/>
  <c r="H3047" i="8"/>
  <c r="G3047" i="8"/>
  <c r="H3046" i="8"/>
  <c r="G3046" i="8"/>
  <c r="G3039" i="8"/>
  <c r="C3038" i="8"/>
  <c r="G3038" i="8" s="1"/>
  <c r="H3036" i="8"/>
  <c r="G3036" i="8"/>
  <c r="G3029" i="8"/>
  <c r="C3028" i="8"/>
  <c r="H3028" i="8" s="1"/>
  <c r="H3026" i="8"/>
  <c r="G3026" i="8"/>
  <c r="H3025" i="8"/>
  <c r="G3025" i="8"/>
  <c r="A3021" i="8"/>
  <c r="A3032" i="8" s="1"/>
  <c r="A3042" i="8" s="1"/>
  <c r="A3053" i="8" s="1"/>
  <c r="A3063" i="8" s="1"/>
  <c r="A3074" i="8" s="1"/>
  <c r="A3084" i="8" s="1"/>
  <c r="A3094" i="8" s="1"/>
  <c r="A3105" i="8" s="1"/>
  <c r="A3116" i="8" s="1"/>
  <c r="A3128" i="8" s="1"/>
  <c r="A3139" i="8" s="1"/>
  <c r="G3018" i="8"/>
  <c r="C3017" i="8"/>
  <c r="H3015" i="8"/>
  <c r="G3015" i="8"/>
  <c r="G3008" i="8"/>
  <c r="C3007" i="8"/>
  <c r="H3007" i="8" s="1"/>
  <c r="H3005" i="8"/>
  <c r="G3005" i="8"/>
  <c r="H3004" i="8"/>
  <c r="G3004" i="8"/>
  <c r="G2997" i="8"/>
  <c r="G2996" i="8"/>
  <c r="C2996" i="8"/>
  <c r="H2996" i="8" s="1"/>
  <c r="H2994" i="8"/>
  <c r="G2994" i="8"/>
  <c r="A2990" i="8"/>
  <c r="A3000" i="8" s="1"/>
  <c r="A3011" i="8" s="1"/>
  <c r="H2986" i="8"/>
  <c r="G2986" i="8"/>
  <c r="H2984" i="8"/>
  <c r="G2984" i="8"/>
  <c r="H2983" i="8"/>
  <c r="G2983" i="8"/>
  <c r="H2982" i="8"/>
  <c r="H2987" i="8" s="1"/>
  <c r="H2978" i="8" s="1"/>
  <c r="G2982" i="8"/>
  <c r="H2975" i="8"/>
  <c r="G2975" i="8"/>
  <c r="H2973" i="8"/>
  <c r="G2973" i="8"/>
  <c r="H2972" i="8"/>
  <c r="G2972" i="8"/>
  <c r="H2971" i="8"/>
  <c r="G2971" i="8"/>
  <c r="H2964" i="8"/>
  <c r="G2964" i="8"/>
  <c r="C2962" i="8"/>
  <c r="H2962" i="8" s="1"/>
  <c r="C2961" i="8"/>
  <c r="H2961" i="8" s="1"/>
  <c r="H2954" i="8"/>
  <c r="G2954" i="8"/>
  <c r="H2952" i="8"/>
  <c r="G2952" i="8"/>
  <c r="C2951" i="8"/>
  <c r="H2951" i="8" s="1"/>
  <c r="H2950" i="8"/>
  <c r="C2950" i="8"/>
  <c r="G2950" i="8" s="1"/>
  <c r="H2943" i="8"/>
  <c r="G2943" i="8"/>
  <c r="H2941" i="8"/>
  <c r="G2941" i="8"/>
  <c r="C2940" i="8"/>
  <c r="G2940" i="8" s="1"/>
  <c r="H2933" i="8"/>
  <c r="G2933" i="8"/>
  <c r="H2931" i="8"/>
  <c r="G2931" i="8"/>
  <c r="G2930" i="8"/>
  <c r="C2930" i="8"/>
  <c r="H2930" i="8" s="1"/>
  <c r="H2923" i="8"/>
  <c r="G2923" i="8"/>
  <c r="H2921" i="8"/>
  <c r="G2921" i="8"/>
  <c r="H2920" i="8"/>
  <c r="G2920" i="8"/>
  <c r="H2913" i="8"/>
  <c r="G2913" i="8"/>
  <c r="H2911" i="8"/>
  <c r="G2911" i="8"/>
  <c r="H2910" i="8"/>
  <c r="G2910" i="8"/>
  <c r="C2909" i="8"/>
  <c r="H2909" i="8" s="1"/>
  <c r="C2908" i="8"/>
  <c r="H2901" i="8"/>
  <c r="G2901" i="8"/>
  <c r="H2899" i="8"/>
  <c r="G2899" i="8"/>
  <c r="C2898" i="8"/>
  <c r="G2898" i="8" s="1"/>
  <c r="C2897" i="8"/>
  <c r="H2890" i="8"/>
  <c r="G2890" i="8"/>
  <c r="H2888" i="8"/>
  <c r="G2888" i="8"/>
  <c r="C2887" i="8"/>
  <c r="G2887" i="8" s="1"/>
  <c r="C2886" i="8"/>
  <c r="H2886" i="8" s="1"/>
  <c r="H2879" i="8"/>
  <c r="G2879" i="8"/>
  <c r="H2877" i="8"/>
  <c r="G2877" i="8"/>
  <c r="C2876" i="8"/>
  <c r="C2875" i="8"/>
  <c r="H2875" i="8" s="1"/>
  <c r="H2868" i="8"/>
  <c r="G2868" i="8"/>
  <c r="H2866" i="8"/>
  <c r="G2866" i="8"/>
  <c r="H2865" i="8"/>
  <c r="C2865" i="8"/>
  <c r="G2865" i="8" s="1"/>
  <c r="C2864" i="8"/>
  <c r="H2864" i="8" s="1"/>
  <c r="H2857" i="8"/>
  <c r="G2857" i="8"/>
  <c r="C2855" i="8"/>
  <c r="H2855" i="8" s="1"/>
  <c r="H2854" i="8"/>
  <c r="G2854" i="8"/>
  <c r="C2847" i="8"/>
  <c r="H2847" i="8" s="1"/>
  <c r="H2845" i="8"/>
  <c r="G2845" i="8"/>
  <c r="C2844" i="8"/>
  <c r="H2843" i="8"/>
  <c r="G2843" i="8"/>
  <c r="H2842" i="8"/>
  <c r="G2842" i="8"/>
  <c r="H2841" i="8"/>
  <c r="G2841" i="8"/>
  <c r="C2840" i="8"/>
  <c r="G2833" i="8"/>
  <c r="H2831" i="8"/>
  <c r="G2831" i="8"/>
  <c r="C2830" i="8"/>
  <c r="H2830" i="8" s="1"/>
  <c r="C2829" i="8"/>
  <c r="H2828" i="8"/>
  <c r="G2828" i="8"/>
  <c r="H2827" i="8"/>
  <c r="G2827" i="8"/>
  <c r="H2826" i="8"/>
  <c r="G2826" i="8"/>
  <c r="C2824" i="8"/>
  <c r="C2833" i="8" s="1"/>
  <c r="H2833" i="8" s="1"/>
  <c r="A2822" i="8"/>
  <c r="A2836" i="8" s="1"/>
  <c r="A2850" i="8" s="1"/>
  <c r="A2860" i="8" s="1"/>
  <c r="A2871" i="8" s="1"/>
  <c r="A2882" i="8" s="1"/>
  <c r="A2893" i="8" s="1"/>
  <c r="A2904" i="8" s="1"/>
  <c r="A2916" i="8" s="1"/>
  <c r="A2926" i="8" s="1"/>
  <c r="A2936" i="8" s="1"/>
  <c r="A2946" i="8" s="1"/>
  <c r="A2957" i="8" s="1"/>
  <c r="A2967" i="8" s="1"/>
  <c r="A2978" i="8" s="1"/>
  <c r="C2818" i="8"/>
  <c r="H2816" i="8"/>
  <c r="G2816" i="8"/>
  <c r="H2815" i="8"/>
  <c r="G2815" i="8"/>
  <c r="H2814" i="8"/>
  <c r="G2814" i="8"/>
  <c r="H2813" i="8"/>
  <c r="G2813" i="8"/>
  <c r="H2812" i="8"/>
  <c r="G2812" i="8"/>
  <c r="H2811" i="8"/>
  <c r="G2811" i="8"/>
  <c r="C2804" i="8"/>
  <c r="G2804" i="8" s="1"/>
  <c r="H2802" i="8"/>
  <c r="G2802" i="8"/>
  <c r="H2801" i="8"/>
  <c r="G2801" i="8"/>
  <c r="H2800" i="8"/>
  <c r="G2800" i="8"/>
  <c r="H2799" i="8"/>
  <c r="G2799" i="8"/>
  <c r="H2798" i="8"/>
  <c r="G2798" i="8"/>
  <c r="H2797" i="8"/>
  <c r="G2797" i="8"/>
  <c r="C2790" i="8"/>
  <c r="H2788" i="8"/>
  <c r="G2788" i="8"/>
  <c r="H2787" i="8"/>
  <c r="G2787" i="8"/>
  <c r="H2786" i="8"/>
  <c r="G2786" i="8"/>
  <c r="H2785" i="8"/>
  <c r="G2785" i="8"/>
  <c r="H2784" i="8"/>
  <c r="G2784" i="8"/>
  <c r="H2783" i="8"/>
  <c r="G2783" i="8"/>
  <c r="C2776" i="8"/>
  <c r="H2776" i="8" s="1"/>
  <c r="H2774" i="8"/>
  <c r="G2774" i="8"/>
  <c r="H2773" i="8"/>
  <c r="G2773" i="8"/>
  <c r="H2772" i="8"/>
  <c r="G2772" i="8"/>
  <c r="H2771" i="8"/>
  <c r="G2771" i="8"/>
  <c r="H2770" i="8"/>
  <c r="G2770" i="8"/>
  <c r="H2769" i="8"/>
  <c r="G2769" i="8"/>
  <c r="C2762" i="8"/>
  <c r="G2762" i="8" s="1"/>
  <c r="H2760" i="8"/>
  <c r="G2760" i="8"/>
  <c r="H2759" i="8"/>
  <c r="G2759" i="8"/>
  <c r="H2758" i="8"/>
  <c r="G2758" i="8"/>
  <c r="H2757" i="8"/>
  <c r="G2757" i="8"/>
  <c r="H2756" i="8"/>
  <c r="G2756" i="8"/>
  <c r="H2755" i="8"/>
  <c r="G2755" i="8"/>
  <c r="G2748" i="8"/>
  <c r="C2748" i="8"/>
  <c r="H2748" i="8" s="1"/>
  <c r="H2746" i="8"/>
  <c r="G2746" i="8"/>
  <c r="H2745" i="8"/>
  <c r="G2745" i="8"/>
  <c r="H2744" i="8"/>
  <c r="G2744" i="8"/>
  <c r="H2743" i="8"/>
  <c r="G2743" i="8"/>
  <c r="H2742" i="8"/>
  <c r="G2742" i="8"/>
  <c r="H2741" i="8"/>
  <c r="G2741" i="8"/>
  <c r="C2734" i="8"/>
  <c r="G2734" i="8" s="1"/>
  <c r="H2732" i="8"/>
  <c r="G2732" i="8"/>
  <c r="H2731" i="8"/>
  <c r="G2731" i="8"/>
  <c r="H2730" i="8"/>
  <c r="G2730" i="8"/>
  <c r="H2729" i="8"/>
  <c r="G2729" i="8"/>
  <c r="H2728" i="8"/>
  <c r="G2728" i="8"/>
  <c r="H2727" i="8"/>
  <c r="G2727" i="8"/>
  <c r="C2720" i="8"/>
  <c r="H2718" i="8"/>
  <c r="G2718" i="8"/>
  <c r="H2717" i="8"/>
  <c r="G2717" i="8"/>
  <c r="H2716" i="8"/>
  <c r="G2716" i="8"/>
  <c r="H2715" i="8"/>
  <c r="G2715" i="8"/>
  <c r="H2714" i="8"/>
  <c r="G2714" i="8"/>
  <c r="H2713" i="8"/>
  <c r="G2713" i="8"/>
  <c r="G2706" i="8"/>
  <c r="C2706" i="8"/>
  <c r="H2706" i="8" s="1"/>
  <c r="H2704" i="8"/>
  <c r="G2704" i="8"/>
  <c r="H2703" i="8"/>
  <c r="G2703" i="8"/>
  <c r="H2702" i="8"/>
  <c r="G2702" i="8"/>
  <c r="H2701" i="8"/>
  <c r="G2701" i="8"/>
  <c r="H2700" i="8"/>
  <c r="G2700" i="8"/>
  <c r="H2699" i="8"/>
  <c r="G2699" i="8"/>
  <c r="C2692" i="8"/>
  <c r="G2692" i="8" s="1"/>
  <c r="H2690" i="8"/>
  <c r="G2690" i="8"/>
  <c r="H2689" i="8"/>
  <c r="G2689" i="8"/>
  <c r="H2688" i="8"/>
  <c r="G2688" i="8"/>
  <c r="H2687" i="8"/>
  <c r="G2687" i="8"/>
  <c r="H2686" i="8"/>
  <c r="G2686" i="8"/>
  <c r="H2685" i="8"/>
  <c r="G2685" i="8"/>
  <c r="C2678" i="8"/>
  <c r="H2676" i="8"/>
  <c r="G2676" i="8"/>
  <c r="C2675" i="8"/>
  <c r="H2674" i="8"/>
  <c r="G2674" i="8"/>
  <c r="H2673" i="8"/>
  <c r="G2673" i="8"/>
  <c r="H2672" i="8"/>
  <c r="G2672" i="8"/>
  <c r="H2671" i="8"/>
  <c r="G2671" i="8"/>
  <c r="H2664" i="8"/>
  <c r="G2664" i="8"/>
  <c r="C2661" i="8"/>
  <c r="H2661" i="8" s="1"/>
  <c r="A2657" i="8"/>
  <c r="A2667" i="8" s="1"/>
  <c r="A2681" i="8" s="1"/>
  <c r="A2695" i="8" s="1"/>
  <c r="A2709" i="8" s="1"/>
  <c r="A2723" i="8" s="1"/>
  <c r="A2737" i="8" s="1"/>
  <c r="A2751" i="8" s="1"/>
  <c r="A2765" i="8" s="1"/>
  <c r="A2779" i="8" s="1"/>
  <c r="A2793" i="8" s="1"/>
  <c r="A2807" i="8" s="1"/>
  <c r="H2653" i="8"/>
  <c r="G2653" i="8"/>
  <c r="H2652" i="8"/>
  <c r="G2652" i="8"/>
  <c r="H2651" i="8"/>
  <c r="G2651" i="8"/>
  <c r="H2650" i="8"/>
  <c r="G2650" i="8"/>
  <c r="H2643" i="8"/>
  <c r="G2643" i="8"/>
  <c r="H2641" i="8"/>
  <c r="G2641" i="8"/>
  <c r="H2640" i="8"/>
  <c r="G2640" i="8"/>
  <c r="H2639" i="8"/>
  <c r="G2639" i="8"/>
  <c r="H2638" i="8"/>
  <c r="G2638" i="8"/>
  <c r="H2631" i="8"/>
  <c r="G2631" i="8"/>
  <c r="H2629" i="8"/>
  <c r="G2629" i="8"/>
  <c r="H2628" i="8"/>
  <c r="G2628" i="8"/>
  <c r="H2627" i="8"/>
  <c r="G2627" i="8"/>
  <c r="A2623" i="8"/>
  <c r="A2634" i="8" s="1"/>
  <c r="A2646" i="8" s="1"/>
  <c r="H2620" i="8"/>
  <c r="G2620" i="8"/>
  <c r="H2618" i="8"/>
  <c r="G2618" i="8"/>
  <c r="H2617" i="8"/>
  <c r="G2617" i="8"/>
  <c r="H2616" i="8"/>
  <c r="G2616" i="8"/>
  <c r="A2612" i="8"/>
  <c r="H2608" i="8"/>
  <c r="G2608" i="8"/>
  <c r="H2607" i="8"/>
  <c r="G2607" i="8"/>
  <c r="H2606" i="8"/>
  <c r="G2606" i="8"/>
  <c r="H2604" i="8"/>
  <c r="G2604" i="8"/>
  <c r="C2603" i="8"/>
  <c r="C2602" i="8"/>
  <c r="G2602" i="8" s="1"/>
  <c r="H2594" i="8"/>
  <c r="G2594" i="8"/>
  <c r="H2593" i="8"/>
  <c r="G2593" i="8"/>
  <c r="H2592" i="8"/>
  <c r="G2592" i="8"/>
  <c r="H2590" i="8"/>
  <c r="G2590" i="8"/>
  <c r="C2589" i="8"/>
  <c r="C2588" i="8"/>
  <c r="G2588" i="8" s="1"/>
  <c r="G2580" i="8"/>
  <c r="C2580" i="8"/>
  <c r="H2580" i="8" s="1"/>
  <c r="C2579" i="8"/>
  <c r="H2579" i="8" s="1"/>
  <c r="H2577" i="8"/>
  <c r="G2577" i="8"/>
  <c r="H2576" i="8"/>
  <c r="C2576" i="8"/>
  <c r="G2576" i="8" s="1"/>
  <c r="C2575" i="8"/>
  <c r="H2574" i="8"/>
  <c r="G2574" i="8"/>
  <c r="C2566" i="8"/>
  <c r="G2566" i="8" s="1"/>
  <c r="C2565" i="8"/>
  <c r="H2563" i="8"/>
  <c r="G2563" i="8"/>
  <c r="C2562" i="8"/>
  <c r="H2562" i="8" s="1"/>
  <c r="H2561" i="8"/>
  <c r="G2561" i="8"/>
  <c r="C2561" i="8"/>
  <c r="H2560" i="8"/>
  <c r="G2560" i="8"/>
  <c r="C2552" i="8"/>
  <c r="G2552" i="8" s="1"/>
  <c r="C2551" i="8"/>
  <c r="G2551" i="8" s="1"/>
  <c r="H2549" i="8"/>
  <c r="G2549" i="8"/>
  <c r="C2548" i="8"/>
  <c r="H2548" i="8" s="1"/>
  <c r="C2547" i="8"/>
  <c r="H2547" i="8" s="1"/>
  <c r="H2546" i="8"/>
  <c r="G2546" i="8"/>
  <c r="H2538" i="8"/>
  <c r="C2538" i="8"/>
  <c r="G2538" i="8" s="1"/>
  <c r="H2537" i="8"/>
  <c r="C2537" i="8"/>
  <c r="G2537" i="8" s="1"/>
  <c r="H2535" i="8"/>
  <c r="G2535" i="8"/>
  <c r="C2534" i="8"/>
  <c r="C2533" i="8"/>
  <c r="G2533" i="8" s="1"/>
  <c r="H2532" i="8"/>
  <c r="G2532" i="8"/>
  <c r="H2524" i="8"/>
  <c r="G2524" i="8"/>
  <c r="C2524" i="8"/>
  <c r="C2523" i="8"/>
  <c r="G2523" i="8" s="1"/>
  <c r="H2521" i="8"/>
  <c r="G2521" i="8"/>
  <c r="H2520" i="8"/>
  <c r="C2520" i="8"/>
  <c r="G2520" i="8" s="1"/>
  <c r="C2519" i="8"/>
  <c r="H2518" i="8"/>
  <c r="G2518" i="8"/>
  <c r="C2510" i="8"/>
  <c r="C2509" i="8"/>
  <c r="H2509" i="8" s="1"/>
  <c r="H2507" i="8"/>
  <c r="G2507" i="8"/>
  <c r="H2506" i="8"/>
  <c r="C2506" i="8"/>
  <c r="G2506" i="8" s="1"/>
  <c r="H2505" i="8"/>
  <c r="G2505" i="8"/>
  <c r="C2505" i="8"/>
  <c r="H2504" i="8"/>
  <c r="G2504" i="8"/>
  <c r="H2496" i="8"/>
  <c r="G2496" i="8"/>
  <c r="C2495" i="8"/>
  <c r="H2495" i="8" s="1"/>
  <c r="C2494" i="8"/>
  <c r="H2494" i="8" s="1"/>
  <c r="C2492" i="8"/>
  <c r="H2492" i="8" s="1"/>
  <c r="C2491" i="8"/>
  <c r="G2491" i="8" s="1"/>
  <c r="H2490" i="8"/>
  <c r="G2490" i="8"/>
  <c r="H2482" i="8"/>
  <c r="G2482" i="8"/>
  <c r="C2481" i="8"/>
  <c r="C2480" i="8"/>
  <c r="C2478" i="8"/>
  <c r="C2477" i="8"/>
  <c r="G2477" i="8" s="1"/>
  <c r="H2476" i="8"/>
  <c r="G2476" i="8"/>
  <c r="H2468" i="8"/>
  <c r="G2468" i="8"/>
  <c r="C2467" i="8"/>
  <c r="G2467" i="8" s="1"/>
  <c r="C2466" i="8"/>
  <c r="C2464" i="8"/>
  <c r="G2464" i="8" s="1"/>
  <c r="H2463" i="8"/>
  <c r="C2463" i="8"/>
  <c r="G2463" i="8" s="1"/>
  <c r="H2462" i="8"/>
  <c r="G2462" i="8"/>
  <c r="H2454" i="8"/>
  <c r="G2454" i="8"/>
  <c r="C2453" i="8"/>
  <c r="C2452" i="8"/>
  <c r="H2452" i="8" s="1"/>
  <c r="C2450" i="8"/>
  <c r="H2450" i="8" s="1"/>
  <c r="H2449" i="8"/>
  <c r="C2449" i="8"/>
  <c r="G2449" i="8" s="1"/>
  <c r="H2448" i="8"/>
  <c r="G2448" i="8"/>
  <c r="H2440" i="8"/>
  <c r="G2440" i="8"/>
  <c r="C2439" i="8"/>
  <c r="H2439" i="8" s="1"/>
  <c r="C2438" i="8"/>
  <c r="H2438" i="8" s="1"/>
  <c r="G2436" i="8"/>
  <c r="C2436" i="8"/>
  <c r="H2436" i="8" s="1"/>
  <c r="C2435" i="8"/>
  <c r="G2435" i="8" s="1"/>
  <c r="H2434" i="8"/>
  <c r="G2434" i="8"/>
  <c r="H2426" i="8"/>
  <c r="G2426" i="8"/>
  <c r="C2425" i="8"/>
  <c r="G2425" i="8" s="1"/>
  <c r="H2424" i="8"/>
  <c r="C2424" i="8"/>
  <c r="G2424" i="8" s="1"/>
  <c r="C2422" i="8"/>
  <c r="G2421" i="8"/>
  <c r="C2421" i="8"/>
  <c r="H2421" i="8" s="1"/>
  <c r="H2420" i="8"/>
  <c r="G2420" i="8"/>
  <c r="H2412" i="8"/>
  <c r="G2412" i="8"/>
  <c r="C2411" i="8"/>
  <c r="C2410" i="8"/>
  <c r="C2408" i="8"/>
  <c r="C2407" i="8"/>
  <c r="G2407" i="8" s="1"/>
  <c r="H2406" i="8"/>
  <c r="G2406" i="8"/>
  <c r="H2398" i="8"/>
  <c r="G2398" i="8"/>
  <c r="C2397" i="8"/>
  <c r="C2396" i="8"/>
  <c r="H2396" i="8" s="1"/>
  <c r="C2394" i="8"/>
  <c r="G2393" i="8"/>
  <c r="C2393" i="8"/>
  <c r="H2393" i="8" s="1"/>
  <c r="H2392" i="8"/>
  <c r="G2392" i="8"/>
  <c r="H2384" i="8"/>
  <c r="G2384" i="8"/>
  <c r="C2383" i="8"/>
  <c r="H2383" i="8" s="1"/>
  <c r="C2382" i="8"/>
  <c r="C2380" i="8"/>
  <c r="G2380" i="8" s="1"/>
  <c r="H2379" i="8"/>
  <c r="C2379" i="8"/>
  <c r="G2379" i="8" s="1"/>
  <c r="H2378" i="8"/>
  <c r="G2378" i="8"/>
  <c r="H2370" i="8"/>
  <c r="G2370" i="8"/>
  <c r="C2369" i="8"/>
  <c r="C2368" i="8"/>
  <c r="C2367" i="8"/>
  <c r="H2367" i="8" s="1"/>
  <c r="C2365" i="8"/>
  <c r="H2364" i="8"/>
  <c r="G2364" i="8"/>
  <c r="H2363" i="8"/>
  <c r="G2363" i="8"/>
  <c r="H2362" i="8"/>
  <c r="G2362" i="8"/>
  <c r="H2354" i="8"/>
  <c r="G2354" i="8"/>
  <c r="C2353" i="8"/>
  <c r="H2353" i="8" s="1"/>
  <c r="C2352" i="8"/>
  <c r="H2352" i="8" s="1"/>
  <c r="C2350" i="8"/>
  <c r="H2349" i="8"/>
  <c r="G2349" i="8"/>
  <c r="H2348" i="8"/>
  <c r="G2348" i="8"/>
  <c r="H2340" i="8"/>
  <c r="G2340" i="8"/>
  <c r="C2339" i="8"/>
  <c r="C2338" i="8"/>
  <c r="C2336" i="8"/>
  <c r="H2336" i="8" s="1"/>
  <c r="H2335" i="8"/>
  <c r="C2335" i="8"/>
  <c r="G2335" i="8" s="1"/>
  <c r="H2334" i="8"/>
  <c r="G2334" i="8"/>
  <c r="H2326" i="8"/>
  <c r="G2326" i="8"/>
  <c r="C2325" i="8"/>
  <c r="C2324" i="8"/>
  <c r="C2322" i="8"/>
  <c r="G2322" i="8" s="1"/>
  <c r="H2321" i="8"/>
  <c r="G2321" i="8"/>
  <c r="H2320" i="8"/>
  <c r="G2320" i="8"/>
  <c r="H2312" i="8"/>
  <c r="G2312" i="8"/>
  <c r="C2311" i="8"/>
  <c r="C2310" i="8"/>
  <c r="C2308" i="8"/>
  <c r="H2307" i="8"/>
  <c r="G2307" i="8"/>
  <c r="H2306" i="8"/>
  <c r="G2306" i="8"/>
  <c r="H2298" i="8"/>
  <c r="G2298" i="8"/>
  <c r="C2297" i="8"/>
  <c r="G2297" i="8" s="1"/>
  <c r="C2296" i="8"/>
  <c r="H2296" i="8" s="1"/>
  <c r="C2294" i="8"/>
  <c r="H2294" i="8" s="1"/>
  <c r="G2293" i="8"/>
  <c r="C2293" i="8"/>
  <c r="H2293" i="8" s="1"/>
  <c r="H2292" i="8"/>
  <c r="G2292" i="8"/>
  <c r="H2284" i="8"/>
  <c r="G2284" i="8"/>
  <c r="C2283" i="8"/>
  <c r="H2283" i="8" s="1"/>
  <c r="C2282" i="8"/>
  <c r="H2282" i="8" s="1"/>
  <c r="H2280" i="8"/>
  <c r="C2280" i="8"/>
  <c r="G2280" i="8" s="1"/>
  <c r="H2279" i="8"/>
  <c r="G2279" i="8"/>
  <c r="H2278" i="8"/>
  <c r="G2278" i="8"/>
  <c r="H2270" i="8"/>
  <c r="G2270" i="8"/>
  <c r="C2269" i="8"/>
  <c r="C2268" i="8"/>
  <c r="G2268" i="8" s="1"/>
  <c r="H2266" i="8"/>
  <c r="G2266" i="8"/>
  <c r="C2266" i="8"/>
  <c r="H2265" i="8"/>
  <c r="G2265" i="8"/>
  <c r="H2264" i="8"/>
  <c r="G2264" i="8"/>
  <c r="H2256" i="8"/>
  <c r="G2256" i="8"/>
  <c r="C2255" i="8"/>
  <c r="C2254" i="8"/>
  <c r="H2254" i="8" s="1"/>
  <c r="H2252" i="8"/>
  <c r="C2252" i="8"/>
  <c r="G2252" i="8" s="1"/>
  <c r="C2251" i="8"/>
  <c r="H2250" i="8"/>
  <c r="G2250" i="8"/>
  <c r="A2245" i="8"/>
  <c r="A2259" i="8" s="1"/>
  <c r="A2273" i="8" s="1"/>
  <c r="A2287" i="8" s="1"/>
  <c r="A2301" i="8" s="1"/>
  <c r="A2315" i="8" s="1"/>
  <c r="A2329" i="8" s="1"/>
  <c r="A2343" i="8" s="1"/>
  <c r="A2357" i="8" s="1"/>
  <c r="A2373" i="8" s="1"/>
  <c r="A2387" i="8" s="1"/>
  <c r="A2401" i="8" s="1"/>
  <c r="A2415" i="8" s="1"/>
  <c r="A2429" i="8" s="1"/>
  <c r="A2443" i="8" s="1"/>
  <c r="A2457" i="8" s="1"/>
  <c r="A2471" i="8" s="1"/>
  <c r="A2485" i="8" s="1"/>
  <c r="A2499" i="8" s="1"/>
  <c r="A2513" i="8" s="1"/>
  <c r="A2527" i="8" s="1"/>
  <c r="A2541" i="8" s="1"/>
  <c r="A2555" i="8" s="1"/>
  <c r="A2569" i="8" s="1"/>
  <c r="A2583" i="8" s="1"/>
  <c r="A2597" i="8" s="1"/>
  <c r="H2241" i="8"/>
  <c r="G2241" i="8"/>
  <c r="H2240" i="8"/>
  <c r="G2240" i="8"/>
  <c r="C2238" i="8"/>
  <c r="C2237" i="8"/>
  <c r="H2237" i="8" s="1"/>
  <c r="H2236" i="8"/>
  <c r="G2236" i="8"/>
  <c r="H2229" i="8"/>
  <c r="G2229" i="8"/>
  <c r="H2228" i="8"/>
  <c r="G2228" i="8"/>
  <c r="C2226" i="8"/>
  <c r="C2225" i="8"/>
  <c r="H2224" i="8"/>
  <c r="G2224" i="8"/>
  <c r="H2217" i="8"/>
  <c r="G2217" i="8"/>
  <c r="H2216" i="8"/>
  <c r="G2216" i="8"/>
  <c r="C2214" i="8"/>
  <c r="H2214" i="8" s="1"/>
  <c r="C2213" i="8"/>
  <c r="H2212" i="8"/>
  <c r="G2212" i="8"/>
  <c r="H2205" i="8"/>
  <c r="G2205" i="8"/>
  <c r="H2204" i="8"/>
  <c r="G2204" i="8"/>
  <c r="C2202" i="8"/>
  <c r="C2201" i="8"/>
  <c r="H2200" i="8"/>
  <c r="G2200" i="8"/>
  <c r="H2193" i="8"/>
  <c r="G2193" i="8"/>
  <c r="H2192" i="8"/>
  <c r="G2192" i="8"/>
  <c r="C2190" i="8"/>
  <c r="H2190" i="8" s="1"/>
  <c r="C2189" i="8"/>
  <c r="G2189" i="8" s="1"/>
  <c r="H2188" i="8"/>
  <c r="G2188" i="8"/>
  <c r="H2181" i="8"/>
  <c r="G2181" i="8"/>
  <c r="H2180" i="8"/>
  <c r="G2180" i="8"/>
  <c r="C2178" i="8"/>
  <c r="C2177" i="8"/>
  <c r="H2176" i="8"/>
  <c r="G2176" i="8"/>
  <c r="H2169" i="8"/>
  <c r="G2169" i="8"/>
  <c r="H2168" i="8"/>
  <c r="G2168" i="8"/>
  <c r="C2166" i="8"/>
  <c r="G2166" i="8" s="1"/>
  <c r="G2165" i="8"/>
  <c r="C2165" i="8"/>
  <c r="H2165" i="8" s="1"/>
  <c r="H2164" i="8"/>
  <c r="G2164" i="8"/>
  <c r="H2157" i="8"/>
  <c r="G2157" i="8"/>
  <c r="H2156" i="8"/>
  <c r="G2156" i="8"/>
  <c r="G2154" i="8"/>
  <c r="C2154" i="8"/>
  <c r="H2154" i="8" s="1"/>
  <c r="C2153" i="8"/>
  <c r="H2152" i="8"/>
  <c r="G2152" i="8"/>
  <c r="H2145" i="8"/>
  <c r="G2145" i="8"/>
  <c r="H2144" i="8"/>
  <c r="G2144" i="8"/>
  <c r="C2142" i="8"/>
  <c r="C2141" i="8"/>
  <c r="H2140" i="8"/>
  <c r="G2140" i="8"/>
  <c r="A2136" i="8"/>
  <c r="A2148" i="8" s="1"/>
  <c r="A2160" i="8" s="1"/>
  <c r="A2172" i="8" s="1"/>
  <c r="A2184" i="8" s="1"/>
  <c r="A2196" i="8" s="1"/>
  <c r="A2208" i="8" s="1"/>
  <c r="A2220" i="8" s="1"/>
  <c r="A2232" i="8" s="1"/>
  <c r="H2133" i="8"/>
  <c r="G2133" i="8"/>
  <c r="H2132" i="8"/>
  <c r="G2132" i="8"/>
  <c r="C2130" i="8"/>
  <c r="C2129" i="8"/>
  <c r="H2128" i="8"/>
  <c r="G2128" i="8"/>
  <c r="A2124" i="8"/>
  <c r="H2120" i="8"/>
  <c r="G2120" i="8"/>
  <c r="H2119" i="8"/>
  <c r="C2119" i="8"/>
  <c r="G2119" i="8" s="1"/>
  <c r="C2118" i="8"/>
  <c r="G2118" i="8" s="1"/>
  <c r="C2116" i="8"/>
  <c r="H2115" i="8"/>
  <c r="G2115" i="8"/>
  <c r="C2114" i="8"/>
  <c r="H2113" i="8"/>
  <c r="G2113" i="8"/>
  <c r="H2112" i="8"/>
  <c r="G2112" i="8"/>
  <c r="H2105" i="8"/>
  <c r="G2105" i="8"/>
  <c r="C2104" i="8"/>
  <c r="H2104" i="8" s="1"/>
  <c r="C2103" i="8"/>
  <c r="H2103" i="8" s="1"/>
  <c r="C2101" i="8"/>
  <c r="G2101" i="8" s="1"/>
  <c r="H2100" i="8"/>
  <c r="G2100" i="8"/>
  <c r="C2099" i="8"/>
  <c r="H2099" i="8" s="1"/>
  <c r="H2098" i="8"/>
  <c r="G2098" i="8"/>
  <c r="H2097" i="8"/>
  <c r="G2097" i="8"/>
  <c r="H2090" i="8"/>
  <c r="G2090" i="8"/>
  <c r="C2089" i="8"/>
  <c r="G2089" i="8" s="1"/>
  <c r="H2088" i="8"/>
  <c r="G2088" i="8"/>
  <c r="C2088" i="8"/>
  <c r="C2086" i="8"/>
  <c r="H2085" i="8"/>
  <c r="G2085" i="8"/>
  <c r="C2084" i="8"/>
  <c r="G2084" i="8" s="1"/>
  <c r="H2083" i="8"/>
  <c r="G2083" i="8"/>
  <c r="H2082" i="8"/>
  <c r="G2082" i="8"/>
  <c r="A2078" i="8"/>
  <c r="A2093" i="8" s="1"/>
  <c r="A2108" i="8" s="1"/>
  <c r="H2074" i="8"/>
  <c r="G2074" i="8"/>
  <c r="C2073" i="8"/>
  <c r="H2073" i="8" s="1"/>
  <c r="H2071" i="8"/>
  <c r="C2071" i="8"/>
  <c r="G2071" i="8" s="1"/>
  <c r="C2070" i="8"/>
  <c r="H2069" i="8"/>
  <c r="G2069" i="8"/>
  <c r="H2062" i="8"/>
  <c r="G2062" i="8"/>
  <c r="C2061" i="8"/>
  <c r="C2059" i="8"/>
  <c r="H2059" i="8" s="1"/>
  <c r="H2058" i="8"/>
  <c r="G2058" i="8"/>
  <c r="C2058" i="8"/>
  <c r="H2057" i="8"/>
  <c r="G2057" i="8"/>
  <c r="H2050" i="8"/>
  <c r="G2050" i="8"/>
  <c r="C2049" i="8"/>
  <c r="C2047" i="8"/>
  <c r="C2046" i="8"/>
  <c r="H2045" i="8"/>
  <c r="G2045" i="8"/>
  <c r="H2038" i="8"/>
  <c r="G2038" i="8"/>
  <c r="C2037" i="8"/>
  <c r="H2037" i="8" s="1"/>
  <c r="C2035" i="8"/>
  <c r="C2034" i="8"/>
  <c r="H2033" i="8"/>
  <c r="G2033" i="8"/>
  <c r="H2026" i="8"/>
  <c r="G2026" i="8"/>
  <c r="C2025" i="8"/>
  <c r="C2023" i="8"/>
  <c r="H2023" i="8" s="1"/>
  <c r="H2022" i="8"/>
  <c r="C2022" i="8"/>
  <c r="G2022" i="8" s="1"/>
  <c r="H2021" i="8"/>
  <c r="G2021" i="8"/>
  <c r="H2014" i="8"/>
  <c r="G2014" i="8"/>
  <c r="C2013" i="8"/>
  <c r="C2011" i="8"/>
  <c r="H2010" i="8"/>
  <c r="C2010" i="8"/>
  <c r="G2010" i="8" s="1"/>
  <c r="H2009" i="8"/>
  <c r="G2009" i="8"/>
  <c r="H2002" i="8"/>
  <c r="G2002" i="8"/>
  <c r="C2001" i="8"/>
  <c r="G2001" i="8" s="1"/>
  <c r="C1999" i="8"/>
  <c r="G1999" i="8" s="1"/>
  <c r="C1998" i="8"/>
  <c r="G1998" i="8" s="1"/>
  <c r="H1997" i="8"/>
  <c r="G1997" i="8"/>
  <c r="H1990" i="8"/>
  <c r="G1990" i="8"/>
  <c r="C1989" i="8"/>
  <c r="H1989" i="8" s="1"/>
  <c r="C1987" i="8"/>
  <c r="C1986" i="8"/>
  <c r="H1985" i="8"/>
  <c r="G1985" i="8"/>
  <c r="H1978" i="8"/>
  <c r="G1978" i="8"/>
  <c r="C1977" i="8"/>
  <c r="H1977" i="8" s="1"/>
  <c r="C1975" i="8"/>
  <c r="G1975" i="8" s="1"/>
  <c r="C1974" i="8"/>
  <c r="G1974" i="8" s="1"/>
  <c r="H1973" i="8"/>
  <c r="G1973" i="8"/>
  <c r="H1966" i="8"/>
  <c r="G1966" i="8"/>
  <c r="C1965" i="8"/>
  <c r="G1965" i="8" s="1"/>
  <c r="C1963" i="8"/>
  <c r="H1963" i="8" s="1"/>
  <c r="C1962" i="8"/>
  <c r="H1962" i="8" s="1"/>
  <c r="H1961" i="8"/>
  <c r="G1961" i="8"/>
  <c r="H1954" i="8"/>
  <c r="G1954" i="8"/>
  <c r="C1953" i="8"/>
  <c r="H1951" i="8"/>
  <c r="C1951" i="8"/>
  <c r="G1951" i="8" s="1"/>
  <c r="C1950" i="8"/>
  <c r="H1950" i="8" s="1"/>
  <c r="H1949" i="8"/>
  <c r="G1949" i="8"/>
  <c r="H1942" i="8"/>
  <c r="G1942" i="8"/>
  <c r="C1941" i="8"/>
  <c r="C1939" i="8"/>
  <c r="H1939" i="8" s="1"/>
  <c r="C1938" i="8"/>
  <c r="H1937" i="8"/>
  <c r="G1937" i="8"/>
  <c r="H1930" i="8"/>
  <c r="G1930" i="8"/>
  <c r="C1929" i="8"/>
  <c r="C1927" i="8"/>
  <c r="C1926" i="8"/>
  <c r="G1926" i="8" s="1"/>
  <c r="H1925" i="8"/>
  <c r="G1925" i="8"/>
  <c r="H1918" i="8"/>
  <c r="G1918" i="8"/>
  <c r="H1917" i="8"/>
  <c r="C1917" i="8"/>
  <c r="G1917" i="8" s="1"/>
  <c r="C1915" i="8"/>
  <c r="C1914" i="8"/>
  <c r="H1914" i="8" s="1"/>
  <c r="H1913" i="8"/>
  <c r="G1913" i="8"/>
  <c r="H1906" i="8"/>
  <c r="G1906" i="8"/>
  <c r="H1905" i="8"/>
  <c r="C1905" i="8"/>
  <c r="G1905" i="8" s="1"/>
  <c r="C1903" i="8"/>
  <c r="G1903" i="8" s="1"/>
  <c r="C1902" i="8"/>
  <c r="H1901" i="8"/>
  <c r="G1901" i="8"/>
  <c r="H1894" i="8"/>
  <c r="G1894" i="8"/>
  <c r="C1893" i="8"/>
  <c r="H1893" i="8" s="1"/>
  <c r="C1891" i="8"/>
  <c r="C1890" i="8"/>
  <c r="H1889" i="8"/>
  <c r="G1889" i="8"/>
  <c r="H1882" i="8"/>
  <c r="G1882" i="8"/>
  <c r="H1881" i="8"/>
  <c r="C1881" i="8"/>
  <c r="G1881" i="8" s="1"/>
  <c r="C1879" i="8"/>
  <c r="H1879" i="8" s="1"/>
  <c r="C1878" i="8"/>
  <c r="G1878" i="8" s="1"/>
  <c r="H1877" i="8"/>
  <c r="G1877" i="8"/>
  <c r="H1870" i="8"/>
  <c r="G1870" i="8"/>
  <c r="C1869" i="8"/>
  <c r="H1869" i="8" s="1"/>
  <c r="C1867" i="8"/>
  <c r="H1867" i="8" s="1"/>
  <c r="H1866" i="8"/>
  <c r="C1866" i="8"/>
  <c r="G1866" i="8" s="1"/>
  <c r="H1865" i="8"/>
  <c r="G1865" i="8"/>
  <c r="A1861" i="8"/>
  <c r="A1873" i="8" s="1"/>
  <c r="A1885" i="8" s="1"/>
  <c r="A1897" i="8" s="1"/>
  <c r="A1909" i="8" s="1"/>
  <c r="A1921" i="8" s="1"/>
  <c r="A1933" i="8" s="1"/>
  <c r="A1945" i="8" s="1"/>
  <c r="A1957" i="8" s="1"/>
  <c r="A1969" i="8" s="1"/>
  <c r="A1981" i="8" s="1"/>
  <c r="A1993" i="8" s="1"/>
  <c r="A2005" i="8" s="1"/>
  <c r="A2017" i="8" s="1"/>
  <c r="A2029" i="8" s="1"/>
  <c r="A2041" i="8" s="1"/>
  <c r="A2053" i="8" s="1"/>
  <c r="A2065" i="8" s="1"/>
  <c r="H1858" i="8"/>
  <c r="G1858" i="8"/>
  <c r="C1857" i="8"/>
  <c r="G1857" i="8" s="1"/>
  <c r="C1855" i="8"/>
  <c r="G1855" i="8" s="1"/>
  <c r="C1854" i="8"/>
  <c r="H1853" i="8"/>
  <c r="G1853" i="8"/>
  <c r="H1846" i="8"/>
  <c r="G1846" i="8"/>
  <c r="C1845" i="8"/>
  <c r="H1845" i="8" s="1"/>
  <c r="C1843" i="8"/>
  <c r="H1843" i="8" s="1"/>
  <c r="H1842" i="8"/>
  <c r="C1842" i="8"/>
  <c r="G1842" i="8" s="1"/>
  <c r="H1841" i="8"/>
  <c r="G1841" i="8"/>
  <c r="A1837" i="8"/>
  <c r="A1849" i="8" s="1"/>
  <c r="H1833" i="8"/>
  <c r="G1833" i="8"/>
  <c r="C1832" i="8"/>
  <c r="H1832" i="8" s="1"/>
  <c r="C1830" i="8"/>
  <c r="H1830" i="8" s="1"/>
  <c r="C1829" i="8"/>
  <c r="H1829" i="8" s="1"/>
  <c r="H1828" i="8"/>
  <c r="G1828" i="8"/>
  <c r="H1821" i="8"/>
  <c r="G1821" i="8"/>
  <c r="H1820" i="8"/>
  <c r="G1820" i="8"/>
  <c r="C1820" i="8"/>
  <c r="C1818" i="8"/>
  <c r="H1817" i="8"/>
  <c r="C1817" i="8"/>
  <c r="G1817" i="8" s="1"/>
  <c r="H1816" i="8"/>
  <c r="G1816" i="8"/>
  <c r="H1809" i="8"/>
  <c r="G1809" i="8"/>
  <c r="C1808" i="8"/>
  <c r="H1808" i="8" s="1"/>
  <c r="C1806" i="8"/>
  <c r="G1805" i="8"/>
  <c r="C1805" i="8"/>
  <c r="H1805" i="8" s="1"/>
  <c r="H1804" i="8"/>
  <c r="G1804" i="8"/>
  <c r="H1797" i="8"/>
  <c r="G1797" i="8"/>
  <c r="G1796" i="8"/>
  <c r="C1796" i="8"/>
  <c r="H1796" i="8" s="1"/>
  <c r="C1794" i="8"/>
  <c r="C1793" i="8"/>
  <c r="H1792" i="8"/>
  <c r="G1792" i="8"/>
  <c r="A1788" i="8"/>
  <c r="A1800" i="8" s="1"/>
  <c r="A1812" i="8" s="1"/>
  <c r="A1824" i="8" s="1"/>
  <c r="H1785" i="8"/>
  <c r="G1785" i="8"/>
  <c r="H1784" i="8"/>
  <c r="C1784" i="8"/>
  <c r="G1784" i="8" s="1"/>
  <c r="C1782" i="8"/>
  <c r="H1782" i="8" s="1"/>
  <c r="C1781" i="8"/>
  <c r="H1781" i="8" s="1"/>
  <c r="H1780" i="8"/>
  <c r="G1780" i="8"/>
  <c r="H1773" i="8"/>
  <c r="G1773" i="8"/>
  <c r="G1772" i="8"/>
  <c r="C1772" i="8"/>
  <c r="H1772" i="8" s="1"/>
  <c r="C1770" i="8"/>
  <c r="G1770" i="8" s="1"/>
  <c r="C1769" i="8"/>
  <c r="H1769" i="8" s="1"/>
  <c r="H1768" i="8"/>
  <c r="G1768" i="8"/>
  <c r="A1764" i="8"/>
  <c r="A1776" i="8" s="1"/>
  <c r="H1760" i="8"/>
  <c r="C1760" i="8"/>
  <c r="G1760" i="8" s="1"/>
  <c r="H1759" i="8"/>
  <c r="G1759" i="8"/>
  <c r="C1757" i="8"/>
  <c r="H1757" i="8" s="1"/>
  <c r="C1756" i="8"/>
  <c r="H1756" i="8" s="1"/>
  <c r="H1755" i="8"/>
  <c r="G1755" i="8"/>
  <c r="C1748" i="8"/>
  <c r="G1748" i="8" s="1"/>
  <c r="H1747" i="8"/>
  <c r="G1747" i="8"/>
  <c r="C1745" i="8"/>
  <c r="H1745" i="8" s="1"/>
  <c r="C1744" i="8"/>
  <c r="H1743" i="8"/>
  <c r="G1743" i="8"/>
  <c r="C1736" i="8"/>
  <c r="H1735" i="8"/>
  <c r="G1735" i="8"/>
  <c r="C1733" i="8"/>
  <c r="H1733" i="8" s="1"/>
  <c r="G1732" i="8"/>
  <c r="C1732" i="8"/>
  <c r="H1732" i="8" s="1"/>
  <c r="H1731" i="8"/>
  <c r="G1731" i="8"/>
  <c r="C1724" i="8"/>
  <c r="H1723" i="8"/>
  <c r="G1723" i="8"/>
  <c r="H1721" i="8"/>
  <c r="G1721" i="8"/>
  <c r="C1721" i="8"/>
  <c r="C1720" i="8"/>
  <c r="G1720" i="8" s="1"/>
  <c r="H1719" i="8"/>
  <c r="G1719" i="8"/>
  <c r="C1712" i="8"/>
  <c r="H1712" i="8" s="1"/>
  <c r="H1711" i="8"/>
  <c r="G1711" i="8"/>
  <c r="C1709" i="8"/>
  <c r="C1708" i="8"/>
  <c r="H1708" i="8" s="1"/>
  <c r="H1707" i="8"/>
  <c r="G1707" i="8"/>
  <c r="C1700" i="8"/>
  <c r="H1700" i="8" s="1"/>
  <c r="H1699" i="8"/>
  <c r="G1699" i="8"/>
  <c r="C1697" i="8"/>
  <c r="G1697" i="8" s="1"/>
  <c r="C1696" i="8"/>
  <c r="H1695" i="8"/>
  <c r="G1695" i="8"/>
  <c r="C1688" i="8"/>
  <c r="H1687" i="8"/>
  <c r="G1687" i="8"/>
  <c r="C1685" i="8"/>
  <c r="H1685" i="8" s="1"/>
  <c r="C1684" i="8"/>
  <c r="H1683" i="8"/>
  <c r="G1683" i="8"/>
  <c r="C1676" i="8"/>
  <c r="G1676" i="8" s="1"/>
  <c r="H1675" i="8"/>
  <c r="G1675" i="8"/>
  <c r="H1673" i="8"/>
  <c r="C1673" i="8"/>
  <c r="G1673" i="8" s="1"/>
  <c r="C1672" i="8"/>
  <c r="G1672" i="8" s="1"/>
  <c r="H1671" i="8"/>
  <c r="G1671" i="8"/>
  <c r="C1664" i="8"/>
  <c r="H1663" i="8"/>
  <c r="G1663" i="8"/>
  <c r="C1661" i="8"/>
  <c r="G1661" i="8" s="1"/>
  <c r="G1660" i="8"/>
  <c r="C1660" i="8"/>
  <c r="H1660" i="8" s="1"/>
  <c r="H1659" i="8"/>
  <c r="G1659" i="8"/>
  <c r="A1655" i="8"/>
  <c r="A1667" i="8" s="1"/>
  <c r="A1679" i="8" s="1"/>
  <c r="A1691" i="8" s="1"/>
  <c r="A1703" i="8" s="1"/>
  <c r="A1715" i="8" s="1"/>
  <c r="A1727" i="8" s="1"/>
  <c r="A1739" i="8" s="1"/>
  <c r="A1751" i="8" s="1"/>
  <c r="H1651" i="8"/>
  <c r="G1651" i="8"/>
  <c r="C1650" i="8"/>
  <c r="H1650" i="8" s="1"/>
  <c r="C1648" i="8"/>
  <c r="H1648" i="8" s="1"/>
  <c r="C1647" i="8"/>
  <c r="H1646" i="8"/>
  <c r="G1646" i="8"/>
  <c r="H1639" i="8"/>
  <c r="G1639" i="8"/>
  <c r="C1638" i="8"/>
  <c r="H1638" i="8" s="1"/>
  <c r="C1636" i="8"/>
  <c r="C1635" i="8"/>
  <c r="H1635" i="8" s="1"/>
  <c r="H1634" i="8"/>
  <c r="G1634" i="8"/>
  <c r="H1627" i="8"/>
  <c r="G1627" i="8"/>
  <c r="C1626" i="8"/>
  <c r="H1626" i="8" s="1"/>
  <c r="C1624" i="8"/>
  <c r="H1624" i="8" s="1"/>
  <c r="G1623" i="8"/>
  <c r="C1623" i="8"/>
  <c r="H1623" i="8" s="1"/>
  <c r="H1622" i="8"/>
  <c r="G1622" i="8"/>
  <c r="H1615" i="8"/>
  <c r="G1615" i="8"/>
  <c r="C1614" i="8"/>
  <c r="G1614" i="8" s="1"/>
  <c r="C1612" i="8"/>
  <c r="C1611" i="8"/>
  <c r="G1611" i="8" s="1"/>
  <c r="H1610" i="8"/>
  <c r="G1610" i="8"/>
  <c r="H1603" i="8"/>
  <c r="G1603" i="8"/>
  <c r="H1602" i="8"/>
  <c r="G1602" i="8"/>
  <c r="C1602" i="8"/>
  <c r="C1600" i="8"/>
  <c r="H1600" i="8" s="1"/>
  <c r="C1599" i="8"/>
  <c r="G1599" i="8" s="1"/>
  <c r="H1598" i="8"/>
  <c r="G1598" i="8"/>
  <c r="H1591" i="8"/>
  <c r="G1591" i="8"/>
  <c r="C1590" i="8"/>
  <c r="G1590" i="8" s="1"/>
  <c r="G1588" i="8"/>
  <c r="C1588" i="8"/>
  <c r="H1588" i="8" s="1"/>
  <c r="C1587" i="8"/>
  <c r="H1587" i="8" s="1"/>
  <c r="H1586" i="8"/>
  <c r="G1586" i="8"/>
  <c r="H1579" i="8"/>
  <c r="G1579" i="8"/>
  <c r="C1578" i="8"/>
  <c r="G1578" i="8" s="1"/>
  <c r="C1576" i="8"/>
  <c r="C1575" i="8"/>
  <c r="H1575" i="8" s="1"/>
  <c r="H1574" i="8"/>
  <c r="G1574" i="8"/>
  <c r="H1567" i="8"/>
  <c r="G1567" i="8"/>
  <c r="C1566" i="8"/>
  <c r="G1566" i="8" s="1"/>
  <c r="C1564" i="8"/>
  <c r="C1563" i="8"/>
  <c r="G1563" i="8" s="1"/>
  <c r="H1562" i="8"/>
  <c r="G1562" i="8"/>
  <c r="H1555" i="8"/>
  <c r="G1555" i="8"/>
  <c r="C1554" i="8"/>
  <c r="H1554" i="8" s="1"/>
  <c r="C1552" i="8"/>
  <c r="C1551" i="8"/>
  <c r="H1550" i="8"/>
  <c r="G1550" i="8"/>
  <c r="H1543" i="8"/>
  <c r="G1543" i="8"/>
  <c r="C1542" i="8"/>
  <c r="H1542" i="8" s="1"/>
  <c r="C1540" i="8"/>
  <c r="H1540" i="8" s="1"/>
  <c r="C1539" i="8"/>
  <c r="G1539" i="8" s="1"/>
  <c r="H1538" i="8"/>
  <c r="G1538" i="8"/>
  <c r="H1531" i="8"/>
  <c r="G1531" i="8"/>
  <c r="C1530" i="8"/>
  <c r="H1530" i="8" s="1"/>
  <c r="H1528" i="8"/>
  <c r="C1528" i="8"/>
  <c r="G1528" i="8" s="1"/>
  <c r="G1527" i="8"/>
  <c r="C1527" i="8"/>
  <c r="H1527" i="8" s="1"/>
  <c r="H1526" i="8"/>
  <c r="G1526" i="8"/>
  <c r="H1519" i="8"/>
  <c r="G1519" i="8"/>
  <c r="C1518" i="8"/>
  <c r="H1518" i="8" s="1"/>
  <c r="H1516" i="8"/>
  <c r="C1516" i="8"/>
  <c r="G1516" i="8" s="1"/>
  <c r="C1515" i="8"/>
  <c r="H1514" i="8"/>
  <c r="G1514" i="8"/>
  <c r="H1507" i="8"/>
  <c r="G1507" i="8"/>
  <c r="H1506" i="8"/>
  <c r="C1506" i="8"/>
  <c r="G1506" i="8" s="1"/>
  <c r="C1504" i="8"/>
  <c r="G1504" i="8" s="1"/>
  <c r="H1503" i="8"/>
  <c r="C1503" i="8"/>
  <c r="G1503" i="8" s="1"/>
  <c r="H1502" i="8"/>
  <c r="G1502" i="8"/>
  <c r="H1495" i="8"/>
  <c r="G1495" i="8"/>
  <c r="C1494" i="8"/>
  <c r="H1494" i="8" s="1"/>
  <c r="C1492" i="8"/>
  <c r="C1491" i="8"/>
  <c r="H1491" i="8" s="1"/>
  <c r="H1490" i="8"/>
  <c r="G1490" i="8"/>
  <c r="H1483" i="8"/>
  <c r="G1483" i="8"/>
  <c r="C1482" i="8"/>
  <c r="C1480" i="8"/>
  <c r="H1480" i="8" s="1"/>
  <c r="C1479" i="8"/>
  <c r="H1478" i="8"/>
  <c r="G1478" i="8"/>
  <c r="H1471" i="8"/>
  <c r="G1471" i="8"/>
  <c r="C1470" i="8"/>
  <c r="G1470" i="8" s="1"/>
  <c r="C1468" i="8"/>
  <c r="H1468" i="8" s="1"/>
  <c r="C1467" i="8"/>
  <c r="G1467" i="8" s="1"/>
  <c r="H1466" i="8"/>
  <c r="G1466" i="8"/>
  <c r="H1459" i="8"/>
  <c r="G1459" i="8"/>
  <c r="C1458" i="8"/>
  <c r="H1458" i="8" s="1"/>
  <c r="C1456" i="8"/>
  <c r="C1455" i="8"/>
  <c r="H1454" i="8"/>
  <c r="G1454" i="8"/>
  <c r="H1447" i="8"/>
  <c r="G1447" i="8"/>
  <c r="C1446" i="8"/>
  <c r="C1444" i="8"/>
  <c r="H1443" i="8"/>
  <c r="C1443" i="8"/>
  <c r="G1443" i="8" s="1"/>
  <c r="H1442" i="8"/>
  <c r="G1442" i="8"/>
  <c r="H1435" i="8"/>
  <c r="G1435" i="8"/>
  <c r="C1434" i="8"/>
  <c r="H1434" i="8" s="1"/>
  <c r="C1432" i="8"/>
  <c r="H1432" i="8" s="1"/>
  <c r="C1431" i="8"/>
  <c r="G1431" i="8" s="1"/>
  <c r="H1430" i="8"/>
  <c r="G1430" i="8"/>
  <c r="H1423" i="8"/>
  <c r="G1423" i="8"/>
  <c r="C1422" i="8"/>
  <c r="H1422" i="8" s="1"/>
  <c r="C1420" i="8"/>
  <c r="C1419" i="8"/>
  <c r="H1419" i="8" s="1"/>
  <c r="H1418" i="8"/>
  <c r="G1418" i="8"/>
  <c r="H1411" i="8"/>
  <c r="G1411" i="8"/>
  <c r="H1410" i="8"/>
  <c r="C1410" i="8"/>
  <c r="G1410" i="8" s="1"/>
  <c r="C1408" i="8"/>
  <c r="H1408" i="8" s="1"/>
  <c r="C1407" i="8"/>
  <c r="G1407" i="8" s="1"/>
  <c r="H1406" i="8"/>
  <c r="G1406" i="8"/>
  <c r="H1399" i="8"/>
  <c r="G1399" i="8"/>
  <c r="C1398" i="8"/>
  <c r="H1398" i="8" s="1"/>
  <c r="C1396" i="8"/>
  <c r="H1396" i="8" s="1"/>
  <c r="G1395" i="8"/>
  <c r="C1395" i="8"/>
  <c r="H1395" i="8" s="1"/>
  <c r="H1394" i="8"/>
  <c r="G1394" i="8"/>
  <c r="H1387" i="8"/>
  <c r="G1387" i="8"/>
  <c r="C1386" i="8"/>
  <c r="H1386" i="8" s="1"/>
  <c r="C1384" i="8"/>
  <c r="C1383" i="8"/>
  <c r="H1382" i="8"/>
  <c r="G1382" i="8"/>
  <c r="H1375" i="8"/>
  <c r="G1375" i="8"/>
  <c r="C1374" i="8"/>
  <c r="G1374" i="8" s="1"/>
  <c r="H1372" i="8"/>
  <c r="G1372" i="8"/>
  <c r="C1372" i="8"/>
  <c r="H1371" i="8"/>
  <c r="C1371" i="8"/>
  <c r="G1371" i="8" s="1"/>
  <c r="H1370" i="8"/>
  <c r="G1370" i="8"/>
  <c r="H1363" i="8"/>
  <c r="G1363" i="8"/>
  <c r="G1362" i="8"/>
  <c r="C1362" i="8"/>
  <c r="H1362" i="8" s="1"/>
  <c r="C1360" i="8"/>
  <c r="G1360" i="8" s="1"/>
  <c r="C1359" i="8"/>
  <c r="G1359" i="8" s="1"/>
  <c r="H1358" i="8"/>
  <c r="G1358" i="8"/>
  <c r="H1351" i="8"/>
  <c r="G1351" i="8"/>
  <c r="C1350" i="8"/>
  <c r="C1348" i="8"/>
  <c r="C1347" i="8"/>
  <c r="H1347" i="8" s="1"/>
  <c r="H1346" i="8"/>
  <c r="G1346" i="8"/>
  <c r="H1339" i="8"/>
  <c r="G1339" i="8"/>
  <c r="C1338" i="8"/>
  <c r="G1338" i="8" s="1"/>
  <c r="C1336" i="8"/>
  <c r="C1335" i="8"/>
  <c r="G1335" i="8" s="1"/>
  <c r="H1334" i="8"/>
  <c r="G1334" i="8"/>
  <c r="H1327" i="8"/>
  <c r="G1327" i="8"/>
  <c r="G1326" i="8"/>
  <c r="C1326" i="8"/>
  <c r="H1326" i="8" s="1"/>
  <c r="H1324" i="8"/>
  <c r="G1324" i="8"/>
  <c r="C1324" i="8"/>
  <c r="C1323" i="8"/>
  <c r="H1322" i="8"/>
  <c r="G1322" i="8"/>
  <c r="H1315" i="8"/>
  <c r="G1315" i="8"/>
  <c r="C1314" i="8"/>
  <c r="H1314" i="8" s="1"/>
  <c r="C1312" i="8"/>
  <c r="H1312" i="8" s="1"/>
  <c r="C1311" i="8"/>
  <c r="G1311" i="8" s="1"/>
  <c r="H1310" i="8"/>
  <c r="G1310" i="8"/>
  <c r="H1303" i="8"/>
  <c r="G1303" i="8"/>
  <c r="C1302" i="8"/>
  <c r="H1302" i="8" s="1"/>
  <c r="C1300" i="8"/>
  <c r="H1300" i="8" s="1"/>
  <c r="C1299" i="8"/>
  <c r="H1299" i="8" s="1"/>
  <c r="H1298" i="8"/>
  <c r="G1298" i="8"/>
  <c r="H1291" i="8"/>
  <c r="G1291" i="8"/>
  <c r="C1290" i="8"/>
  <c r="C1288" i="8"/>
  <c r="H1288" i="8" s="1"/>
  <c r="C1287" i="8"/>
  <c r="G1287" i="8" s="1"/>
  <c r="H1286" i="8"/>
  <c r="G1286" i="8"/>
  <c r="H1279" i="8"/>
  <c r="G1279" i="8"/>
  <c r="C1278" i="8"/>
  <c r="G1278" i="8" s="1"/>
  <c r="C1276" i="8"/>
  <c r="G1276" i="8" s="1"/>
  <c r="C1275" i="8"/>
  <c r="H1274" i="8"/>
  <c r="G1274" i="8"/>
  <c r="C1267" i="8"/>
  <c r="H1267" i="8" s="1"/>
  <c r="H1266" i="8"/>
  <c r="G1266" i="8"/>
  <c r="C1264" i="8"/>
  <c r="G1264" i="8" s="1"/>
  <c r="C1263" i="8"/>
  <c r="H1262" i="8"/>
  <c r="G1262" i="8"/>
  <c r="C1255" i="8"/>
  <c r="G1255" i="8" s="1"/>
  <c r="H1254" i="8"/>
  <c r="G1254" i="8"/>
  <c r="C1252" i="8"/>
  <c r="G1251" i="8"/>
  <c r="C1251" i="8"/>
  <c r="H1251" i="8" s="1"/>
  <c r="H1250" i="8"/>
  <c r="G1250" i="8"/>
  <c r="C1243" i="8"/>
  <c r="G1243" i="8" s="1"/>
  <c r="H1242" i="8"/>
  <c r="G1242" i="8"/>
  <c r="C1240" i="8"/>
  <c r="H1240" i="8" s="1"/>
  <c r="C1239" i="8"/>
  <c r="H1239" i="8" s="1"/>
  <c r="H1238" i="8"/>
  <c r="G1238" i="8"/>
  <c r="C1231" i="8"/>
  <c r="H1231" i="8" s="1"/>
  <c r="H1230" i="8"/>
  <c r="G1230" i="8"/>
  <c r="C1228" i="8"/>
  <c r="G1228" i="8" s="1"/>
  <c r="C1227" i="8"/>
  <c r="H1227" i="8" s="1"/>
  <c r="H1226" i="8"/>
  <c r="G1226" i="8"/>
  <c r="A1222" i="8"/>
  <c r="A1234" i="8" s="1"/>
  <c r="A1246" i="8" s="1"/>
  <c r="A1258" i="8" s="1"/>
  <c r="A1270" i="8" s="1"/>
  <c r="A1282" i="8" s="1"/>
  <c r="A1294" i="8" s="1"/>
  <c r="A1306" i="8" s="1"/>
  <c r="A1318" i="8" s="1"/>
  <c r="A1330" i="8" s="1"/>
  <c r="A1342" i="8" s="1"/>
  <c r="A1354" i="8" s="1"/>
  <c r="A1366" i="8" s="1"/>
  <c r="A1378" i="8" s="1"/>
  <c r="A1390" i="8" s="1"/>
  <c r="A1402" i="8" s="1"/>
  <c r="A1414" i="8" s="1"/>
  <c r="A1426" i="8" s="1"/>
  <c r="A1438" i="8" s="1"/>
  <c r="A1450" i="8" s="1"/>
  <c r="A1462" i="8" s="1"/>
  <c r="A1474" i="8" s="1"/>
  <c r="A1486" i="8" s="1"/>
  <c r="A1498" i="8" s="1"/>
  <c r="A1510" i="8" s="1"/>
  <c r="A1522" i="8" s="1"/>
  <c r="A1534" i="8" s="1"/>
  <c r="A1546" i="8" s="1"/>
  <c r="A1558" i="8" s="1"/>
  <c r="A1570" i="8" s="1"/>
  <c r="A1582" i="8" s="1"/>
  <c r="A1594" i="8" s="1"/>
  <c r="A1606" i="8" s="1"/>
  <c r="A1618" i="8" s="1"/>
  <c r="A1630" i="8" s="1"/>
  <c r="A1642" i="8" s="1"/>
  <c r="H1218" i="8"/>
  <c r="G1218" i="8"/>
  <c r="C1217" i="8"/>
  <c r="H1217" i="8" s="1"/>
  <c r="C1215" i="8"/>
  <c r="G1215" i="8" s="1"/>
  <c r="C1214" i="8"/>
  <c r="G1214" i="8" s="1"/>
  <c r="H1213" i="8"/>
  <c r="G1213" i="8"/>
  <c r="H1206" i="8"/>
  <c r="G1206" i="8"/>
  <c r="C1205" i="8"/>
  <c r="C1203" i="8"/>
  <c r="H1203" i="8" s="1"/>
  <c r="C1202" i="8"/>
  <c r="H1202" i="8" s="1"/>
  <c r="H1201" i="8"/>
  <c r="G1201" i="8"/>
  <c r="H1194" i="8"/>
  <c r="G1194" i="8"/>
  <c r="C1193" i="8"/>
  <c r="G1193" i="8" s="1"/>
  <c r="H1191" i="8"/>
  <c r="G1191" i="8"/>
  <c r="C1191" i="8"/>
  <c r="C1190" i="8"/>
  <c r="H1189" i="8"/>
  <c r="G1189" i="8"/>
  <c r="H1182" i="8"/>
  <c r="G1182" i="8"/>
  <c r="H1181" i="8"/>
  <c r="C1181" i="8"/>
  <c r="G1181" i="8" s="1"/>
  <c r="C1179" i="8"/>
  <c r="C1178" i="8"/>
  <c r="H1178" i="8" s="1"/>
  <c r="H1177" i="8"/>
  <c r="G1177" i="8"/>
  <c r="H1170" i="8"/>
  <c r="G1170" i="8"/>
  <c r="C1169" i="8"/>
  <c r="G1169" i="8" s="1"/>
  <c r="C1167" i="8"/>
  <c r="G1167" i="8" s="1"/>
  <c r="H1166" i="8"/>
  <c r="C1166" i="8"/>
  <c r="G1166" i="8" s="1"/>
  <c r="H1165" i="8"/>
  <c r="G1165" i="8"/>
  <c r="C1158" i="8"/>
  <c r="H1157" i="8"/>
  <c r="G1157" i="8"/>
  <c r="C1155" i="8"/>
  <c r="C1154" i="8"/>
  <c r="H1153" i="8"/>
  <c r="G1153" i="8"/>
  <c r="C1146" i="8"/>
  <c r="H1145" i="8"/>
  <c r="G1145" i="8"/>
  <c r="C1143" i="8"/>
  <c r="C1142" i="8"/>
  <c r="H1141" i="8"/>
  <c r="G1141" i="8"/>
  <c r="H1134" i="8"/>
  <c r="C1134" i="8"/>
  <c r="G1134" i="8" s="1"/>
  <c r="H1133" i="8"/>
  <c r="G1133" i="8"/>
  <c r="C1131" i="8"/>
  <c r="C1130" i="8"/>
  <c r="H1129" i="8"/>
  <c r="G1129" i="8"/>
  <c r="C1122" i="8"/>
  <c r="G1122" i="8" s="1"/>
  <c r="H1121" i="8"/>
  <c r="G1121" i="8"/>
  <c r="H1119" i="8"/>
  <c r="C1119" i="8"/>
  <c r="G1119" i="8" s="1"/>
  <c r="C1118" i="8"/>
  <c r="H1117" i="8"/>
  <c r="G1117" i="8"/>
  <c r="C1110" i="8"/>
  <c r="H1110" i="8" s="1"/>
  <c r="H1109" i="8"/>
  <c r="G1109" i="8"/>
  <c r="C1107" i="8"/>
  <c r="H1107" i="8" s="1"/>
  <c r="C1106" i="8"/>
  <c r="H1106" i="8" s="1"/>
  <c r="H1105" i="8"/>
  <c r="G1105" i="8"/>
  <c r="C1098" i="8"/>
  <c r="H1097" i="8"/>
  <c r="G1097" i="8"/>
  <c r="C1095" i="8"/>
  <c r="G1095" i="8" s="1"/>
  <c r="C1094" i="8"/>
  <c r="H1094" i="8" s="1"/>
  <c r="H1093" i="8"/>
  <c r="G1093" i="8"/>
  <c r="C1086" i="8"/>
  <c r="G1086" i="8" s="1"/>
  <c r="H1085" i="8"/>
  <c r="G1085" i="8"/>
  <c r="C1083" i="8"/>
  <c r="H1083" i="8" s="1"/>
  <c r="C1082" i="8"/>
  <c r="H1082" i="8" s="1"/>
  <c r="H1081" i="8"/>
  <c r="G1081" i="8"/>
  <c r="C1074" i="8"/>
  <c r="H1073" i="8"/>
  <c r="G1073" i="8"/>
  <c r="C1071" i="8"/>
  <c r="H1071" i="8" s="1"/>
  <c r="C1070" i="8"/>
  <c r="G1070" i="8" s="1"/>
  <c r="H1069" i="8"/>
  <c r="G1069" i="8"/>
  <c r="C1062" i="8"/>
  <c r="G1062" i="8" s="1"/>
  <c r="H1061" i="8"/>
  <c r="G1061" i="8"/>
  <c r="C1059" i="8"/>
  <c r="H1059" i="8" s="1"/>
  <c r="C1058" i="8"/>
  <c r="H1057" i="8"/>
  <c r="G1057" i="8"/>
  <c r="C1050" i="8"/>
  <c r="G1050" i="8" s="1"/>
  <c r="H1049" i="8"/>
  <c r="G1049" i="8"/>
  <c r="C1047" i="8"/>
  <c r="G1047" i="8" s="1"/>
  <c r="H1046" i="8"/>
  <c r="C1046" i="8"/>
  <c r="G1046" i="8" s="1"/>
  <c r="H1045" i="8"/>
  <c r="G1045" i="8"/>
  <c r="C1038" i="8"/>
  <c r="H1037" i="8"/>
  <c r="G1037" i="8"/>
  <c r="C1035" i="8"/>
  <c r="G1035" i="8" s="1"/>
  <c r="C1034" i="8"/>
  <c r="G1034" i="8" s="1"/>
  <c r="H1033" i="8"/>
  <c r="G1033" i="8"/>
  <c r="C1026" i="8"/>
  <c r="H1025" i="8"/>
  <c r="G1025" i="8"/>
  <c r="G1023" i="8"/>
  <c r="C1023" i="8"/>
  <c r="H1023" i="8" s="1"/>
  <c r="C1022" i="8"/>
  <c r="G1022" i="8" s="1"/>
  <c r="H1021" i="8"/>
  <c r="G1021" i="8"/>
  <c r="C1014" i="8"/>
  <c r="H1014" i="8" s="1"/>
  <c r="H1013" i="8"/>
  <c r="G1013" i="8"/>
  <c r="C1011" i="8"/>
  <c r="G1010" i="8"/>
  <c r="C1010" i="8"/>
  <c r="H1010" i="8" s="1"/>
  <c r="H1009" i="8"/>
  <c r="G1009" i="8"/>
  <c r="C1002" i="8"/>
  <c r="G1002" i="8" s="1"/>
  <c r="H1001" i="8"/>
  <c r="G1001" i="8"/>
  <c r="C999" i="8"/>
  <c r="H999" i="8" s="1"/>
  <c r="C998" i="8"/>
  <c r="H998" i="8" s="1"/>
  <c r="H997" i="8"/>
  <c r="G997" i="8"/>
  <c r="C990" i="8"/>
  <c r="G990" i="8" s="1"/>
  <c r="H989" i="8"/>
  <c r="G989" i="8"/>
  <c r="C987" i="8"/>
  <c r="G987" i="8" s="1"/>
  <c r="C986" i="8"/>
  <c r="H986" i="8" s="1"/>
  <c r="H985" i="8"/>
  <c r="G985" i="8"/>
  <c r="C978" i="8"/>
  <c r="G978" i="8" s="1"/>
  <c r="H977" i="8"/>
  <c r="C977" i="8"/>
  <c r="G977" i="8" s="1"/>
  <c r="C975" i="8"/>
  <c r="H975" i="8" s="1"/>
  <c r="G974" i="8"/>
  <c r="C974" i="8"/>
  <c r="H974" i="8" s="1"/>
  <c r="H973" i="8"/>
  <c r="G973" i="8"/>
  <c r="C966" i="8"/>
  <c r="G966" i="8" s="1"/>
  <c r="C965" i="8"/>
  <c r="C963" i="8"/>
  <c r="C962" i="8"/>
  <c r="G962" i="8" s="1"/>
  <c r="H961" i="8"/>
  <c r="G961" i="8"/>
  <c r="C954" i="8"/>
  <c r="G954" i="8" s="1"/>
  <c r="C953" i="8"/>
  <c r="H953" i="8" s="1"/>
  <c r="H951" i="8"/>
  <c r="G951" i="8"/>
  <c r="C951" i="8"/>
  <c r="C950" i="8"/>
  <c r="H949" i="8"/>
  <c r="G949" i="8"/>
  <c r="C942" i="8"/>
  <c r="H942" i="8" s="1"/>
  <c r="C941" i="8"/>
  <c r="H941" i="8" s="1"/>
  <c r="C939" i="8"/>
  <c r="C938" i="8"/>
  <c r="G938" i="8" s="1"/>
  <c r="H937" i="8"/>
  <c r="G937" i="8"/>
  <c r="C930" i="8"/>
  <c r="G930" i="8" s="1"/>
  <c r="C929" i="8"/>
  <c r="G929" i="8" s="1"/>
  <c r="C927" i="8"/>
  <c r="C926" i="8"/>
  <c r="H926" i="8" s="1"/>
  <c r="H925" i="8"/>
  <c r="G925" i="8"/>
  <c r="G918" i="8"/>
  <c r="C918" i="8"/>
  <c r="H918" i="8" s="1"/>
  <c r="H917" i="8"/>
  <c r="G917" i="8"/>
  <c r="C915" i="8"/>
  <c r="G915" i="8" s="1"/>
  <c r="C914" i="8"/>
  <c r="G914" i="8" s="1"/>
  <c r="H913" i="8"/>
  <c r="G913" i="8"/>
  <c r="C906" i="8"/>
  <c r="H906" i="8" s="1"/>
  <c r="H905" i="8"/>
  <c r="G905" i="8"/>
  <c r="C903" i="8"/>
  <c r="H903" i="8" s="1"/>
  <c r="C902" i="8"/>
  <c r="G902" i="8" s="1"/>
  <c r="H901" i="8"/>
  <c r="G901" i="8"/>
  <c r="C894" i="8"/>
  <c r="G894" i="8" s="1"/>
  <c r="H893" i="8"/>
  <c r="G893" i="8"/>
  <c r="C891" i="8"/>
  <c r="H891" i="8" s="1"/>
  <c r="C890" i="8"/>
  <c r="H890" i="8" s="1"/>
  <c r="H889" i="8"/>
  <c r="G889" i="8"/>
  <c r="C882" i="8"/>
  <c r="G882" i="8" s="1"/>
  <c r="C881" i="8"/>
  <c r="G881" i="8" s="1"/>
  <c r="C879" i="8"/>
  <c r="H879" i="8" s="1"/>
  <c r="C878" i="8"/>
  <c r="H877" i="8"/>
  <c r="G877" i="8"/>
  <c r="C870" i="8"/>
  <c r="H870" i="8" s="1"/>
  <c r="H869" i="8"/>
  <c r="C869" i="8"/>
  <c r="G869" i="8" s="1"/>
  <c r="G867" i="8"/>
  <c r="C867" i="8"/>
  <c r="H867" i="8" s="1"/>
  <c r="C866" i="8"/>
  <c r="G866" i="8" s="1"/>
  <c r="H865" i="8"/>
  <c r="G865" i="8"/>
  <c r="C858" i="8"/>
  <c r="C857" i="8"/>
  <c r="H857" i="8" s="1"/>
  <c r="C855" i="8"/>
  <c r="H855" i="8" s="1"/>
  <c r="H854" i="8"/>
  <c r="C854" i="8"/>
  <c r="G854" i="8" s="1"/>
  <c r="H853" i="8"/>
  <c r="G853" i="8"/>
  <c r="C846" i="8"/>
  <c r="H846" i="8" s="1"/>
  <c r="C845" i="8"/>
  <c r="H845" i="8" s="1"/>
  <c r="C843" i="8"/>
  <c r="H843" i="8" s="1"/>
  <c r="C842" i="8"/>
  <c r="H842" i="8" s="1"/>
  <c r="H841" i="8"/>
  <c r="G841" i="8"/>
  <c r="C834" i="8"/>
  <c r="H834" i="8" s="1"/>
  <c r="C833" i="8"/>
  <c r="H833" i="8" s="1"/>
  <c r="C831" i="8"/>
  <c r="G831" i="8" s="1"/>
  <c r="G830" i="8"/>
  <c r="C830" i="8"/>
  <c r="H830" i="8" s="1"/>
  <c r="H829" i="8"/>
  <c r="G829" i="8"/>
  <c r="C822" i="8"/>
  <c r="H821" i="8"/>
  <c r="G821" i="8"/>
  <c r="C819" i="8"/>
  <c r="H819" i="8" s="1"/>
  <c r="C818" i="8"/>
  <c r="G818" i="8" s="1"/>
  <c r="H817" i="8"/>
  <c r="G817" i="8"/>
  <c r="C810" i="8"/>
  <c r="G810" i="8" s="1"/>
  <c r="H809" i="8"/>
  <c r="G809" i="8"/>
  <c r="C807" i="8"/>
  <c r="H807" i="8" s="1"/>
  <c r="G806" i="8"/>
  <c r="C806" i="8"/>
  <c r="H806" i="8" s="1"/>
  <c r="H805" i="8"/>
  <c r="G805" i="8"/>
  <c r="G798" i="8"/>
  <c r="C798" i="8"/>
  <c r="H798" i="8" s="1"/>
  <c r="H797" i="8"/>
  <c r="G797" i="8"/>
  <c r="C795" i="8"/>
  <c r="C794" i="8"/>
  <c r="H794" i="8" s="1"/>
  <c r="H793" i="8"/>
  <c r="G793" i="8"/>
  <c r="H786" i="8"/>
  <c r="C786" i="8"/>
  <c r="G786" i="8" s="1"/>
  <c r="C785" i="8"/>
  <c r="H785" i="8" s="1"/>
  <c r="C783" i="8"/>
  <c r="G783" i="8" s="1"/>
  <c r="C782" i="8"/>
  <c r="G782" i="8" s="1"/>
  <c r="H781" i="8"/>
  <c r="G781" i="8"/>
  <c r="C774" i="8"/>
  <c r="G774" i="8" s="1"/>
  <c r="C773" i="8"/>
  <c r="C771" i="8"/>
  <c r="C770" i="8"/>
  <c r="G770" i="8" s="1"/>
  <c r="H769" i="8"/>
  <c r="G769" i="8"/>
  <c r="H762" i="8"/>
  <c r="G762" i="8"/>
  <c r="C762" i="8"/>
  <c r="C761" i="8"/>
  <c r="C759" i="8"/>
  <c r="H759" i="8" s="1"/>
  <c r="H758" i="8"/>
  <c r="G758" i="8"/>
  <c r="C758" i="8"/>
  <c r="H757" i="8"/>
  <c r="G757" i="8"/>
  <c r="C750" i="8"/>
  <c r="C749" i="8"/>
  <c r="H749" i="8" s="1"/>
  <c r="C747" i="8"/>
  <c r="H747" i="8" s="1"/>
  <c r="C746" i="8"/>
  <c r="H746" i="8" s="1"/>
  <c r="H745" i="8"/>
  <c r="G745" i="8"/>
  <c r="C738" i="8"/>
  <c r="G738" i="8" s="1"/>
  <c r="C737" i="8"/>
  <c r="C735" i="8"/>
  <c r="H735" i="8" s="1"/>
  <c r="C734" i="8"/>
  <c r="H734" i="8" s="1"/>
  <c r="H733" i="8"/>
  <c r="G733" i="8"/>
  <c r="H726" i="8"/>
  <c r="C726" i="8"/>
  <c r="G726" i="8" s="1"/>
  <c r="H725" i="8"/>
  <c r="G725" i="8"/>
  <c r="C723" i="8"/>
  <c r="C722" i="8"/>
  <c r="G722" i="8" s="1"/>
  <c r="H721" i="8"/>
  <c r="G721" i="8"/>
  <c r="C714" i="8"/>
  <c r="G714" i="8" s="1"/>
  <c r="H713" i="8"/>
  <c r="G713" i="8"/>
  <c r="C711" i="8"/>
  <c r="G711" i="8" s="1"/>
  <c r="C710" i="8"/>
  <c r="H710" i="8" s="1"/>
  <c r="H709" i="8"/>
  <c r="G709" i="8"/>
  <c r="H702" i="8"/>
  <c r="G702" i="8"/>
  <c r="C702" i="8"/>
  <c r="H701" i="8"/>
  <c r="G701" i="8"/>
  <c r="C699" i="8"/>
  <c r="H699" i="8" s="1"/>
  <c r="C698" i="8"/>
  <c r="G698" i="8" s="1"/>
  <c r="H697" i="8"/>
  <c r="G697" i="8"/>
  <c r="C690" i="8"/>
  <c r="G690" i="8" s="1"/>
  <c r="C689" i="8"/>
  <c r="G689" i="8" s="1"/>
  <c r="H687" i="8"/>
  <c r="C687" i="8"/>
  <c r="G687" i="8" s="1"/>
  <c r="C686" i="8"/>
  <c r="H685" i="8"/>
  <c r="G685" i="8"/>
  <c r="C678" i="8"/>
  <c r="H678" i="8" s="1"/>
  <c r="C677" i="8"/>
  <c r="G677" i="8" s="1"/>
  <c r="C675" i="8"/>
  <c r="H675" i="8" s="1"/>
  <c r="C674" i="8"/>
  <c r="H673" i="8"/>
  <c r="G673" i="8"/>
  <c r="C666" i="8"/>
  <c r="H666" i="8" s="1"/>
  <c r="C665" i="8"/>
  <c r="C663" i="8"/>
  <c r="H663" i="8" s="1"/>
  <c r="C662" i="8"/>
  <c r="H662" i="8" s="1"/>
  <c r="H661" i="8"/>
  <c r="G661" i="8"/>
  <c r="C654" i="8"/>
  <c r="G653" i="8"/>
  <c r="C653" i="8"/>
  <c r="H653" i="8" s="1"/>
  <c r="C651" i="8"/>
  <c r="G651" i="8" s="1"/>
  <c r="C650" i="8"/>
  <c r="H650" i="8" s="1"/>
  <c r="H649" i="8"/>
  <c r="G649" i="8"/>
  <c r="C642" i="8"/>
  <c r="H642" i="8" s="1"/>
  <c r="H641" i="8"/>
  <c r="C641" i="8"/>
  <c r="G641" i="8" s="1"/>
  <c r="G639" i="8"/>
  <c r="C639" i="8"/>
  <c r="H639" i="8" s="1"/>
  <c r="C638" i="8"/>
  <c r="G638" i="8" s="1"/>
  <c r="H637" i="8"/>
  <c r="G637" i="8"/>
  <c r="C630" i="8"/>
  <c r="G630" i="8" s="1"/>
  <c r="C629" i="8"/>
  <c r="H627" i="8"/>
  <c r="C627" i="8"/>
  <c r="G627" i="8" s="1"/>
  <c r="C626" i="8"/>
  <c r="H625" i="8"/>
  <c r="G625" i="8"/>
  <c r="C618" i="8"/>
  <c r="H617" i="8"/>
  <c r="C617" i="8"/>
  <c r="G617" i="8" s="1"/>
  <c r="C615" i="8"/>
  <c r="G615" i="8" s="1"/>
  <c r="C614" i="8"/>
  <c r="H614" i="8" s="1"/>
  <c r="H613" i="8"/>
  <c r="G613" i="8"/>
  <c r="C606" i="8"/>
  <c r="H606" i="8" s="1"/>
  <c r="C605" i="8"/>
  <c r="H605" i="8" s="1"/>
  <c r="C603" i="8"/>
  <c r="G603" i="8" s="1"/>
  <c r="C602" i="8"/>
  <c r="H602" i="8" s="1"/>
  <c r="H601" i="8"/>
  <c r="G601" i="8"/>
  <c r="H594" i="8"/>
  <c r="C594" i="8"/>
  <c r="G594" i="8" s="1"/>
  <c r="H593" i="8"/>
  <c r="C593" i="8"/>
  <c r="G593" i="8" s="1"/>
  <c r="C591" i="8"/>
  <c r="H591" i="8" s="1"/>
  <c r="C590" i="8"/>
  <c r="H590" i="8" s="1"/>
  <c r="H589" i="8"/>
  <c r="G589" i="8"/>
  <c r="C582" i="8"/>
  <c r="G582" i="8" s="1"/>
  <c r="C581" i="8"/>
  <c r="H581" i="8" s="1"/>
  <c r="C579" i="8"/>
  <c r="G579" i="8" s="1"/>
  <c r="C578" i="8"/>
  <c r="G578" i="8" s="1"/>
  <c r="H577" i="8"/>
  <c r="G577" i="8"/>
  <c r="C570" i="8"/>
  <c r="H570" i="8" s="1"/>
  <c r="H569" i="8"/>
  <c r="G569" i="8"/>
  <c r="C567" i="8"/>
  <c r="C566" i="8"/>
  <c r="H565" i="8"/>
  <c r="G565" i="8"/>
  <c r="C558" i="8"/>
  <c r="H558" i="8" s="1"/>
  <c r="H557" i="8"/>
  <c r="G557" i="8"/>
  <c r="C555" i="8"/>
  <c r="C554" i="8"/>
  <c r="H553" i="8"/>
  <c r="G553" i="8"/>
  <c r="H546" i="8"/>
  <c r="G546" i="8"/>
  <c r="H545" i="8"/>
  <c r="G545" i="8"/>
  <c r="C543" i="8"/>
  <c r="G543" i="8" s="1"/>
  <c r="C542" i="8"/>
  <c r="H542" i="8" s="1"/>
  <c r="H541" i="8"/>
  <c r="G541" i="8"/>
  <c r="C534" i="8"/>
  <c r="G534" i="8" s="1"/>
  <c r="H533" i="8"/>
  <c r="G533" i="8"/>
  <c r="C531" i="8"/>
  <c r="C530" i="8"/>
  <c r="G530" i="8" s="1"/>
  <c r="H529" i="8"/>
  <c r="G529" i="8"/>
  <c r="H522" i="8"/>
  <c r="G522" i="8"/>
  <c r="H521" i="8"/>
  <c r="G521" i="8"/>
  <c r="C519" i="8"/>
  <c r="H519" i="8" s="1"/>
  <c r="G518" i="8"/>
  <c r="C518" i="8"/>
  <c r="H518" i="8" s="1"/>
  <c r="H517" i="8"/>
  <c r="G517" i="8"/>
  <c r="C510" i="8"/>
  <c r="G510" i="8" s="1"/>
  <c r="H509" i="8"/>
  <c r="G509" i="8"/>
  <c r="C507" i="8"/>
  <c r="G507" i="8" s="1"/>
  <c r="C506" i="8"/>
  <c r="G506" i="8" s="1"/>
  <c r="H505" i="8"/>
  <c r="G505" i="8"/>
  <c r="H498" i="8"/>
  <c r="G498" i="8"/>
  <c r="H497" i="8"/>
  <c r="G497" i="8"/>
  <c r="C495" i="8"/>
  <c r="H495" i="8" s="1"/>
  <c r="C494" i="8"/>
  <c r="H494" i="8" s="1"/>
  <c r="H493" i="8"/>
  <c r="G493" i="8"/>
  <c r="H486" i="8"/>
  <c r="G486" i="8"/>
  <c r="H485" i="8"/>
  <c r="G485" i="8"/>
  <c r="C483" i="8"/>
  <c r="H483" i="8" s="1"/>
  <c r="C482" i="8"/>
  <c r="H482" i="8" s="1"/>
  <c r="H481" i="8"/>
  <c r="G481" i="8"/>
  <c r="C474" i="8"/>
  <c r="H473" i="8"/>
  <c r="G473" i="8"/>
  <c r="C471" i="8"/>
  <c r="G471" i="8" s="1"/>
  <c r="C470" i="8"/>
  <c r="H470" i="8" s="1"/>
  <c r="H469" i="8"/>
  <c r="G469" i="8"/>
  <c r="C462" i="8"/>
  <c r="H461" i="8"/>
  <c r="G461" i="8"/>
  <c r="C459" i="8"/>
  <c r="H459" i="8" s="1"/>
  <c r="C458" i="8"/>
  <c r="H457" i="8"/>
  <c r="G457" i="8"/>
  <c r="C450" i="8"/>
  <c r="H449" i="8"/>
  <c r="G449" i="8"/>
  <c r="G447" i="8"/>
  <c r="C447" i="8"/>
  <c r="H447" i="8" s="1"/>
  <c r="C446" i="8"/>
  <c r="G446" i="8" s="1"/>
  <c r="H445" i="8"/>
  <c r="G445" i="8"/>
  <c r="C438" i="8"/>
  <c r="H438" i="8" s="1"/>
  <c r="H437" i="8"/>
  <c r="G437" i="8"/>
  <c r="C435" i="8"/>
  <c r="H435" i="8" s="1"/>
  <c r="C434" i="8"/>
  <c r="H433" i="8"/>
  <c r="G433" i="8"/>
  <c r="A429" i="8"/>
  <c r="A441" i="8" s="1"/>
  <c r="A453" i="8" s="1"/>
  <c r="A465" i="8" s="1"/>
  <c r="A477" i="8" s="1"/>
  <c r="A489" i="8" s="1"/>
  <c r="A501" i="8" s="1"/>
  <c r="A513" i="8" s="1"/>
  <c r="A525" i="8" s="1"/>
  <c r="A537" i="8" s="1"/>
  <c r="A549" i="8" s="1"/>
  <c r="A561" i="8" s="1"/>
  <c r="A573" i="8" s="1"/>
  <c r="A585" i="8" s="1"/>
  <c r="A597" i="8" s="1"/>
  <c r="A609" i="8" s="1"/>
  <c r="A621" i="8" s="1"/>
  <c r="A633" i="8" s="1"/>
  <c r="A645" i="8" s="1"/>
  <c r="A657" i="8" s="1"/>
  <c r="A669" i="8" s="1"/>
  <c r="A681" i="8" s="1"/>
  <c r="A693" i="8" s="1"/>
  <c r="A705" i="8" s="1"/>
  <c r="A717" i="8" s="1"/>
  <c r="A729" i="8" s="1"/>
  <c r="A741" i="8" s="1"/>
  <c r="A753" i="8" s="1"/>
  <c r="A765" i="8" s="1"/>
  <c r="A777" i="8" s="1"/>
  <c r="A789" i="8" s="1"/>
  <c r="A801" i="8" s="1"/>
  <c r="A813" i="8" s="1"/>
  <c r="A825" i="8" s="1"/>
  <c r="A837" i="8" s="1"/>
  <c r="A849" i="8" s="1"/>
  <c r="A861" i="8" s="1"/>
  <c r="A873" i="8" s="1"/>
  <c r="A885" i="8" s="1"/>
  <c r="A897" i="8" s="1"/>
  <c r="A909" i="8" s="1"/>
  <c r="A921" i="8" s="1"/>
  <c r="A933" i="8" s="1"/>
  <c r="A945" i="8" s="1"/>
  <c r="A957" i="8" s="1"/>
  <c r="A969" i="8" s="1"/>
  <c r="A981" i="8" s="1"/>
  <c r="A993" i="8" s="1"/>
  <c r="A1005" i="8" s="1"/>
  <c r="A1017" i="8" s="1"/>
  <c r="A1029" i="8" s="1"/>
  <c r="A1041" i="8" s="1"/>
  <c r="A1053" i="8" s="1"/>
  <c r="A1065" i="8" s="1"/>
  <c r="A1077" i="8" s="1"/>
  <c r="A1089" i="8" s="1"/>
  <c r="A1101" i="8" s="1"/>
  <c r="A1113" i="8" s="1"/>
  <c r="A1125" i="8" s="1"/>
  <c r="A1137" i="8" s="1"/>
  <c r="A1149" i="8" s="1"/>
  <c r="A1161" i="8" s="1"/>
  <c r="A1173" i="8" s="1"/>
  <c r="A1185" i="8" s="1"/>
  <c r="A1197" i="8" s="1"/>
  <c r="A1209" i="8" s="1"/>
  <c r="C425" i="8"/>
  <c r="G425" i="8" s="1"/>
  <c r="C423" i="8"/>
  <c r="H423" i="8" s="1"/>
  <c r="C422" i="8"/>
  <c r="H421" i="8"/>
  <c r="G421" i="8"/>
  <c r="C414" i="8"/>
  <c r="G414" i="8" s="1"/>
  <c r="C412" i="8"/>
  <c r="H412" i="8" s="1"/>
  <c r="C411" i="8"/>
  <c r="G411" i="8" s="1"/>
  <c r="H410" i="8"/>
  <c r="G410" i="8"/>
  <c r="C403" i="8"/>
  <c r="H403" i="8" s="1"/>
  <c r="C401" i="8"/>
  <c r="H401" i="8" s="1"/>
  <c r="C400" i="8"/>
  <c r="G400" i="8" s="1"/>
  <c r="H399" i="8"/>
  <c r="G399" i="8"/>
  <c r="C392" i="8"/>
  <c r="H392" i="8" s="1"/>
  <c r="C390" i="8"/>
  <c r="H390" i="8" s="1"/>
  <c r="C389" i="8"/>
  <c r="H389" i="8" s="1"/>
  <c r="H388" i="8"/>
  <c r="G388" i="8"/>
  <c r="C381" i="8"/>
  <c r="H381" i="8" s="1"/>
  <c r="C379" i="8"/>
  <c r="C378" i="8"/>
  <c r="H377" i="8"/>
  <c r="G377" i="8"/>
  <c r="H370" i="8"/>
  <c r="G370" i="8"/>
  <c r="C370" i="8"/>
  <c r="C368" i="8"/>
  <c r="H368" i="8" s="1"/>
  <c r="C367" i="8"/>
  <c r="H366" i="8"/>
  <c r="G366" i="8"/>
  <c r="C359" i="8"/>
  <c r="C357" i="8"/>
  <c r="C356" i="8"/>
  <c r="H356" i="8" s="1"/>
  <c r="H355" i="8"/>
  <c r="G355" i="8"/>
  <c r="C348" i="8"/>
  <c r="H348" i="8" s="1"/>
  <c r="H346" i="8"/>
  <c r="C346" i="8"/>
  <c r="G346" i="8" s="1"/>
  <c r="C345" i="8"/>
  <c r="H345" i="8" s="1"/>
  <c r="H344" i="8"/>
  <c r="G344" i="8"/>
  <c r="C337" i="8"/>
  <c r="H337" i="8" s="1"/>
  <c r="C335" i="8"/>
  <c r="G335" i="8" s="1"/>
  <c r="C334" i="8"/>
  <c r="H334" i="8" s="1"/>
  <c r="H333" i="8"/>
  <c r="G333" i="8"/>
  <c r="C326" i="8"/>
  <c r="H326" i="8" s="1"/>
  <c r="C324" i="8"/>
  <c r="H324" i="8" s="1"/>
  <c r="C323" i="8"/>
  <c r="H323" i="8" s="1"/>
  <c r="H322" i="8"/>
  <c r="G322" i="8"/>
  <c r="C315" i="8"/>
  <c r="G315" i="8" s="1"/>
  <c r="C313" i="8"/>
  <c r="H313" i="8" s="1"/>
  <c r="C312" i="8"/>
  <c r="H312" i="8" s="1"/>
  <c r="H311" i="8"/>
  <c r="G311" i="8"/>
  <c r="C304" i="8"/>
  <c r="H304" i="8" s="1"/>
  <c r="G302" i="8"/>
  <c r="C302" i="8"/>
  <c r="H302" i="8" s="1"/>
  <c r="H305" i="8" s="1"/>
  <c r="H296" i="8" s="1"/>
  <c r="C301" i="8"/>
  <c r="H301" i="8" s="1"/>
  <c r="H300" i="8"/>
  <c r="G300" i="8"/>
  <c r="C293" i="8"/>
  <c r="H293" i="8" s="1"/>
  <c r="C291" i="8"/>
  <c r="G291" i="8" s="1"/>
  <c r="G290" i="8"/>
  <c r="C290" i="8"/>
  <c r="H290" i="8" s="1"/>
  <c r="H289" i="8"/>
  <c r="G289" i="8"/>
  <c r="C282" i="8"/>
  <c r="C280" i="8"/>
  <c r="H280" i="8" s="1"/>
  <c r="C279" i="8"/>
  <c r="H279" i="8" s="1"/>
  <c r="H278" i="8"/>
  <c r="G278" i="8"/>
  <c r="A274" i="8"/>
  <c r="A285" i="8" s="1"/>
  <c r="A296" i="8" s="1"/>
  <c r="A307" i="8" s="1"/>
  <c r="A318" i="8" s="1"/>
  <c r="A329" i="8" s="1"/>
  <c r="A340" i="8" s="1"/>
  <c r="A351" i="8" s="1"/>
  <c r="A362" i="8" s="1"/>
  <c r="A373" i="8" s="1"/>
  <c r="A384" i="8" s="1"/>
  <c r="A395" i="8" s="1"/>
  <c r="A406" i="8" s="1"/>
  <c r="A417" i="8" s="1"/>
  <c r="C271" i="8"/>
  <c r="H271" i="8" s="1"/>
  <c r="C269" i="8"/>
  <c r="H269" i="8" s="1"/>
  <c r="C268" i="8"/>
  <c r="H268" i="8" s="1"/>
  <c r="H267" i="8"/>
  <c r="G267" i="8"/>
  <c r="C260" i="8"/>
  <c r="H260" i="8" s="1"/>
  <c r="C258" i="8"/>
  <c r="G258" i="8" s="1"/>
  <c r="C257" i="8"/>
  <c r="H257" i="8" s="1"/>
  <c r="H256" i="8"/>
  <c r="G256" i="8"/>
  <c r="A252" i="8"/>
  <c r="A263" i="8" s="1"/>
  <c r="H248" i="8"/>
  <c r="G248" i="8"/>
  <c r="H247" i="8"/>
  <c r="G247" i="8"/>
  <c r="H246" i="8"/>
  <c r="G246" i="8"/>
  <c r="H245" i="8"/>
  <c r="G245" i="8"/>
  <c r="H244" i="8"/>
  <c r="G244" i="8"/>
  <c r="H237" i="8"/>
  <c r="G237" i="8"/>
  <c r="H236" i="8"/>
  <c r="G236" i="8"/>
  <c r="H235" i="8"/>
  <c r="G235" i="8"/>
  <c r="H234" i="8"/>
  <c r="G234" i="8"/>
  <c r="H233" i="8"/>
  <c r="H238" i="8" s="1"/>
  <c r="H229" i="8" s="1"/>
  <c r="G233" i="8"/>
  <c r="H226" i="8"/>
  <c r="G226" i="8"/>
  <c r="H225" i="8"/>
  <c r="G225" i="8"/>
  <c r="H224" i="8"/>
  <c r="G224" i="8"/>
  <c r="H223" i="8"/>
  <c r="G223" i="8"/>
  <c r="H222" i="8"/>
  <c r="G222" i="8"/>
  <c r="G227" i="8" s="1"/>
  <c r="G218" i="8" s="1"/>
  <c r="H215" i="8"/>
  <c r="G215" i="8"/>
  <c r="H214" i="8"/>
  <c r="G214" i="8"/>
  <c r="H213" i="8"/>
  <c r="G213" i="8"/>
  <c r="H212" i="8"/>
  <c r="G212" i="8"/>
  <c r="H211" i="8"/>
  <c r="G211" i="8"/>
  <c r="H204" i="8"/>
  <c r="G204" i="8"/>
  <c r="H203" i="8"/>
  <c r="G203" i="8"/>
  <c r="H202" i="8"/>
  <c r="G202" i="8"/>
  <c r="H201" i="8"/>
  <c r="G201" i="8"/>
  <c r="H200" i="8"/>
  <c r="G200" i="8"/>
  <c r="H193" i="8"/>
  <c r="G193" i="8"/>
  <c r="H192" i="8"/>
  <c r="G192" i="8"/>
  <c r="G194" i="8" s="1"/>
  <c r="G185" i="8" s="1"/>
  <c r="H191" i="8"/>
  <c r="G191" i="8"/>
  <c r="H190" i="8"/>
  <c r="G190" i="8"/>
  <c r="H189" i="8"/>
  <c r="G189" i="8"/>
  <c r="H182" i="8"/>
  <c r="G182" i="8"/>
  <c r="H180" i="8"/>
  <c r="G180" i="8"/>
  <c r="H179" i="8"/>
  <c r="G179" i="8"/>
  <c r="H178" i="8"/>
  <c r="G178" i="8"/>
  <c r="H177" i="8"/>
  <c r="G177" i="8"/>
  <c r="H170" i="8"/>
  <c r="G170" i="8"/>
  <c r="H169" i="8"/>
  <c r="G169" i="8"/>
  <c r="H168" i="8"/>
  <c r="G168" i="8"/>
  <c r="H167" i="8"/>
  <c r="G167" i="8"/>
  <c r="H166" i="8"/>
  <c r="G166" i="8"/>
  <c r="H159" i="8"/>
  <c r="G159" i="8"/>
  <c r="H158" i="8"/>
  <c r="G158" i="8"/>
  <c r="H157" i="8"/>
  <c r="G157" i="8"/>
  <c r="H156" i="8"/>
  <c r="G156" i="8"/>
  <c r="H155" i="8"/>
  <c r="G155" i="8"/>
  <c r="H148" i="8"/>
  <c r="G148" i="8"/>
  <c r="H147" i="8"/>
  <c r="G147" i="8"/>
  <c r="G149" i="8" s="1"/>
  <c r="H146" i="8"/>
  <c r="G146" i="8"/>
  <c r="H145" i="8"/>
  <c r="H149" i="8" s="1"/>
  <c r="H140" i="8" s="1"/>
  <c r="G145" i="8"/>
  <c r="H144" i="8"/>
  <c r="G144" i="8"/>
  <c r="G138" i="8"/>
  <c r="G129" i="8" s="1"/>
  <c r="H137" i="8"/>
  <c r="G137" i="8"/>
  <c r="H136" i="8"/>
  <c r="G136" i="8"/>
  <c r="H135" i="8"/>
  <c r="G135" i="8"/>
  <c r="H134" i="8"/>
  <c r="G134" i="8"/>
  <c r="H133" i="8"/>
  <c r="G133" i="8"/>
  <c r="H126" i="8"/>
  <c r="G126" i="8"/>
  <c r="H125" i="8"/>
  <c r="G125" i="8"/>
  <c r="H124" i="8"/>
  <c r="G124" i="8"/>
  <c r="H123" i="8"/>
  <c r="G123" i="8"/>
  <c r="H122" i="8"/>
  <c r="G122" i="8"/>
  <c r="G127" i="8" s="1"/>
  <c r="G118" i="8" s="1"/>
  <c r="H115" i="8"/>
  <c r="G115" i="8"/>
  <c r="H114" i="8"/>
  <c r="G114" i="8"/>
  <c r="H113" i="8"/>
  <c r="G113" i="8"/>
  <c r="H112" i="8"/>
  <c r="H116" i="8" s="1"/>
  <c r="H107" i="8" s="1"/>
  <c r="G112" i="8"/>
  <c r="H111" i="8"/>
  <c r="G111" i="8"/>
  <c r="G116" i="8" s="1"/>
  <c r="G107" i="8" s="1"/>
  <c r="H104" i="8"/>
  <c r="G104" i="8"/>
  <c r="H103" i="8"/>
  <c r="G103" i="8"/>
  <c r="H102" i="8"/>
  <c r="G102" i="8"/>
  <c r="H101" i="8"/>
  <c r="G101" i="8"/>
  <c r="H100" i="8"/>
  <c r="G100" i="8"/>
  <c r="A96" i="8"/>
  <c r="A107" i="8" s="1"/>
  <c r="A118" i="8" s="1"/>
  <c r="A129" i="8" s="1"/>
  <c r="A140" i="8" s="1"/>
  <c r="A151" i="8" s="1"/>
  <c r="A162" i="8" s="1"/>
  <c r="A173" i="8" s="1"/>
  <c r="A185" i="8" s="1"/>
  <c r="A196" i="8" s="1"/>
  <c r="A207" i="8" s="1"/>
  <c r="A218" i="8" s="1"/>
  <c r="A229" i="8" s="1"/>
  <c r="A240" i="8" s="1"/>
  <c r="H93" i="8"/>
  <c r="G93" i="8"/>
  <c r="H92" i="8"/>
  <c r="G92" i="8"/>
  <c r="H91" i="8"/>
  <c r="G91" i="8"/>
  <c r="H90" i="8"/>
  <c r="G90" i="8"/>
  <c r="H89" i="8"/>
  <c r="G89" i="8"/>
  <c r="G94" i="8" s="1"/>
  <c r="G85" i="8" s="1"/>
  <c r="A85" i="8"/>
  <c r="H81" i="8"/>
  <c r="G81" i="8"/>
  <c r="H80" i="8"/>
  <c r="G80" i="8"/>
  <c r="H79" i="8"/>
  <c r="G79" i="8"/>
  <c r="H78" i="8"/>
  <c r="G78" i="8"/>
  <c r="H77" i="8"/>
  <c r="G77" i="8"/>
  <c r="H75" i="8"/>
  <c r="G75" i="8"/>
  <c r="H74" i="8"/>
  <c r="G74" i="8"/>
  <c r="H73" i="8"/>
  <c r="G73" i="8"/>
  <c r="H72" i="8"/>
  <c r="G72" i="8"/>
  <c r="H71" i="8"/>
  <c r="G71" i="8"/>
  <c r="C70" i="8"/>
  <c r="H62" i="8"/>
  <c r="G62" i="8"/>
  <c r="H61" i="8"/>
  <c r="G61" i="8"/>
  <c r="H60" i="8"/>
  <c r="G60" i="8"/>
  <c r="H59" i="8"/>
  <c r="G59" i="8"/>
  <c r="H58" i="8"/>
  <c r="G58" i="8"/>
  <c r="H56" i="8"/>
  <c r="G56" i="8"/>
  <c r="H55" i="8"/>
  <c r="G55" i="8"/>
  <c r="H54" i="8"/>
  <c r="G54" i="8"/>
  <c r="H53" i="8"/>
  <c r="G53" i="8"/>
  <c r="C52" i="8"/>
  <c r="G52" i="8" s="1"/>
  <c r="H44" i="8"/>
  <c r="G44" i="8"/>
  <c r="H43" i="8"/>
  <c r="G43" i="8"/>
  <c r="H42" i="8"/>
  <c r="G42" i="8"/>
  <c r="H41" i="8"/>
  <c r="G41" i="8"/>
  <c r="H40" i="8"/>
  <c r="G40" i="8"/>
  <c r="H39" i="8"/>
  <c r="G39" i="8"/>
  <c r="H37" i="8"/>
  <c r="G37" i="8"/>
  <c r="H36" i="8"/>
  <c r="G36" i="8"/>
  <c r="H35" i="8"/>
  <c r="G35" i="8"/>
  <c r="C34" i="8"/>
  <c r="G34" i="8" s="1"/>
  <c r="A29" i="8"/>
  <c r="A47" i="8" s="1"/>
  <c r="A65" i="8" s="1"/>
  <c r="C25" i="8"/>
  <c r="H25" i="8" s="1"/>
  <c r="H24" i="8"/>
  <c r="G24" i="8"/>
  <c r="H23" i="8"/>
  <c r="G23" i="8"/>
  <c r="H21" i="8"/>
  <c r="G21" i="8"/>
  <c r="H20" i="8"/>
  <c r="G20" i="8"/>
  <c r="H19" i="8"/>
  <c r="G19" i="8"/>
  <c r="H18" i="8"/>
  <c r="G18" i="8"/>
  <c r="H17" i="8"/>
  <c r="G17" i="8"/>
  <c r="H16" i="8"/>
  <c r="G16" i="8"/>
  <c r="H15" i="8"/>
  <c r="G15" i="8"/>
  <c r="C13" i="8"/>
  <c r="H9" i="8"/>
  <c r="H3" i="8" s="1"/>
  <c r="H8" i="8"/>
  <c r="G8" i="8"/>
  <c r="H7" i="8"/>
  <c r="G7" i="8"/>
  <c r="A3" i="8"/>
  <c r="A11" i="8" s="1"/>
  <c r="H216" i="8" l="1"/>
  <c r="H207" i="8" s="1"/>
  <c r="G238" i="8"/>
  <c r="G229" i="8" s="1"/>
  <c r="H1412" i="8"/>
  <c r="H1402" i="8" s="1"/>
  <c r="G4584" i="8"/>
  <c r="G4712" i="8"/>
  <c r="G4704" i="8" s="1"/>
  <c r="G570" i="8"/>
  <c r="G590" i="8"/>
  <c r="G663" i="8"/>
  <c r="H714" i="8"/>
  <c r="G734" i="8"/>
  <c r="G807" i="8"/>
  <c r="G845" i="8"/>
  <c r="H1122" i="8"/>
  <c r="H1193" i="8"/>
  <c r="G1518" i="8"/>
  <c r="H1748" i="8"/>
  <c r="G1867" i="8"/>
  <c r="H1903" i="8"/>
  <c r="G2104" i="8"/>
  <c r="G2450" i="8"/>
  <c r="G2562" i="8"/>
  <c r="H2887" i="8"/>
  <c r="H2891" i="8" s="1"/>
  <c r="H2882" i="8" s="1"/>
  <c r="H3193" i="8"/>
  <c r="H3181" i="8" s="1"/>
  <c r="H3994" i="8"/>
  <c r="G4514" i="8"/>
  <c r="C4733" i="8"/>
  <c r="G5280" i="8"/>
  <c r="G5350" i="8"/>
  <c r="G5381" i="8"/>
  <c r="G5627" i="8"/>
  <c r="H5639" i="8"/>
  <c r="H5805" i="8"/>
  <c r="H5789" i="8" s="1"/>
  <c r="G3426" i="8"/>
  <c r="H183" i="8"/>
  <c r="H173" i="8" s="1"/>
  <c r="I173" i="8" s="1"/>
  <c r="G160" i="8"/>
  <c r="G151" i="8" s="1"/>
  <c r="G183" i="8"/>
  <c r="G173" i="8" s="1"/>
  <c r="H400" i="8"/>
  <c r="G606" i="8"/>
  <c r="H866" i="8"/>
  <c r="H881" i="8"/>
  <c r="H938" i="8"/>
  <c r="G1347" i="8"/>
  <c r="H1400" i="8"/>
  <c r="H1390" i="8" s="1"/>
  <c r="H1470" i="8"/>
  <c r="H1504" i="8"/>
  <c r="H1590" i="8"/>
  <c r="H1592" i="8" s="1"/>
  <c r="H1582" i="8" s="1"/>
  <c r="G1939" i="8"/>
  <c r="G2296" i="8"/>
  <c r="H2380" i="8"/>
  <c r="H2467" i="8"/>
  <c r="H2632" i="8"/>
  <c r="H2623" i="8" s="1"/>
  <c r="H2734" i="8"/>
  <c r="G2847" i="8"/>
  <c r="H3030" i="8"/>
  <c r="H3021" i="8" s="1"/>
  <c r="H4506" i="8"/>
  <c r="H4514" i="8" s="1"/>
  <c r="H4502" i="8" s="1"/>
  <c r="H4528" i="8"/>
  <c r="H4516" i="8" s="1"/>
  <c r="H4697" i="8"/>
  <c r="G4981" i="8"/>
  <c r="G5106" i="8"/>
  <c r="H5313" i="8"/>
  <c r="H5421" i="8"/>
  <c r="G5910" i="8"/>
  <c r="H171" i="8"/>
  <c r="H162" i="8" s="1"/>
  <c r="I162" i="8" s="1"/>
  <c r="G1508" i="8"/>
  <c r="H3832" i="8"/>
  <c r="H3821" i="8" s="1"/>
  <c r="H4400" i="8"/>
  <c r="H3975" i="8"/>
  <c r="H4647" i="8"/>
  <c r="H4889" i="8"/>
  <c r="H4877" i="8" s="1"/>
  <c r="I4877" i="8" s="1"/>
  <c r="H5107" i="8"/>
  <c r="G5281" i="8"/>
  <c r="H5351" i="8"/>
  <c r="G5370" i="8"/>
  <c r="G5577" i="8"/>
  <c r="H831" i="8"/>
  <c r="H978" i="8"/>
  <c r="G1458" i="8"/>
  <c r="G1494" i="8"/>
  <c r="H1926" i="8"/>
  <c r="G1962" i="8"/>
  <c r="H2084" i="8"/>
  <c r="G2254" i="8"/>
  <c r="G2336" i="8"/>
  <c r="G2353" i="8"/>
  <c r="G2383" i="8"/>
  <c r="H2491" i="8"/>
  <c r="H2602" i="8"/>
  <c r="H2621" i="8"/>
  <c r="H2612" i="8" s="1"/>
  <c r="G2875" i="8"/>
  <c r="G2951" i="8"/>
  <c r="G2955" i="8" s="1"/>
  <c r="G2946" i="8" s="1"/>
  <c r="H3179" i="8"/>
  <c r="H3166" i="8" s="1"/>
  <c r="G4903" i="8"/>
  <c r="H138" i="8"/>
  <c r="H129" i="8" s="1"/>
  <c r="I129" i="8" s="1"/>
  <c r="G542" i="8"/>
  <c r="G999" i="8"/>
  <c r="H1050" i="8"/>
  <c r="H1255" i="8"/>
  <c r="H1539" i="8"/>
  <c r="H1578" i="8"/>
  <c r="H34" i="8"/>
  <c r="H127" i="8"/>
  <c r="H118" i="8" s="1"/>
  <c r="I118" i="8" s="1"/>
  <c r="G614" i="8"/>
  <c r="H689" i="8"/>
  <c r="H738" i="8"/>
  <c r="H1169" i="8"/>
  <c r="H1335" i="8"/>
  <c r="G1685" i="8"/>
  <c r="G1808" i="8"/>
  <c r="H2189" i="8"/>
  <c r="H2268" i="8"/>
  <c r="H2566" i="8"/>
  <c r="H2588" i="8"/>
  <c r="H2762" i="8"/>
  <c r="G2855" i="8"/>
  <c r="H4049" i="8"/>
  <c r="H4035" i="8" s="1"/>
  <c r="G4406" i="8"/>
  <c r="H5020" i="8"/>
  <c r="H5006" i="8" s="1"/>
  <c r="G5384" i="8"/>
  <c r="H5453" i="8"/>
  <c r="G5516" i="8"/>
  <c r="G5578" i="8"/>
  <c r="G5309" i="8"/>
  <c r="F749" i="4"/>
  <c r="G389" i="8"/>
  <c r="H510" i="8"/>
  <c r="G581" i="8"/>
  <c r="G675" i="8"/>
  <c r="H690" i="8"/>
  <c r="G891" i="8"/>
  <c r="G906" i="8"/>
  <c r="H1407" i="8"/>
  <c r="G1963" i="8"/>
  <c r="G1967" i="8" s="1"/>
  <c r="H2001" i="8"/>
  <c r="G2190" i="8"/>
  <c r="H2477" i="8"/>
  <c r="G2494" i="8"/>
  <c r="H2523" i="8"/>
  <c r="H2692" i="8"/>
  <c r="G2776" i="8"/>
  <c r="H2898" i="8"/>
  <c r="H2976" i="8"/>
  <c r="H2967" i="8" s="1"/>
  <c r="I2967" i="8" s="1"/>
  <c r="H3059" i="8"/>
  <c r="H3061" i="8" s="1"/>
  <c r="H3053" i="8" s="1"/>
  <c r="H3656" i="8"/>
  <c r="H3636" i="8" s="1"/>
  <c r="H3699" i="8"/>
  <c r="H3687" i="8" s="1"/>
  <c r="G3977" i="8"/>
  <c r="H4604" i="8"/>
  <c r="G4761" i="8"/>
  <c r="G4809" i="8"/>
  <c r="G4972" i="8"/>
  <c r="G5094" i="8"/>
  <c r="H5556" i="8"/>
  <c r="H5541" i="8" s="1"/>
  <c r="H105" i="8"/>
  <c r="H96" i="8" s="1"/>
  <c r="G2777" i="8"/>
  <c r="G2765" i="8" s="1"/>
  <c r="G4109" i="8"/>
  <c r="H4448" i="8"/>
  <c r="G5228" i="8"/>
  <c r="H5379" i="8"/>
  <c r="G5385" i="8"/>
  <c r="G5765" i="8"/>
  <c r="G216" i="8"/>
  <c r="G4462" i="8"/>
  <c r="H4724" i="8"/>
  <c r="G5432" i="8"/>
  <c r="F908" i="4"/>
  <c r="F925" i="4"/>
  <c r="F731" i="4"/>
  <c r="F730" i="4"/>
  <c r="H378" i="8"/>
  <c r="G378" i="8"/>
  <c r="H578" i="8"/>
  <c r="H595" i="8"/>
  <c r="H585" i="8" s="1"/>
  <c r="H677" i="8"/>
  <c r="H871" i="8"/>
  <c r="H861" i="8" s="1"/>
  <c r="G963" i="8"/>
  <c r="H963" i="8"/>
  <c r="H979" i="8"/>
  <c r="H969" i="8" s="1"/>
  <c r="G1376" i="8"/>
  <c r="G1604" i="8"/>
  <c r="H1611" i="8"/>
  <c r="H1847" i="8"/>
  <c r="H1837" i="8" s="1"/>
  <c r="H1915" i="8"/>
  <c r="H1919" i="8" s="1"/>
  <c r="H1909" i="8" s="1"/>
  <c r="G1915" i="8"/>
  <c r="H1998" i="8"/>
  <c r="H4486" i="8"/>
  <c r="H4474" i="8" s="1"/>
  <c r="H4636" i="8"/>
  <c r="G1146" i="8"/>
  <c r="H1146" i="8"/>
  <c r="G1580" i="8"/>
  <c r="I1580" i="8" s="1"/>
  <c r="G1612" i="8"/>
  <c r="G1616" i="8" s="1"/>
  <c r="G1606" i="8" s="1"/>
  <c r="H1612" i="8"/>
  <c r="H1684" i="8"/>
  <c r="G1684" i="8"/>
  <c r="G2519" i="8"/>
  <c r="G2525" i="8" s="1"/>
  <c r="H2519" i="8"/>
  <c r="H2720" i="8"/>
  <c r="G2720" i="8"/>
  <c r="G5297" i="8"/>
  <c r="H5297" i="8"/>
  <c r="G312" i="8"/>
  <c r="H359" i="8"/>
  <c r="G359" i="8"/>
  <c r="H567" i="8"/>
  <c r="G567" i="8"/>
  <c r="G650" i="8"/>
  <c r="H1131" i="8"/>
  <c r="G1131" i="8"/>
  <c r="G1314" i="8"/>
  <c r="G1587" i="8"/>
  <c r="G1600" i="8"/>
  <c r="G1756" i="8"/>
  <c r="H1818" i="8"/>
  <c r="H1822" i="8" s="1"/>
  <c r="H1812" i="8" s="1"/>
  <c r="G1818" i="8"/>
  <c r="H2035" i="8"/>
  <c r="G2035" i="8"/>
  <c r="G2282" i="8"/>
  <c r="H2365" i="8"/>
  <c r="G2365" i="8"/>
  <c r="G2548" i="8"/>
  <c r="H3092" i="8"/>
  <c r="H3084" i="8" s="1"/>
  <c r="G3468" i="8"/>
  <c r="I3468" i="8" s="1"/>
  <c r="G4039" i="8"/>
  <c r="G4391" i="8"/>
  <c r="G4400" i="8" s="1"/>
  <c r="G4387" i="8" s="1"/>
  <c r="G4520" i="8"/>
  <c r="G4528" i="8" s="1"/>
  <c r="I4528" i="8" s="1"/>
  <c r="G5097" i="8"/>
  <c r="H5097" i="8"/>
  <c r="H1074" i="8"/>
  <c r="G1074" i="8"/>
  <c r="H2453" i="8"/>
  <c r="H2455" i="8" s="1"/>
  <c r="H2443" i="8" s="1"/>
  <c r="H2444" i="8" s="1"/>
  <c r="G2453" i="8"/>
  <c r="H4704" i="8"/>
  <c r="G82" i="8"/>
  <c r="G65" i="8" s="1"/>
  <c r="I65" i="8" s="1"/>
  <c r="G205" i="8"/>
  <c r="H249" i="8"/>
  <c r="H240" i="8" s="1"/>
  <c r="G519" i="8"/>
  <c r="G523" i="8" s="1"/>
  <c r="G583" i="8"/>
  <c r="G686" i="8"/>
  <c r="G691" i="8" s="1"/>
  <c r="H686" i="8"/>
  <c r="H929" i="8"/>
  <c r="H1002" i="8"/>
  <c r="G1058" i="8"/>
  <c r="H1058" i="8"/>
  <c r="G1299" i="8"/>
  <c r="H1431" i="8"/>
  <c r="H1436" i="8" s="1"/>
  <c r="H1426" i="8" s="1"/>
  <c r="G1480" i="8"/>
  <c r="G1575" i="8"/>
  <c r="H1953" i="8"/>
  <c r="H1955" i="8" s="1"/>
  <c r="H1945" i="8" s="1"/>
  <c r="G1953" i="8"/>
  <c r="G2142" i="8"/>
  <c r="H2142" i="8"/>
  <c r="G2269" i="8"/>
  <c r="H2269" i="8"/>
  <c r="H2271" i="8" s="1"/>
  <c r="H2259" i="8" s="1"/>
  <c r="H2260" i="8" s="1"/>
  <c r="G3492" i="8"/>
  <c r="G4291" i="8"/>
  <c r="G4299" i="8" s="1"/>
  <c r="G4281" i="8" s="1"/>
  <c r="G9" i="8"/>
  <c r="H205" i="8"/>
  <c r="H196" i="8" s="1"/>
  <c r="G249" i="8"/>
  <c r="G367" i="8"/>
  <c r="H367" i="8"/>
  <c r="H371" i="8" s="1"/>
  <c r="H362" i="8" s="1"/>
  <c r="H534" i="8"/>
  <c r="H582" i="8"/>
  <c r="H914" i="8"/>
  <c r="H1190" i="8"/>
  <c r="G1190" i="8"/>
  <c r="H1205" i="8"/>
  <c r="G1205" i="8"/>
  <c r="G1938" i="8"/>
  <c r="H1938" i="8"/>
  <c r="H2114" i="8"/>
  <c r="G2114" i="8"/>
  <c r="G2194" i="8"/>
  <c r="I2194" i="8" s="1"/>
  <c r="H2369" i="8"/>
  <c r="G2369" i="8"/>
  <c r="G2976" i="8"/>
  <c r="G2967" i="8" s="1"/>
  <c r="G4061" i="8"/>
  <c r="G4750" i="8"/>
  <c r="H4750" i="8"/>
  <c r="H194" i="8"/>
  <c r="H185" i="8" s="1"/>
  <c r="I185" i="8" s="1"/>
  <c r="H282" i="8"/>
  <c r="G282" i="8"/>
  <c r="G1384" i="8"/>
  <c r="H1384" i="8"/>
  <c r="G1568" i="8"/>
  <c r="G1558" i="8" s="1"/>
  <c r="G1576" i="8"/>
  <c r="H1576" i="8"/>
  <c r="H2129" i="8"/>
  <c r="G2129" i="8"/>
  <c r="H4061" i="8"/>
  <c r="H4051" i="8" s="1"/>
  <c r="H4314" i="8"/>
  <c r="H4302" i="8" s="1"/>
  <c r="H327" i="8"/>
  <c r="H318" i="8" s="1"/>
  <c r="H393" i="8"/>
  <c r="H384" i="8" s="1"/>
  <c r="H411" i="8"/>
  <c r="G555" i="8"/>
  <c r="H555" i="8"/>
  <c r="G602" i="8"/>
  <c r="G1419" i="8"/>
  <c r="G1434" i="8"/>
  <c r="G1468" i="8"/>
  <c r="G1472" i="8" s="1"/>
  <c r="G1540" i="8"/>
  <c r="G2059" i="8"/>
  <c r="G2589" i="8"/>
  <c r="G2595" i="8" s="1"/>
  <c r="H2589" i="8"/>
  <c r="H2595" i="8" s="1"/>
  <c r="H2583" i="8" s="1"/>
  <c r="H2876" i="8"/>
  <c r="H2880" i="8" s="1"/>
  <c r="H2871" i="8" s="1"/>
  <c r="G2876" i="8"/>
  <c r="G2880" i="8" s="1"/>
  <c r="H4414" i="8"/>
  <c r="H4402" i="8" s="1"/>
  <c r="H1158" i="8"/>
  <c r="G1158" i="8"/>
  <c r="G4875" i="8"/>
  <c r="G5181" i="8"/>
  <c r="C5183" i="8"/>
  <c r="C5182" i="8"/>
  <c r="H5181" i="8"/>
  <c r="I149" i="8"/>
  <c r="G547" i="8"/>
  <c r="G537" i="8" s="1"/>
  <c r="H761" i="8"/>
  <c r="G761" i="8"/>
  <c r="H1026" i="8"/>
  <c r="G1026" i="8"/>
  <c r="G1027" i="8" s="1"/>
  <c r="G1017" i="8" s="1"/>
  <c r="H1420" i="8"/>
  <c r="G1420" i="8"/>
  <c r="G1564" i="8"/>
  <c r="H1564" i="8"/>
  <c r="H1834" i="8"/>
  <c r="H1824" i="8" s="1"/>
  <c r="H2411" i="8"/>
  <c r="G2411" i="8"/>
  <c r="G5641" i="8"/>
  <c r="H5641" i="8"/>
  <c r="H5646" i="8" s="1"/>
  <c r="H5631" i="8" s="1"/>
  <c r="G939" i="8"/>
  <c r="H939" i="8"/>
  <c r="H943" i="8" s="1"/>
  <c r="H933" i="8" s="1"/>
  <c r="H1290" i="8"/>
  <c r="G1290" i="8"/>
  <c r="H2510" i="8"/>
  <c r="G2510" i="8"/>
  <c r="G2511" i="8" s="1"/>
  <c r="G2499" i="8" s="1"/>
  <c r="G2500" i="8" s="1"/>
  <c r="G626" i="8"/>
  <c r="H626" i="8"/>
  <c r="H70" i="8"/>
  <c r="H82" i="8" s="1"/>
  <c r="H65" i="8" s="1"/>
  <c r="G70" i="8"/>
  <c r="H487" i="8"/>
  <c r="H477" i="8" s="1"/>
  <c r="H523" i="8"/>
  <c r="H513" i="8" s="1"/>
  <c r="H543" i="8"/>
  <c r="G662" i="8"/>
  <c r="H818" i="8"/>
  <c r="H1086" i="8"/>
  <c r="H1214" i="8"/>
  <c r="G1364" i="8"/>
  <c r="G1408" i="8"/>
  <c r="G1530" i="8"/>
  <c r="G1532" i="8" s="1"/>
  <c r="G1624" i="8"/>
  <c r="G1829" i="8"/>
  <c r="G1843" i="8"/>
  <c r="G1847" i="8" s="1"/>
  <c r="H2011" i="8"/>
  <c r="G2011" i="8"/>
  <c r="G2153" i="8"/>
  <c r="G2158" i="8" s="1"/>
  <c r="H2153" i="8"/>
  <c r="H2158" i="8" s="1"/>
  <c r="H2148" i="8" s="1"/>
  <c r="H2394" i="8"/>
  <c r="G2394" i="8"/>
  <c r="H2790" i="8"/>
  <c r="G2790" i="8"/>
  <c r="H3146" i="8"/>
  <c r="H3148" i="8" s="1"/>
  <c r="H3139" i="8" s="1"/>
  <c r="G3146" i="8"/>
  <c r="G3148" i="8" s="1"/>
  <c r="H94" i="8"/>
  <c r="H85" i="8" s="1"/>
  <c r="I85" i="8" s="1"/>
  <c r="G105" i="8"/>
  <c r="G96" i="8" s="1"/>
  <c r="I96" i="8" s="1"/>
  <c r="H404" i="8"/>
  <c r="H395" i="8" s="1"/>
  <c r="G811" i="8"/>
  <c r="H2665" i="8"/>
  <c r="H2657" i="8" s="1"/>
  <c r="H3492" i="8"/>
  <c r="H3481" i="8" s="1"/>
  <c r="G3699" i="8"/>
  <c r="G3687" i="8" s="1"/>
  <c r="H3725" i="8"/>
  <c r="H3714" i="8" s="1"/>
  <c r="H3763" i="8"/>
  <c r="H3747" i="8" s="1"/>
  <c r="H3791" i="8"/>
  <c r="H3779" i="8" s="1"/>
  <c r="H4799" i="8"/>
  <c r="H4787" i="8" s="1"/>
  <c r="G5004" i="8"/>
  <c r="G5112" i="8"/>
  <c r="G5143" i="8"/>
  <c r="G5151" i="8" s="1"/>
  <c r="G5226" i="8"/>
  <c r="G5230" i="8" s="1"/>
  <c r="G5221" i="8" s="1"/>
  <c r="G5241" i="8"/>
  <c r="G5249" i="8"/>
  <c r="G5270" i="8"/>
  <c r="G5252" i="8" s="1"/>
  <c r="I5252" i="8" s="1"/>
  <c r="H5310" i="8"/>
  <c r="H5315" i="8"/>
  <c r="G5371" i="8"/>
  <c r="G5382" i="8"/>
  <c r="G5388" i="8"/>
  <c r="H5432" i="8"/>
  <c r="H5414" i="8" s="1"/>
  <c r="G5579" i="8"/>
  <c r="G5601" i="8"/>
  <c r="G5586" i="8" s="1"/>
  <c r="H5910" i="8"/>
  <c r="H5901" i="8" s="1"/>
  <c r="G171" i="8"/>
  <c r="G162" i="8" s="1"/>
  <c r="G438" i="8"/>
  <c r="G495" i="8"/>
  <c r="H579" i="8"/>
  <c r="G605" i="8"/>
  <c r="H638" i="8"/>
  <c r="H643" i="8" s="1"/>
  <c r="H633" i="8" s="1"/>
  <c r="H651" i="8"/>
  <c r="G1110" i="8"/>
  <c r="G1202" i="8"/>
  <c r="G1267" i="8"/>
  <c r="H1287" i="8"/>
  <c r="H1292" i="8" s="1"/>
  <c r="H1282" i="8" s="1"/>
  <c r="G1712" i="8"/>
  <c r="G1914" i="8"/>
  <c r="H1999" i="8"/>
  <c r="G2103" i="8"/>
  <c r="H2166" i="8"/>
  <c r="H2194" i="8"/>
  <c r="H2184" i="8" s="1"/>
  <c r="G2283" i="8"/>
  <c r="G2285" i="8" s="1"/>
  <c r="H2297" i="8"/>
  <c r="H2299" i="8" s="1"/>
  <c r="H2287" i="8" s="1"/>
  <c r="H2288" i="8" s="1"/>
  <c r="G2439" i="8"/>
  <c r="G2452" i="8"/>
  <c r="G2509" i="8"/>
  <c r="G2661" i="8"/>
  <c r="G2805" i="8"/>
  <c r="G2961" i="8"/>
  <c r="G3007" i="8"/>
  <c r="G3009" i="8" s="1"/>
  <c r="G3090" i="8"/>
  <c r="G3092" i="8" s="1"/>
  <c r="H3208" i="8"/>
  <c r="H3195" i="8" s="1"/>
  <c r="H3242" i="8"/>
  <c r="H3224" i="8" s="1"/>
  <c r="H3426" i="8"/>
  <c r="H3408" i="8" s="1"/>
  <c r="G3712" i="8"/>
  <c r="G3745" i="8"/>
  <c r="H3813" i="8"/>
  <c r="H3819" i="8" s="1"/>
  <c r="H3807" i="8" s="1"/>
  <c r="G3825" i="8"/>
  <c r="G3832" i="8" s="1"/>
  <c r="I3832" i="8" s="1"/>
  <c r="G4222" i="8"/>
  <c r="G4205" i="8" s="1"/>
  <c r="G4478" i="8"/>
  <c r="G4548" i="8"/>
  <c r="H4556" i="8"/>
  <c r="H4544" i="8" s="1"/>
  <c r="G4791" i="8"/>
  <c r="H4836" i="8"/>
  <c r="H4827" i="8" s="1"/>
  <c r="G4967" i="8"/>
  <c r="G5059" i="8"/>
  <c r="G5064" i="8" s="1"/>
  <c r="G5055" i="8" s="1"/>
  <c r="G5091" i="8"/>
  <c r="H5098" i="8"/>
  <c r="G5237" i="8"/>
  <c r="H5270" i="8"/>
  <c r="H5252" i="8" s="1"/>
  <c r="H160" i="8"/>
  <c r="H151" i="8" s="1"/>
  <c r="I151" i="8" s="1"/>
  <c r="H782" i="8"/>
  <c r="H894" i="8"/>
  <c r="H895" i="8" s="1"/>
  <c r="H885" i="8" s="1"/>
  <c r="H962" i="8"/>
  <c r="G1051" i="8"/>
  <c r="G1041" i="8" s="1"/>
  <c r="G1178" i="8"/>
  <c r="G1217" i="8"/>
  <c r="G1219" i="8" s="1"/>
  <c r="G1209" i="8" s="1"/>
  <c r="G1396" i="8"/>
  <c r="H1566" i="8"/>
  <c r="G2003" i="8"/>
  <c r="G1993" i="8" s="1"/>
  <c r="G2170" i="8"/>
  <c r="G2160" i="8" s="1"/>
  <c r="C2662" i="8"/>
  <c r="H2662" i="8" s="1"/>
  <c r="H2934" i="8"/>
  <c r="H2926" i="8" s="1"/>
  <c r="G2998" i="8"/>
  <c r="G2990" i="8" s="1"/>
  <c r="I2990" i="8" s="1"/>
  <c r="G3364" i="8"/>
  <c r="G3344" i="8" s="1"/>
  <c r="G3386" i="8"/>
  <c r="G3446" i="8"/>
  <c r="G3564" i="8"/>
  <c r="G3549" i="8" s="1"/>
  <c r="H3712" i="8"/>
  <c r="H3701" i="8" s="1"/>
  <c r="H3745" i="8"/>
  <c r="H3727" i="8" s="1"/>
  <c r="I3727" i="8" s="1"/>
  <c r="H3777" i="8"/>
  <c r="H3765" i="8" s="1"/>
  <c r="G3937" i="8"/>
  <c r="G3923" i="8" s="1"/>
  <c r="I3923" i="8" s="1"/>
  <c r="G4097" i="8"/>
  <c r="C4968" i="8"/>
  <c r="H5341" i="8"/>
  <c r="H5323" i="8" s="1"/>
  <c r="G5824" i="8"/>
  <c r="G5807" i="8" s="1"/>
  <c r="H5943" i="8"/>
  <c r="H5934" i="8" s="1"/>
  <c r="H2763" i="8"/>
  <c r="H2751" i="8" s="1"/>
  <c r="H2869" i="8"/>
  <c r="H2860" i="8" s="1"/>
  <c r="G2934" i="8"/>
  <c r="H2955" i="8"/>
  <c r="H2946" i="8" s="1"/>
  <c r="G2987" i="8"/>
  <c r="G3193" i="8"/>
  <c r="I3193" i="8" s="1"/>
  <c r="G3298" i="8"/>
  <c r="G3282" i="8" s="1"/>
  <c r="H3937" i="8"/>
  <c r="H3923" i="8" s="1"/>
  <c r="H4500" i="8"/>
  <c r="H4488" i="8" s="1"/>
  <c r="G4931" i="8"/>
  <c r="G4919" i="8" s="1"/>
  <c r="H5004" i="8"/>
  <c r="H4990" i="8" s="1"/>
  <c r="H5477" i="8"/>
  <c r="H5462" i="8" s="1"/>
  <c r="G5954" i="8"/>
  <c r="H227" i="8"/>
  <c r="I227" i="8" s="1"/>
  <c r="H1003" i="8"/>
  <c r="H993" i="8" s="1"/>
  <c r="H2552" i="8"/>
  <c r="H2654" i="8"/>
  <c r="H2646" i="8" s="1"/>
  <c r="H2998" i="8"/>
  <c r="H2990" i="8" s="1"/>
  <c r="G3280" i="8"/>
  <c r="G3672" i="8"/>
  <c r="G3905" i="8"/>
  <c r="I3905" i="8" s="1"/>
  <c r="G4041" i="8"/>
  <c r="H4222" i="8"/>
  <c r="H4205" i="8" s="1"/>
  <c r="G4492" i="8"/>
  <c r="G4500" i="8" s="1"/>
  <c r="H4722" i="8"/>
  <c r="H4945" i="8"/>
  <c r="H4933" i="8" s="1"/>
  <c r="G4959" i="8"/>
  <c r="H1580" i="8"/>
  <c r="H1570" i="8" s="1"/>
  <c r="H1628" i="8"/>
  <c r="H1618" i="8" s="1"/>
  <c r="G2707" i="8"/>
  <c r="H3103" i="8"/>
  <c r="H3094" i="8" s="1"/>
  <c r="G3511" i="8"/>
  <c r="G3494" i="8" s="1"/>
  <c r="H3905" i="8"/>
  <c r="H3891" i="8" s="1"/>
  <c r="G3969" i="8"/>
  <c r="H4241" i="8"/>
  <c r="H4224" i="8" s="1"/>
  <c r="G4428" i="8"/>
  <c r="H4861" i="8"/>
  <c r="H4849" i="8" s="1"/>
  <c r="H5494" i="8"/>
  <c r="H5479" i="8" s="1"/>
  <c r="G5742" i="8"/>
  <c r="G5932" i="8"/>
  <c r="G1083" i="8"/>
  <c r="G1171" i="8"/>
  <c r="H1276" i="8"/>
  <c r="H1311" i="8"/>
  <c r="H1316" i="8" s="1"/>
  <c r="H1306" i="8" s="1"/>
  <c r="G1491" i="8"/>
  <c r="H1672" i="8"/>
  <c r="G1733" i="8"/>
  <c r="G1782" i="8"/>
  <c r="H1855" i="8"/>
  <c r="H1974" i="8"/>
  <c r="G2037" i="8"/>
  <c r="H2118" i="8"/>
  <c r="G2237" i="8"/>
  <c r="H2285" i="8"/>
  <c r="H2273" i="8" s="1"/>
  <c r="H2274" i="8" s="1"/>
  <c r="H2322" i="8"/>
  <c r="G2367" i="8"/>
  <c r="G2924" i="8"/>
  <c r="G2916" i="8" s="1"/>
  <c r="H3320" i="8"/>
  <c r="H3300" i="8" s="1"/>
  <c r="G3406" i="8"/>
  <c r="G3530" i="8"/>
  <c r="G3513" i="8" s="1"/>
  <c r="I3513" i="8" s="1"/>
  <c r="G3612" i="8"/>
  <c r="G4073" i="8"/>
  <c r="H4085" i="8"/>
  <c r="H4075" i="8" s="1"/>
  <c r="G4133" i="8"/>
  <c r="I4133" i="8" s="1"/>
  <c r="G4456" i="8"/>
  <c r="G4444" i="8" s="1"/>
  <c r="G4598" i="8"/>
  <c r="I4598" i="8" s="1"/>
  <c r="H5052" i="8"/>
  <c r="H5038" i="8" s="1"/>
  <c r="G5085" i="8"/>
  <c r="H5170" i="8"/>
  <c r="H5153" i="8" s="1"/>
  <c r="G5185" i="8"/>
  <c r="H5216" i="8"/>
  <c r="H5218" i="8" s="1"/>
  <c r="H5205" i="8" s="1"/>
  <c r="G5477" i="8"/>
  <c r="G5462" i="8" s="1"/>
  <c r="G5494" i="8"/>
  <c r="H5742" i="8"/>
  <c r="H5727" i="8" s="1"/>
  <c r="H5932" i="8"/>
  <c r="H5923" i="8" s="1"/>
  <c r="G5969" i="8"/>
  <c r="G5957" i="8" s="1"/>
  <c r="G5983" i="8"/>
  <c r="G1677" i="8"/>
  <c r="G1667" i="8" s="1"/>
  <c r="H1761" i="8"/>
  <c r="H1751" i="8" s="1"/>
  <c r="H2525" i="8"/>
  <c r="H2513" i="8" s="1"/>
  <c r="H2514" i="8" s="1"/>
  <c r="G2632" i="8"/>
  <c r="I2632" i="8" s="1"/>
  <c r="G2721" i="8"/>
  <c r="H2924" i="8"/>
  <c r="H2916" i="8" s="1"/>
  <c r="H3164" i="8"/>
  <c r="H3151" i="8" s="1"/>
  <c r="H3530" i="8"/>
  <c r="H3513" i="8" s="1"/>
  <c r="G3763" i="8"/>
  <c r="H3873" i="8"/>
  <c r="H3861" i="8" s="1"/>
  <c r="H4133" i="8"/>
  <c r="H4123" i="8" s="1"/>
  <c r="G4342" i="8"/>
  <c r="G4330" i="8" s="1"/>
  <c r="I4330" i="8" s="1"/>
  <c r="H4442" i="8"/>
  <c r="H4430" i="8" s="1"/>
  <c r="G4556" i="8"/>
  <c r="G4612" i="8"/>
  <c r="H4649" i="8"/>
  <c r="H4640" i="8" s="1"/>
  <c r="H4641" i="8" s="1"/>
  <c r="G4825" i="8"/>
  <c r="H4875" i="8"/>
  <c r="H4863" i="8" s="1"/>
  <c r="G5020" i="8"/>
  <c r="H5085" i="8"/>
  <c r="H5077" i="8" s="1"/>
  <c r="H5877" i="8"/>
  <c r="H5863" i="8" s="1"/>
  <c r="H5983" i="8"/>
  <c r="H5971" i="8" s="1"/>
  <c r="H2858" i="8"/>
  <c r="H2850" i="8" s="1"/>
  <c r="G2944" i="8"/>
  <c r="G2936" i="8" s="1"/>
  <c r="G3061" i="8"/>
  <c r="I3061" i="8" s="1"/>
  <c r="H3080" i="8"/>
  <c r="H3082" i="8" s="1"/>
  <c r="H3074" i="8" s="1"/>
  <c r="G3262" i="8"/>
  <c r="G3244" i="8" s="1"/>
  <c r="H4342" i="8"/>
  <c r="H4330" i="8" s="1"/>
  <c r="H4385" i="8"/>
  <c r="H4372" i="8" s="1"/>
  <c r="H4471" i="8"/>
  <c r="H4458" i="8" s="1"/>
  <c r="H4612" i="8"/>
  <c r="H4600" i="8" s="1"/>
  <c r="G4889" i="8"/>
  <c r="H5522" i="8"/>
  <c r="H5507" i="8" s="1"/>
  <c r="G5567" i="8"/>
  <c r="G5680" i="8"/>
  <c r="G5665" i="8" s="1"/>
  <c r="G5861" i="8"/>
  <c r="G5845" i="8" s="1"/>
  <c r="G5921" i="8"/>
  <c r="G5912" i="8" s="1"/>
  <c r="F953" i="4"/>
  <c r="G2621" i="8"/>
  <c r="H2735" i="8"/>
  <c r="H2723" i="8" s="1"/>
  <c r="G2858" i="8"/>
  <c r="H3009" i="8"/>
  <c r="H3000" i="8" s="1"/>
  <c r="H3406" i="8"/>
  <c r="H3388" i="8" s="1"/>
  <c r="H3588" i="8"/>
  <c r="H3566" i="8" s="1"/>
  <c r="G3873" i="8"/>
  <c r="I3873" i="8" s="1"/>
  <c r="G4185" i="8"/>
  <c r="G4471" i="8"/>
  <c r="G5646" i="8"/>
  <c r="G5631" i="8" s="1"/>
  <c r="G5805" i="8"/>
  <c r="I5805" i="8" s="1"/>
  <c r="F775" i="4"/>
  <c r="F770" i="4" s="1"/>
  <c r="F955" i="4"/>
  <c r="F961" i="4"/>
  <c r="F921" i="4"/>
  <c r="E952" i="4"/>
  <c r="F952" i="4" s="1"/>
  <c r="F917" i="4"/>
  <c r="F916" i="4" s="1"/>
  <c r="G196" i="8"/>
  <c r="I196" i="8" s="1"/>
  <c r="I205" i="8"/>
  <c r="G207" i="8"/>
  <c r="I216" i="8"/>
  <c r="I207" i="8"/>
  <c r="I82" i="8"/>
  <c r="G1498" i="8"/>
  <c r="I107" i="8"/>
  <c r="G5945" i="8"/>
  <c r="I3745" i="8"/>
  <c r="G3727" i="8"/>
  <c r="H218" i="8"/>
  <c r="I218" i="8" s="1"/>
  <c r="G801" i="8"/>
  <c r="I4051" i="8"/>
  <c r="G573" i="8"/>
  <c r="H847" i="8"/>
  <c r="H837" i="8" s="1"/>
  <c r="G1522" i="8"/>
  <c r="G746" i="8"/>
  <c r="H446" i="8"/>
  <c r="H1035" i="8"/>
  <c r="H1228" i="8"/>
  <c r="H1232" i="8" s="1"/>
  <c r="H1222" i="8" s="1"/>
  <c r="G279" i="8"/>
  <c r="G293" i="8"/>
  <c r="G294" i="8" s="1"/>
  <c r="H471" i="8"/>
  <c r="H475" i="8" s="1"/>
  <c r="H465" i="8" s="1"/>
  <c r="H506" i="8"/>
  <c r="H511" i="8" s="1"/>
  <c r="H501" i="8" s="1"/>
  <c r="G735" i="8"/>
  <c r="H771" i="8"/>
  <c r="G771" i="8"/>
  <c r="G858" i="8"/>
  <c r="H858" i="8"/>
  <c r="H1062" i="8"/>
  <c r="H1087" i="8"/>
  <c r="H1077" i="8" s="1"/>
  <c r="H1215" i="8"/>
  <c r="H1219" i="8" s="1"/>
  <c r="G1288" i="8"/>
  <c r="G1292" i="8" s="1"/>
  <c r="H1323" i="8"/>
  <c r="H1328" i="8" s="1"/>
  <c r="H1318" i="8" s="1"/>
  <c r="G1323" i="8"/>
  <c r="G1328" i="8" s="1"/>
  <c r="H1360" i="8"/>
  <c r="H1446" i="8"/>
  <c r="G1446" i="8"/>
  <c r="H1661" i="8"/>
  <c r="G1696" i="8"/>
  <c r="H1696" i="8"/>
  <c r="H1770" i="8"/>
  <c r="H1774" i="8" s="1"/>
  <c r="H1764" i="8" s="1"/>
  <c r="H2251" i="8"/>
  <c r="H2257" i="8" s="1"/>
  <c r="H2245" i="8" s="1"/>
  <c r="G2251" i="8"/>
  <c r="H2425" i="8"/>
  <c r="G3843" i="8"/>
  <c r="G3844" i="8" s="1"/>
  <c r="G710" i="8"/>
  <c r="G1781" i="8"/>
  <c r="G1786" i="8" s="1"/>
  <c r="H859" i="8"/>
  <c r="H849" i="8" s="1"/>
  <c r="H737" i="8"/>
  <c r="G737" i="8"/>
  <c r="H773" i="8"/>
  <c r="G773" i="8"/>
  <c r="G775" i="8" s="1"/>
  <c r="G843" i="8"/>
  <c r="H990" i="8"/>
  <c r="G1648" i="8"/>
  <c r="H1857" i="8"/>
  <c r="H2061" i="8"/>
  <c r="H2063" i="8" s="1"/>
  <c r="H2053" i="8" s="1"/>
  <c r="G2061" i="8"/>
  <c r="G2063" i="8" s="1"/>
  <c r="G2325" i="8"/>
  <c r="H2325" i="8"/>
  <c r="H2327" i="8" s="1"/>
  <c r="H2315" i="8" s="1"/>
  <c r="H2410" i="8"/>
  <c r="G2410" i="8"/>
  <c r="H2940" i="8"/>
  <c r="H2944" i="8" s="1"/>
  <c r="H2936" i="8" s="1"/>
  <c r="I5270" i="8"/>
  <c r="G483" i="8"/>
  <c r="H422" i="8"/>
  <c r="G422" i="8"/>
  <c r="H507" i="8"/>
  <c r="H763" i="8"/>
  <c r="H753" i="8" s="1"/>
  <c r="H795" i="8"/>
  <c r="H799" i="8" s="1"/>
  <c r="H789" i="8" s="1"/>
  <c r="G795" i="8"/>
  <c r="G1130" i="8"/>
  <c r="G1135" i="8" s="1"/>
  <c r="H1130" i="8"/>
  <c r="H1135" i="8" s="1"/>
  <c r="H1125" i="8" s="1"/>
  <c r="G1161" i="8"/>
  <c r="G1207" i="8"/>
  <c r="H2213" i="8"/>
  <c r="H2218" i="8" s="1"/>
  <c r="H2208" i="8" s="1"/>
  <c r="G2213" i="8"/>
  <c r="G3082" i="8"/>
  <c r="I3530" i="8"/>
  <c r="G3658" i="8"/>
  <c r="H930" i="8"/>
  <c r="G345" i="8"/>
  <c r="G379" i="8"/>
  <c r="H379" i="8"/>
  <c r="H774" i="8"/>
  <c r="H1047" i="8"/>
  <c r="H1051" i="8" s="1"/>
  <c r="H1041" i="8" s="1"/>
  <c r="H1167" i="8"/>
  <c r="H1207" i="8"/>
  <c r="H1197" i="8" s="1"/>
  <c r="H1275" i="8"/>
  <c r="G1275" i="8"/>
  <c r="G1280" i="8" s="1"/>
  <c r="G1542" i="8"/>
  <c r="G1664" i="8"/>
  <c r="G1665" i="8" s="1"/>
  <c r="H1664" i="8"/>
  <c r="H1720" i="8"/>
  <c r="H1736" i="8"/>
  <c r="H1737" i="8" s="1"/>
  <c r="H1727" i="8" s="1"/>
  <c r="G1736" i="8"/>
  <c r="G2023" i="8"/>
  <c r="G2547" i="8"/>
  <c r="G2553" i="8" s="1"/>
  <c r="G2603" i="8"/>
  <c r="G2609" i="8" s="1"/>
  <c r="H2603" i="8"/>
  <c r="H2609" i="8" s="1"/>
  <c r="H2597" i="8" s="1"/>
  <c r="G3124" i="8"/>
  <c r="H3124" i="8"/>
  <c r="H3126" i="8" s="1"/>
  <c r="H3116" i="8" s="1"/>
  <c r="I3492" i="8"/>
  <c r="G3481" i="8"/>
  <c r="I3481" i="8" s="1"/>
  <c r="G4123" i="8"/>
  <c r="I4123" i="8" s="1"/>
  <c r="H315" i="8"/>
  <c r="H316" i="8" s="1"/>
  <c r="H307" i="8" s="1"/>
  <c r="H1022" i="8"/>
  <c r="G25" i="8"/>
  <c r="G26" i="8" s="1"/>
  <c r="G280" i="8"/>
  <c r="H547" i="8"/>
  <c r="H537" i="8" s="1"/>
  <c r="I537" i="8" s="1"/>
  <c r="G642" i="8"/>
  <c r="G643" i="8" s="1"/>
  <c r="G666" i="8"/>
  <c r="G1203" i="8"/>
  <c r="G1398" i="8"/>
  <c r="G1650" i="8"/>
  <c r="H2025" i="8"/>
  <c r="H2027" i="8" s="1"/>
  <c r="H2017" i="8" s="1"/>
  <c r="G2025" i="8"/>
  <c r="H2675" i="8"/>
  <c r="G2675" i="8"/>
  <c r="I4836" i="8"/>
  <c r="G4827" i="8"/>
  <c r="I4827" i="8" s="1"/>
  <c r="H835" i="8"/>
  <c r="H825" i="8" s="1"/>
  <c r="G965" i="8"/>
  <c r="G967" i="8" s="1"/>
  <c r="H965" i="8"/>
  <c r="H1456" i="8"/>
  <c r="G1456" i="8"/>
  <c r="H2310" i="8"/>
  <c r="G2310" i="8"/>
  <c r="G4168" i="8"/>
  <c r="G4733" i="8"/>
  <c r="H4733" i="8"/>
  <c r="G268" i="8"/>
  <c r="H425" i="8"/>
  <c r="G482" i="8"/>
  <c r="H882" i="8"/>
  <c r="H1034" i="8"/>
  <c r="H1039" i="8" s="1"/>
  <c r="H1029" i="8" s="1"/>
  <c r="G1106" i="8"/>
  <c r="G1154" i="8"/>
  <c r="H1154" i="8"/>
  <c r="G1386" i="8"/>
  <c r="H2049" i="8"/>
  <c r="G2049" i="8"/>
  <c r="G2311" i="8"/>
  <c r="H2311" i="8"/>
  <c r="G2534" i="8"/>
  <c r="G2539" i="8" s="1"/>
  <c r="H2534" i="8"/>
  <c r="H2584" i="8"/>
  <c r="G3366" i="8"/>
  <c r="G4087" i="8"/>
  <c r="G334" i="8"/>
  <c r="G368" i="8"/>
  <c r="G371" i="8" s="1"/>
  <c r="H462" i="8"/>
  <c r="G462" i="8"/>
  <c r="G833" i="8"/>
  <c r="H966" i="8"/>
  <c r="H1155" i="8"/>
  <c r="G1155" i="8"/>
  <c r="H1243" i="8"/>
  <c r="H1244" i="8" s="1"/>
  <c r="H1234" i="8" s="1"/>
  <c r="H1278" i="8"/>
  <c r="H1348" i="8"/>
  <c r="G1348" i="8"/>
  <c r="H1636" i="8"/>
  <c r="H1640" i="8" s="1"/>
  <c r="H1630" i="8" s="1"/>
  <c r="G1636" i="8"/>
  <c r="G1708" i="8"/>
  <c r="H1975" i="8"/>
  <c r="G2086" i="8"/>
  <c r="G2091" i="8" s="1"/>
  <c r="H2086" i="8"/>
  <c r="G2396" i="8"/>
  <c r="G747" i="8"/>
  <c r="H783" i="8"/>
  <c r="G953" i="8"/>
  <c r="H2101" i="8"/>
  <c r="H2106" i="8" s="1"/>
  <c r="H2093" i="8" s="1"/>
  <c r="H3038" i="8"/>
  <c r="H3040" i="8" s="1"/>
  <c r="H3032" i="8" s="1"/>
  <c r="G4416" i="8"/>
  <c r="I171" i="8"/>
  <c r="I229" i="8"/>
  <c r="G269" i="8"/>
  <c r="G1263" i="8"/>
  <c r="G1268" i="8" s="1"/>
  <c r="H1263" i="8"/>
  <c r="H1268" i="8" s="1"/>
  <c r="H1258" i="8" s="1"/>
  <c r="G1638" i="8"/>
  <c r="H1688" i="8"/>
  <c r="G1688" i="8"/>
  <c r="G1689" i="8" s="1"/>
  <c r="G1977" i="8"/>
  <c r="G1979" i="8" s="1"/>
  <c r="G2201" i="8"/>
  <c r="H2201" i="8"/>
  <c r="G2397" i="8"/>
  <c r="H2397" i="8"/>
  <c r="H2399" i="8" s="1"/>
  <c r="H2387" i="8" s="1"/>
  <c r="G2575" i="8"/>
  <c r="H2575" i="8"/>
  <c r="H2581" i="8" s="1"/>
  <c r="H2569" i="8" s="1"/>
  <c r="G4699" i="8"/>
  <c r="H4699" i="8"/>
  <c r="H45" i="8"/>
  <c r="H29" i="8" s="1"/>
  <c r="I116" i="8"/>
  <c r="I127" i="8"/>
  <c r="I238" i="8"/>
  <c r="G304" i="8"/>
  <c r="H530" i="8"/>
  <c r="H739" i="8"/>
  <c r="H729" i="8" s="1"/>
  <c r="G941" i="8"/>
  <c r="G2073" i="8"/>
  <c r="H2202" i="8"/>
  <c r="H2206" i="8" s="1"/>
  <c r="H2196" i="8" s="1"/>
  <c r="G2202" i="8"/>
  <c r="G2844" i="8"/>
  <c r="H2844" i="8"/>
  <c r="I2998" i="8"/>
  <c r="G3017" i="8"/>
  <c r="G3019" i="8" s="1"/>
  <c r="H3017" i="8"/>
  <c r="H3019" i="8" s="1"/>
  <c r="H3011" i="8" s="1"/>
  <c r="G3428" i="8"/>
  <c r="I3712" i="8"/>
  <c r="G3701" i="8"/>
  <c r="H4387" i="8"/>
  <c r="I4387" i="8" s="1"/>
  <c r="G4700" i="8"/>
  <c r="H4700" i="8"/>
  <c r="I5494" i="8"/>
  <c r="G5479" i="8"/>
  <c r="G45" i="8"/>
  <c r="I94" i="8"/>
  <c r="G140" i="8"/>
  <c r="I140" i="8" s="1"/>
  <c r="I194" i="8"/>
  <c r="H360" i="8"/>
  <c r="H351" i="8" s="1"/>
  <c r="G390" i="8"/>
  <c r="G470" i="8"/>
  <c r="G511" i="8"/>
  <c r="H531" i="8"/>
  <c r="G531" i="8"/>
  <c r="G535" i="8" s="1"/>
  <c r="G749" i="8"/>
  <c r="G819" i="8"/>
  <c r="G855" i="8"/>
  <c r="H954" i="8"/>
  <c r="H1179" i="8"/>
  <c r="H1183" i="8" s="1"/>
  <c r="H1173" i="8" s="1"/>
  <c r="G1179" i="8"/>
  <c r="G1183" i="8" s="1"/>
  <c r="H1264" i="8"/>
  <c r="H1482" i="8"/>
  <c r="G1482" i="8"/>
  <c r="H1871" i="8"/>
  <c r="H1861" i="8" s="1"/>
  <c r="H4682" i="8"/>
  <c r="G4682" i="8"/>
  <c r="G356" i="8"/>
  <c r="G412" i="8"/>
  <c r="G415" i="8" s="1"/>
  <c r="G870" i="8"/>
  <c r="G1038" i="8"/>
  <c r="G1039" i="8" s="1"/>
  <c r="H1038" i="8"/>
  <c r="G1094" i="8"/>
  <c r="G1302" i="8"/>
  <c r="G1366" i="8"/>
  <c r="G1594" i="8"/>
  <c r="H1665" i="8"/>
  <c r="H1655" i="8" s="1"/>
  <c r="G1769" i="8"/>
  <c r="G1774" i="8" s="1"/>
  <c r="G2338" i="8"/>
  <c r="H2338" i="8"/>
  <c r="G2492" i="8"/>
  <c r="G2709" i="8"/>
  <c r="H2829" i="8"/>
  <c r="H2834" i="8" s="1"/>
  <c r="H2822" i="8" s="1"/>
  <c r="G2829" i="8"/>
  <c r="H3854" i="8"/>
  <c r="H3859" i="8" s="1"/>
  <c r="H3846" i="8" s="1"/>
  <c r="G5558" i="8"/>
  <c r="G257" i="8"/>
  <c r="G261" i="8" s="1"/>
  <c r="H283" i="8"/>
  <c r="H274" i="8" s="1"/>
  <c r="H291" i="8"/>
  <c r="H294" i="8" s="1"/>
  <c r="H285" i="8" s="1"/>
  <c r="H357" i="8"/>
  <c r="G357" i="8"/>
  <c r="G435" i="8"/>
  <c r="G842" i="8"/>
  <c r="G942" i="8"/>
  <c r="H1142" i="8"/>
  <c r="G1142" i="8"/>
  <c r="G1147" i="8" s="1"/>
  <c r="H1336" i="8"/>
  <c r="G1336" i="8"/>
  <c r="G1340" i="8" s="1"/>
  <c r="H1374" i="8"/>
  <c r="H1376" i="8" s="1"/>
  <c r="H1676" i="8"/>
  <c r="H1677" i="8" s="1"/>
  <c r="G1869" i="8"/>
  <c r="G1871" i="8" s="1"/>
  <c r="G1927" i="8"/>
  <c r="H1927" i="8"/>
  <c r="G1957" i="8"/>
  <c r="G2339" i="8"/>
  <c r="G2341" i="8" s="1"/>
  <c r="H2339" i="8"/>
  <c r="G450" i="8"/>
  <c r="G451" i="8" s="1"/>
  <c r="H450" i="8"/>
  <c r="I547" i="8"/>
  <c r="H770" i="8"/>
  <c r="H822" i="8"/>
  <c r="H823" i="8" s="1"/>
  <c r="H813" i="8" s="1"/>
  <c r="G822" i="8"/>
  <c r="G857" i="8"/>
  <c r="G1143" i="8"/>
  <c r="H1143" i="8"/>
  <c r="G1231" i="8"/>
  <c r="G1354" i="8"/>
  <c r="H1444" i="8"/>
  <c r="H1448" i="8" s="1"/>
  <c r="H1438" i="8" s="1"/>
  <c r="G1444" i="8"/>
  <c r="G1448" i="8" s="1"/>
  <c r="G1929" i="8"/>
  <c r="H1929" i="8"/>
  <c r="G2695" i="8"/>
  <c r="H4668" i="8"/>
  <c r="G4668" i="8"/>
  <c r="G63" i="8"/>
  <c r="H52" i="8"/>
  <c r="H63" i="8" s="1"/>
  <c r="H47" i="8" s="1"/>
  <c r="G494" i="8"/>
  <c r="G499" i="8" s="1"/>
  <c r="G423" i="8"/>
  <c r="G459" i="8"/>
  <c r="H618" i="8"/>
  <c r="G618" i="8"/>
  <c r="G619" i="8" s="1"/>
  <c r="H630" i="8"/>
  <c r="H722" i="8"/>
  <c r="G759" i="8"/>
  <c r="G763" i="8" s="1"/>
  <c r="H810" i="8"/>
  <c r="H811" i="8" s="1"/>
  <c r="H272" i="8"/>
  <c r="H263" i="8" s="1"/>
  <c r="G401" i="8"/>
  <c r="G554" i="8"/>
  <c r="H554" i="8"/>
  <c r="H654" i="8"/>
  <c r="H655" i="8" s="1"/>
  <c r="H645" i="8" s="1"/>
  <c r="G654" i="8"/>
  <c r="G655" i="8" s="1"/>
  <c r="G678" i="8"/>
  <c r="G723" i="8"/>
  <c r="G727" i="8" s="1"/>
  <c r="H723" i="8"/>
  <c r="H1111" i="8"/>
  <c r="H1101" i="8" s="1"/>
  <c r="G1118" i="8"/>
  <c r="G1123" i="8" s="1"/>
  <c r="H1118" i="8"/>
  <c r="H1123" i="8" s="1"/>
  <c r="H1113" i="8" s="1"/>
  <c r="G1159" i="8"/>
  <c r="G1195" i="8"/>
  <c r="H1902" i="8"/>
  <c r="H1907" i="8" s="1"/>
  <c r="H1897" i="8" s="1"/>
  <c r="G1902" i="8"/>
  <c r="G1907" i="8" s="1"/>
  <c r="H2046" i="8"/>
  <c r="G2046" i="8"/>
  <c r="G2099" i="8"/>
  <c r="G2106" i="8" s="1"/>
  <c r="H2242" i="8"/>
  <c r="H2232" i="8" s="1"/>
  <c r="G2308" i="8"/>
  <c r="G2313" i="8" s="1"/>
  <c r="H2308" i="8"/>
  <c r="G3725" i="8"/>
  <c r="C4747" i="8"/>
  <c r="G4752" i="8"/>
  <c r="H4805" i="8"/>
  <c r="H4813" i="8" s="1"/>
  <c r="H4801" i="8" s="1"/>
  <c r="G4805" i="8"/>
  <c r="G4813" i="8" s="1"/>
  <c r="G323" i="8"/>
  <c r="G834" i="8"/>
  <c r="G998" i="8"/>
  <c r="G1003" i="8" s="1"/>
  <c r="G1757" i="8"/>
  <c r="G1761" i="8" s="1"/>
  <c r="H2464" i="8"/>
  <c r="H3511" i="8"/>
  <c r="I3699" i="8"/>
  <c r="H5969" i="8"/>
  <c r="H258" i="8"/>
  <c r="H261" i="8" s="1"/>
  <c r="H252" i="8" s="1"/>
  <c r="G271" i="8"/>
  <c r="H335" i="8"/>
  <c r="H338" i="8" s="1"/>
  <c r="H329" i="8" s="1"/>
  <c r="G381" i="8"/>
  <c r="G382" i="8" s="1"/>
  <c r="G392" i="8"/>
  <c r="G393" i="8" s="1"/>
  <c r="G403" i="8"/>
  <c r="H674" i="8"/>
  <c r="H679" i="8" s="1"/>
  <c r="H669" i="8" s="1"/>
  <c r="G674" i="8"/>
  <c r="H698" i="8"/>
  <c r="H703" i="8" s="1"/>
  <c r="H693" i="8" s="1"/>
  <c r="H711" i="8"/>
  <c r="H715" i="8" s="1"/>
  <c r="H705" i="8" s="1"/>
  <c r="G846" i="8"/>
  <c r="G871" i="8"/>
  <c r="H1070" i="8"/>
  <c r="H1075" i="8" s="1"/>
  <c r="H1065" i="8" s="1"/>
  <c r="H1095" i="8"/>
  <c r="H1338" i="8"/>
  <c r="G1412" i="8"/>
  <c r="H1508" i="8"/>
  <c r="H1498" i="8" s="1"/>
  <c r="H1544" i="8"/>
  <c r="H1534" i="8" s="1"/>
  <c r="H1614" i="8"/>
  <c r="H1616" i="8" s="1"/>
  <c r="G1744" i="8"/>
  <c r="H1744" i="8"/>
  <c r="H1749" i="8" s="1"/>
  <c r="H1739" i="8" s="1"/>
  <c r="G1893" i="8"/>
  <c r="H2341" i="8"/>
  <c r="H2329" i="8" s="1"/>
  <c r="H2350" i="8"/>
  <c r="H2355" i="8" s="1"/>
  <c r="H2343" i="8" s="1"/>
  <c r="G2350" i="8"/>
  <c r="G2962" i="8"/>
  <c r="G2965" i="8" s="1"/>
  <c r="G3408" i="8"/>
  <c r="I3408" i="8" s="1"/>
  <c r="G3955" i="8"/>
  <c r="G5006" i="8"/>
  <c r="G5218" i="8"/>
  <c r="G2850" i="8"/>
  <c r="I2850" i="8" s="1"/>
  <c r="I2858" i="8"/>
  <c r="H2908" i="8"/>
  <c r="H2914" i="8" s="1"/>
  <c r="H2904" i="8" s="1"/>
  <c r="G2908" i="8"/>
  <c r="G3049" i="8"/>
  <c r="G3051" i="8" s="1"/>
  <c r="H3049" i="8"/>
  <c r="H3342" i="8"/>
  <c r="H3322" i="8" s="1"/>
  <c r="H3364" i="8"/>
  <c r="H3798" i="8"/>
  <c r="H3805" i="8" s="1"/>
  <c r="H3793" i="8" s="1"/>
  <c r="G3798" i="8"/>
  <c r="G3805" i="8" s="1"/>
  <c r="G4051" i="8"/>
  <c r="I4061" i="8"/>
  <c r="G4153" i="8"/>
  <c r="I4241" i="8"/>
  <c r="G4224" i="8"/>
  <c r="I4224" i="8" s="1"/>
  <c r="I4500" i="8"/>
  <c r="G4488" i="8"/>
  <c r="I4488" i="8" s="1"/>
  <c r="I4514" i="8"/>
  <c r="G4502" i="8"/>
  <c r="I4502" i="8" s="1"/>
  <c r="H1011" i="8"/>
  <c r="H1015" i="8" s="1"/>
  <c r="H1005" i="8" s="1"/>
  <c r="G1011" i="8"/>
  <c r="G1015" i="8" s="1"/>
  <c r="G260" i="8"/>
  <c r="G324" i="8"/>
  <c r="G337" i="8"/>
  <c r="G348" i="8"/>
  <c r="G558" i="8"/>
  <c r="G591" i="8"/>
  <c r="G595" i="8" s="1"/>
  <c r="G699" i="8"/>
  <c r="G703" i="8" s="1"/>
  <c r="H878" i="8"/>
  <c r="H883" i="8" s="1"/>
  <c r="H873" i="8" s="1"/>
  <c r="G878" i="8"/>
  <c r="G890" i="8"/>
  <c r="H902" i="8"/>
  <c r="H907" i="8" s="1"/>
  <c r="H897" i="8" s="1"/>
  <c r="G926" i="8"/>
  <c r="G950" i="8"/>
  <c r="G955" i="8" s="1"/>
  <c r="H950" i="8"/>
  <c r="G986" i="8"/>
  <c r="G991" i="8" s="1"/>
  <c r="G1014" i="8"/>
  <c r="G1071" i="8"/>
  <c r="G1075" i="8" s="1"/>
  <c r="G1239" i="8"/>
  <c r="H1304" i="8"/>
  <c r="H1294" i="8" s="1"/>
  <c r="G1312" i="8"/>
  <c r="G1316" i="8" s="1"/>
  <c r="H1552" i="8"/>
  <c r="G1552" i="8"/>
  <c r="G1700" i="8"/>
  <c r="G1701" i="8" s="1"/>
  <c r="G1745" i="8"/>
  <c r="G1879" i="8"/>
  <c r="G1883" i="8" s="1"/>
  <c r="H1987" i="8"/>
  <c r="G1987" i="8"/>
  <c r="G2226" i="8"/>
  <c r="H2226" i="8"/>
  <c r="G2352" i="8"/>
  <c r="G2654" i="8"/>
  <c r="H2840" i="8"/>
  <c r="G2840" i="8"/>
  <c r="G4458" i="8"/>
  <c r="I4458" i="8" s="1"/>
  <c r="I4471" i="8"/>
  <c r="G4534" i="8"/>
  <c r="G4542" i="8" s="1"/>
  <c r="H4534" i="8"/>
  <c r="H4542" i="8" s="1"/>
  <c r="H4530" i="8" s="1"/>
  <c r="I4945" i="8"/>
  <c r="G4933" i="8"/>
  <c r="I4933" i="8" s="1"/>
  <c r="G5108" i="8"/>
  <c r="H5108" i="8"/>
  <c r="H5279" i="8"/>
  <c r="G5279" i="8"/>
  <c r="G5290" i="8" s="1"/>
  <c r="G607" i="8"/>
  <c r="G3791" i="8"/>
  <c r="H927" i="8"/>
  <c r="G927" i="8"/>
  <c r="G1479" i="8"/>
  <c r="G1484" i="8" s="1"/>
  <c r="H1479" i="8"/>
  <c r="H1484" i="8" s="1"/>
  <c r="H1474" i="8" s="1"/>
  <c r="G1793" i="8"/>
  <c r="H1793" i="8"/>
  <c r="G1931" i="8"/>
  <c r="H2178" i="8"/>
  <c r="G2178" i="8"/>
  <c r="G2271" i="8"/>
  <c r="G2422" i="8"/>
  <c r="G2427" i="8" s="1"/>
  <c r="H2422" i="8"/>
  <c r="H2427" i="8" s="1"/>
  <c r="H2415" i="8" s="1"/>
  <c r="H2497" i="8"/>
  <c r="H2485" i="8" s="1"/>
  <c r="G3264" i="8"/>
  <c r="H3992" i="8"/>
  <c r="H4002" i="8" s="1"/>
  <c r="H3988" i="8" s="1"/>
  <c r="G3992" i="8"/>
  <c r="G4002" i="8" s="1"/>
  <c r="G4099" i="8"/>
  <c r="I4109" i="8"/>
  <c r="G4187" i="8"/>
  <c r="G5038" i="8"/>
  <c r="I5038" i="8" s="1"/>
  <c r="I5052" i="8"/>
  <c r="H5109" i="8"/>
  <c r="G5109" i="8"/>
  <c r="H2435" i="8"/>
  <c r="H2441" i="8" s="1"/>
  <c r="H2429" i="8" s="1"/>
  <c r="H3672" i="8"/>
  <c r="H3658" i="8" s="1"/>
  <c r="I3658" i="8" s="1"/>
  <c r="G487" i="8"/>
  <c r="G879" i="8"/>
  <c r="G903" i="8"/>
  <c r="H915" i="8"/>
  <c r="H919" i="8" s="1"/>
  <c r="H909" i="8" s="1"/>
  <c r="G975" i="8"/>
  <c r="G979" i="8" s="1"/>
  <c r="H987" i="8"/>
  <c r="H991" i="8" s="1"/>
  <c r="H981" i="8" s="1"/>
  <c r="H1195" i="8"/>
  <c r="H1185" i="8" s="1"/>
  <c r="G1227" i="8"/>
  <c r="G1240" i="8"/>
  <c r="G1383" i="8"/>
  <c r="G1388" i="8" s="1"/>
  <c r="H1383" i="8"/>
  <c r="H1388" i="8" s="1"/>
  <c r="H1378" i="8" s="1"/>
  <c r="G1422" i="8"/>
  <c r="H1467" i="8"/>
  <c r="H1472" i="8" s="1"/>
  <c r="H1462" i="8" s="1"/>
  <c r="G1554" i="8"/>
  <c r="G1737" i="8"/>
  <c r="H1794" i="8"/>
  <c r="G1794" i="8"/>
  <c r="H1941" i="8"/>
  <c r="G1941" i="8"/>
  <c r="G1943" i="8" s="1"/>
  <c r="G1989" i="8"/>
  <c r="H2693" i="8"/>
  <c r="H2681" i="8" s="1"/>
  <c r="G2735" i="8"/>
  <c r="G3388" i="8"/>
  <c r="I3388" i="8" s="1"/>
  <c r="I3406" i="8"/>
  <c r="G3547" i="8"/>
  <c r="G3921" i="8"/>
  <c r="H4008" i="8"/>
  <c r="H4017" i="8" s="1"/>
  <c r="H4004" i="8" s="1"/>
  <c r="G4008" i="8"/>
  <c r="G4017" i="8" s="1"/>
  <c r="G4049" i="8"/>
  <c r="G4260" i="8"/>
  <c r="G4572" i="8"/>
  <c r="H4634" i="8"/>
  <c r="H4638" i="8" s="1"/>
  <c r="H4629" i="8" s="1"/>
  <c r="G4634" i="8"/>
  <c r="G4638" i="8" s="1"/>
  <c r="H5093" i="8"/>
  <c r="H1350" i="8"/>
  <c r="G1350" i="8"/>
  <c r="G1352" i="8" s="1"/>
  <c r="G2255" i="8"/>
  <c r="H2255" i="8"/>
  <c r="H2478" i="8"/>
  <c r="G2478" i="8"/>
  <c r="G3674" i="8"/>
  <c r="H750" i="8"/>
  <c r="H751" i="8" s="1"/>
  <c r="H741" i="8" s="1"/>
  <c r="G750" i="8"/>
  <c r="G919" i="8"/>
  <c r="G1082" i="8"/>
  <c r="G1087" i="8" s="1"/>
  <c r="G1107" i="8"/>
  <c r="G1432" i="8"/>
  <c r="G1436" i="8" s="1"/>
  <c r="H1697" i="8"/>
  <c r="H1701" i="8" s="1"/>
  <c r="H1691" i="8" s="1"/>
  <c r="G1832" i="8"/>
  <c r="G1845" i="8"/>
  <c r="H1891" i="8"/>
  <c r="G1891" i="8"/>
  <c r="H1965" i="8"/>
  <c r="H1967" i="8" s="1"/>
  <c r="H2013" i="8"/>
  <c r="H2015" i="8" s="1"/>
  <c r="H2005" i="8" s="1"/>
  <c r="G2013" i="8"/>
  <c r="G2015" i="8" s="1"/>
  <c r="H2089" i="8"/>
  <c r="G2238" i="8"/>
  <c r="G2242" i="8" s="1"/>
  <c r="H2238" i="8"/>
  <c r="H2565" i="8"/>
  <c r="H2567" i="8" s="1"/>
  <c r="H2555" i="8" s="1"/>
  <c r="G2565" i="8"/>
  <c r="G2567" i="8" s="1"/>
  <c r="G2662" i="8"/>
  <c r="H2965" i="8"/>
  <c r="H2957" i="8" s="1"/>
  <c r="H3051" i="8"/>
  <c r="H3042" i="8" s="1"/>
  <c r="G3590" i="8"/>
  <c r="G3747" i="8"/>
  <c r="I3747" i="8" s="1"/>
  <c r="I3763" i="8"/>
  <c r="G3861" i="8"/>
  <c r="I3861" i="8" s="1"/>
  <c r="H4290" i="8"/>
  <c r="H4299" i="8" s="1"/>
  <c r="H4281" i="8" s="1"/>
  <c r="H4348" i="8"/>
  <c r="H4356" i="8" s="1"/>
  <c r="H4344" i="8" s="1"/>
  <c r="G4348" i="8"/>
  <c r="G4356" i="8" s="1"/>
  <c r="G5323" i="8"/>
  <c r="I5323" i="8" s="1"/>
  <c r="H414" i="8"/>
  <c r="H415" i="8" s="1"/>
  <c r="H406" i="8" s="1"/>
  <c r="H474" i="8"/>
  <c r="G474" i="8"/>
  <c r="H1563" i="8"/>
  <c r="H1568" i="8" s="1"/>
  <c r="H1558" i="8" s="1"/>
  <c r="G1626" i="8"/>
  <c r="G1628" i="8" s="1"/>
  <c r="H1943" i="8"/>
  <c r="H1933" i="8" s="1"/>
  <c r="H2034" i="8"/>
  <c r="H2039" i="8" s="1"/>
  <c r="H2029" i="8" s="1"/>
  <c r="G2034" i="8"/>
  <c r="G2039" i="8" s="1"/>
  <c r="G2130" i="8"/>
  <c r="G2134" i="8" s="1"/>
  <c r="H2130" i="8"/>
  <c r="H2134" i="8" s="1"/>
  <c r="H2124" i="8" s="1"/>
  <c r="G2481" i="8"/>
  <c r="H2481" i="8"/>
  <c r="H691" i="8"/>
  <c r="H681" i="8" s="1"/>
  <c r="G907" i="8"/>
  <c r="G2225" i="8"/>
  <c r="G2230" i="8" s="1"/>
  <c r="H2225" i="8"/>
  <c r="G301" i="8"/>
  <c r="G305" i="8" s="1"/>
  <c r="G313" i="8"/>
  <c r="G326" i="8"/>
  <c r="H603" i="8"/>
  <c r="H607" i="8" s="1"/>
  <c r="H597" i="8" s="1"/>
  <c r="H615" i="8"/>
  <c r="H619" i="8" s="1"/>
  <c r="H609" i="8" s="1"/>
  <c r="H26" i="8"/>
  <c r="H11" i="8" s="1"/>
  <c r="H434" i="8"/>
  <c r="H439" i="8" s="1"/>
  <c r="H429" i="8" s="1"/>
  <c r="G434" i="8"/>
  <c r="H499" i="8"/>
  <c r="H489" i="8" s="1"/>
  <c r="H629" i="8"/>
  <c r="H631" i="8" s="1"/>
  <c r="H621" i="8" s="1"/>
  <c r="G629" i="8"/>
  <c r="G631" i="8" s="1"/>
  <c r="G665" i="8"/>
  <c r="G667" i="8" s="1"/>
  <c r="H665" i="8"/>
  <c r="H667" i="8" s="1"/>
  <c r="H657" i="8" s="1"/>
  <c r="G794" i="8"/>
  <c r="G1059" i="8"/>
  <c r="G1063" i="8" s="1"/>
  <c r="G1300" i="8"/>
  <c r="G1304" i="8" s="1"/>
  <c r="H1786" i="8"/>
  <c r="H1776" i="8" s="1"/>
  <c r="G2070" i="8"/>
  <c r="H2070" i="8"/>
  <c r="H2408" i="8"/>
  <c r="G2408" i="8"/>
  <c r="G2791" i="8"/>
  <c r="G2793" i="8"/>
  <c r="G3978" i="8"/>
  <c r="G3986" i="8" s="1"/>
  <c r="G4434" i="8"/>
  <c r="G4442" i="8" s="1"/>
  <c r="G1709" i="8"/>
  <c r="H1709" i="8"/>
  <c r="H1713" i="8" s="1"/>
  <c r="H1703" i="8" s="1"/>
  <c r="G2480" i="8"/>
  <c r="H2480" i="8"/>
  <c r="H2897" i="8"/>
  <c r="H2902" i="8" s="1"/>
  <c r="H2893" i="8" s="1"/>
  <c r="G2897" i="8"/>
  <c r="G2902" i="8" s="1"/>
  <c r="H3135" i="8"/>
  <c r="H3137" i="8" s="1"/>
  <c r="H3128" i="8" s="1"/>
  <c r="G3135" i="8"/>
  <c r="G3137" i="8" s="1"/>
  <c r="H3386" i="8"/>
  <c r="H3366" i="8" s="1"/>
  <c r="I4556" i="8"/>
  <c r="G4544" i="8"/>
  <c r="I4544" i="8" s="1"/>
  <c r="A4704" i="8"/>
  <c r="A4690" i="8"/>
  <c r="A4714" i="8" s="1"/>
  <c r="A4728" i="8" s="1"/>
  <c r="A4742" i="8" s="1"/>
  <c r="G4877" i="8"/>
  <c r="I5085" i="8"/>
  <c r="G5077" i="8"/>
  <c r="H5095" i="8"/>
  <c r="G5095" i="8"/>
  <c r="H5386" i="8"/>
  <c r="G5386" i="8"/>
  <c r="G5522" i="8"/>
  <c r="H5752" i="8"/>
  <c r="G5752" i="8"/>
  <c r="H5151" i="8"/>
  <c r="H5134" i="8" s="1"/>
  <c r="G5308" i="8"/>
  <c r="G5321" i="8" s="1"/>
  <c r="H5308" i="8"/>
  <c r="G1098" i="8"/>
  <c r="H1098" i="8"/>
  <c r="G1455" i="8"/>
  <c r="H1455" i="8"/>
  <c r="H1460" i="8" s="1"/>
  <c r="H1450" i="8" s="1"/>
  <c r="H1515" i="8"/>
  <c r="H1520" i="8" s="1"/>
  <c r="H1510" i="8" s="1"/>
  <c r="G1515" i="8"/>
  <c r="G1520" i="8" s="1"/>
  <c r="G1551" i="8"/>
  <c r="H1551" i="8"/>
  <c r="G1592" i="8"/>
  <c r="G1724" i="8"/>
  <c r="G1725" i="8" s="1"/>
  <c r="H1724" i="8"/>
  <c r="H1890" i="8"/>
  <c r="H1895" i="8" s="1"/>
  <c r="H1885" i="8" s="1"/>
  <c r="G1890" i="8"/>
  <c r="H2324" i="8"/>
  <c r="G2324" i="8"/>
  <c r="H2466" i="8"/>
  <c r="G2466" i="8"/>
  <c r="G2469" i="8" s="1"/>
  <c r="H2644" i="8"/>
  <c r="H2634" i="8" s="1"/>
  <c r="G3164" i="8"/>
  <c r="G3179" i="8"/>
  <c r="G4376" i="8"/>
  <c r="G4385" i="8" s="1"/>
  <c r="H4658" i="8"/>
  <c r="H4660" i="8" s="1"/>
  <c r="H4651" i="8" s="1"/>
  <c r="G4658" i="8"/>
  <c r="G4660" i="8" s="1"/>
  <c r="I4825" i="8"/>
  <c r="G4816" i="8"/>
  <c r="I4816" i="8" s="1"/>
  <c r="H566" i="8"/>
  <c r="H571" i="8" s="1"/>
  <c r="H561" i="8" s="1"/>
  <c r="G566" i="8"/>
  <c r="G571" i="8" s="1"/>
  <c r="H1492" i="8"/>
  <c r="H1496" i="8" s="1"/>
  <c r="H1486" i="8" s="1"/>
  <c r="G1492" i="8"/>
  <c r="G1496" i="8" s="1"/>
  <c r="H1532" i="8"/>
  <c r="H1522" i="8" s="1"/>
  <c r="I1522" i="8" s="1"/>
  <c r="G1822" i="8"/>
  <c r="G2749" i="8"/>
  <c r="G2763" i="8"/>
  <c r="G3126" i="8"/>
  <c r="H3262" i="8"/>
  <c r="H3244" i="8" s="1"/>
  <c r="H3986" i="8"/>
  <c r="H3971" i="8" s="1"/>
  <c r="G5170" i="8"/>
  <c r="H349" i="8"/>
  <c r="H340" i="8" s="1"/>
  <c r="G715" i="8"/>
  <c r="G785" i="8"/>
  <c r="G787" i="8" s="1"/>
  <c r="H1359" i="8"/>
  <c r="H1364" i="8" s="1"/>
  <c r="H1599" i="8"/>
  <c r="H1604" i="8" s="1"/>
  <c r="H1594" i="8" s="1"/>
  <c r="G2214" i="8"/>
  <c r="H2777" i="8"/>
  <c r="H2765" i="8" s="1"/>
  <c r="H2804" i="8"/>
  <c r="H2805" i="8" s="1"/>
  <c r="H2793" i="8" s="1"/>
  <c r="G3103" i="8"/>
  <c r="H3889" i="8"/>
  <c r="H3876" i="8" s="1"/>
  <c r="H4279" i="8"/>
  <c r="H4262" i="8" s="1"/>
  <c r="G4362" i="8"/>
  <c r="G4370" i="8" s="1"/>
  <c r="H4362" i="8"/>
  <c r="H4370" i="8" s="1"/>
  <c r="H4358" i="8" s="1"/>
  <c r="G4947" i="8"/>
  <c r="I5004" i="8"/>
  <c r="G4990" i="8"/>
  <c r="I4990" i="8" s="1"/>
  <c r="H2678" i="8"/>
  <c r="G2678" i="8"/>
  <c r="H2791" i="8"/>
  <c r="H2779" i="8" s="1"/>
  <c r="G3859" i="8"/>
  <c r="G4023" i="8"/>
  <c r="G4033" i="8" s="1"/>
  <c r="H4023" i="8"/>
  <c r="G4328" i="8"/>
  <c r="H5114" i="8"/>
  <c r="G5114" i="8"/>
  <c r="G4891" i="8"/>
  <c r="H2170" i="8"/>
  <c r="H2160" i="8" s="1"/>
  <c r="H2177" i="8"/>
  <c r="G2177" i="8"/>
  <c r="G2182" i="8" s="1"/>
  <c r="G2693" i="8"/>
  <c r="H2818" i="8"/>
  <c r="H2819" i="8" s="1"/>
  <c r="H2807" i="8" s="1"/>
  <c r="G2818" i="8"/>
  <c r="G2819" i="8" s="1"/>
  <c r="I3092" i="8"/>
  <c r="G3084" i="8"/>
  <c r="I3084" i="8" s="1"/>
  <c r="G3114" i="8"/>
  <c r="G3342" i="8"/>
  <c r="G3588" i="8"/>
  <c r="H4097" i="8"/>
  <c r="H4087" i="8" s="1"/>
  <c r="I4087" i="8" s="1"/>
  <c r="H4260" i="8"/>
  <c r="H4243" i="8" s="1"/>
  <c r="H4598" i="8"/>
  <c r="H4586" i="8" s="1"/>
  <c r="G5556" i="8"/>
  <c r="H3969" i="8"/>
  <c r="H3955" i="8" s="1"/>
  <c r="I3955" i="8" s="1"/>
  <c r="H4025" i="8"/>
  <c r="G4025" i="8"/>
  <c r="G4726" i="8"/>
  <c r="G4917" i="8"/>
  <c r="G1424" i="8"/>
  <c r="H1854" i="8"/>
  <c r="H1859" i="8" s="1"/>
  <c r="H1849" i="8" s="1"/>
  <c r="G1854" i="8"/>
  <c r="G1859" i="8" s="1"/>
  <c r="H2003" i="8"/>
  <c r="H1993" i="8" s="1"/>
  <c r="H2116" i="8"/>
  <c r="H2121" i="8" s="1"/>
  <c r="H2108" i="8" s="1"/>
  <c r="G2116" i="8"/>
  <c r="G2121" i="8" s="1"/>
  <c r="H2141" i="8"/>
  <c r="H2146" i="8" s="1"/>
  <c r="H2136" i="8" s="1"/>
  <c r="G2141" i="8"/>
  <c r="G2146" i="8" s="1"/>
  <c r="G2368" i="8"/>
  <c r="G2371" i="8" s="1"/>
  <c r="H2368" i="8"/>
  <c r="H2371" i="8" s="1"/>
  <c r="H2357" i="8" s="1"/>
  <c r="H2382" i="8"/>
  <c r="H2385" i="8" s="1"/>
  <c r="H2373" i="8" s="1"/>
  <c r="G2382" i="8"/>
  <c r="G2385" i="8" s="1"/>
  <c r="G2413" i="8"/>
  <c r="H3280" i="8"/>
  <c r="H3264" i="8" s="1"/>
  <c r="H3466" i="8"/>
  <c r="H3448" i="8" s="1"/>
  <c r="H4166" i="8"/>
  <c r="H4155" i="8" s="1"/>
  <c r="H4981" i="8"/>
  <c r="G5036" i="8"/>
  <c r="H5349" i="8"/>
  <c r="G5349" i="8"/>
  <c r="G5618" i="8"/>
  <c r="H458" i="8"/>
  <c r="H463" i="8" s="1"/>
  <c r="H453" i="8" s="1"/>
  <c r="G458" i="8"/>
  <c r="H1252" i="8"/>
  <c r="H1256" i="8" s="1"/>
  <c r="H1246" i="8" s="1"/>
  <c r="G1252" i="8"/>
  <c r="G1256" i="8" s="1"/>
  <c r="H1424" i="8"/>
  <c r="H1414" i="8" s="1"/>
  <c r="G1635" i="8"/>
  <c r="G1806" i="8"/>
  <c r="G1810" i="8" s="1"/>
  <c r="H1806" i="8"/>
  <c r="H1810" i="8" s="1"/>
  <c r="H1800" i="8" s="1"/>
  <c r="G1830" i="8"/>
  <c r="G1834" i="8" s="1"/>
  <c r="H1878" i="8"/>
  <c r="H1883" i="8" s="1"/>
  <c r="H1873" i="8" s="1"/>
  <c r="G1950" i="8"/>
  <c r="G1955" i="8" s="1"/>
  <c r="G2047" i="8"/>
  <c r="H2047" i="8"/>
  <c r="G2294" i="8"/>
  <c r="G2299" i="8" s="1"/>
  <c r="H2407" i="8"/>
  <c r="H2707" i="8"/>
  <c r="H2695" i="8" s="1"/>
  <c r="G3112" i="8"/>
  <c r="G4085" i="8"/>
  <c r="H5036" i="8"/>
  <c r="H5022" i="8" s="1"/>
  <c r="H5618" i="8"/>
  <c r="H5603" i="8" s="1"/>
  <c r="H2182" i="8"/>
  <c r="H2172" i="8" s="1"/>
  <c r="H2511" i="8"/>
  <c r="H2499" i="8" s="1"/>
  <c r="G2644" i="8"/>
  <c r="H2749" i="8"/>
  <c r="H2737" i="8" s="1"/>
  <c r="G3819" i="8"/>
  <c r="G3889" i="8"/>
  <c r="G4600" i="8"/>
  <c r="I4600" i="8" s="1"/>
  <c r="G4780" i="8"/>
  <c r="H4780" i="8"/>
  <c r="H4785" i="8" s="1"/>
  <c r="H4772" i="8" s="1"/>
  <c r="H4959" i="8"/>
  <c r="H4947" i="8" s="1"/>
  <c r="G5132" i="8"/>
  <c r="I5432" i="8"/>
  <c r="G5414" i="8"/>
  <c r="I5414" i="8" s="1"/>
  <c r="I5479" i="8"/>
  <c r="I5910" i="8"/>
  <c r="G5901" i="8"/>
  <c r="I5901" i="8" s="1"/>
  <c r="H2721" i="8"/>
  <c r="H2709" i="8" s="1"/>
  <c r="G3040" i="8"/>
  <c r="H3298" i="8"/>
  <c r="H3282" i="8" s="1"/>
  <c r="I3282" i="8" s="1"/>
  <c r="H4109" i="8"/>
  <c r="H4099" i="8" s="1"/>
  <c r="H4153" i="8"/>
  <c r="H4135" i="8" s="1"/>
  <c r="G4626" i="8"/>
  <c r="I4704" i="8"/>
  <c r="G4861" i="8"/>
  <c r="H5300" i="8"/>
  <c r="H5301" i="8" s="1"/>
  <c r="H5292" i="8" s="1"/>
  <c r="G5300" i="8"/>
  <c r="H5391" i="8"/>
  <c r="H5392" i="8" s="1"/>
  <c r="H5374" i="8" s="1"/>
  <c r="G5391" i="8"/>
  <c r="G5383" i="8"/>
  <c r="G1647" i="8"/>
  <c r="H1647" i="8"/>
  <c r="H1652" i="8" s="1"/>
  <c r="H1642" i="8" s="1"/>
  <c r="G1986" i="8"/>
  <c r="H1986" i="8"/>
  <c r="H3114" i="8"/>
  <c r="H3105" i="8" s="1"/>
  <c r="H3921" i="8"/>
  <c r="H3907" i="8" s="1"/>
  <c r="H4203" i="8"/>
  <c r="H4187" i="8" s="1"/>
  <c r="I4187" i="8" s="1"/>
  <c r="G4279" i="8"/>
  <c r="G5246" i="8"/>
  <c r="H5399" i="8"/>
  <c r="H5412" i="8" s="1"/>
  <c r="H5394" i="8" s="1"/>
  <c r="G5399" i="8"/>
  <c r="G5412" i="8" s="1"/>
  <c r="H3685" i="8"/>
  <c r="H3674" i="8" s="1"/>
  <c r="I3674" i="8" s="1"/>
  <c r="H4428" i="8"/>
  <c r="H4416" i="8" s="1"/>
  <c r="G4570" i="8"/>
  <c r="H4903" i="8"/>
  <c r="H4891" i="8" s="1"/>
  <c r="H4931" i="8"/>
  <c r="G5311" i="8"/>
  <c r="H5311" i="8"/>
  <c r="H5725" i="8"/>
  <c r="H5710" i="8" s="1"/>
  <c r="G3208" i="8"/>
  <c r="H3612" i="8"/>
  <c r="H3590" i="8" s="1"/>
  <c r="G3777" i="8"/>
  <c r="H1979" i="8"/>
  <c r="H1969" i="8" s="1"/>
  <c r="H2075" i="8"/>
  <c r="H2065" i="8" s="1"/>
  <c r="G2438" i="8"/>
  <c r="G2441" i="8" s="1"/>
  <c r="G2495" i="8"/>
  <c r="H2551" i="8"/>
  <c r="H2553" i="8" s="1"/>
  <c r="H2541" i="8" s="1"/>
  <c r="G2579" i="8"/>
  <c r="G2886" i="8"/>
  <c r="G2891" i="8" s="1"/>
  <c r="G2909" i="8"/>
  <c r="G4314" i="8"/>
  <c r="H4570" i="8"/>
  <c r="H4558" i="8" s="1"/>
  <c r="H5242" i="8"/>
  <c r="G5242" i="8"/>
  <c r="G5877" i="8"/>
  <c r="I5932" i="8"/>
  <c r="G5923" i="8"/>
  <c r="I5923" i="8" s="1"/>
  <c r="H3070" i="8"/>
  <c r="H3072" i="8" s="1"/>
  <c r="H3063" i="8" s="1"/>
  <c r="G3070" i="8"/>
  <c r="G3072" i="8" s="1"/>
  <c r="G3222" i="8"/>
  <c r="H3564" i="8"/>
  <c r="H3549" i="8" s="1"/>
  <c r="I3549" i="8" s="1"/>
  <c r="G4121" i="8"/>
  <c r="H4456" i="8"/>
  <c r="H4444" i="8" s="1"/>
  <c r="I4444" i="8" s="1"/>
  <c r="H4917" i="8"/>
  <c r="H4905" i="8" s="1"/>
  <c r="H5070" i="8"/>
  <c r="H5075" i="8" s="1"/>
  <c r="H5066" i="8" s="1"/>
  <c r="G5070" i="8"/>
  <c r="G5075" i="8" s="1"/>
  <c r="G5539" i="8"/>
  <c r="H5843" i="8"/>
  <c r="H5826" i="8" s="1"/>
  <c r="H2533" i="8"/>
  <c r="G2830" i="8"/>
  <c r="G2864" i="8"/>
  <c r="G2869" i="8" s="1"/>
  <c r="H3222" i="8"/>
  <c r="H3210" i="8" s="1"/>
  <c r="G3634" i="8"/>
  <c r="H3953" i="8"/>
  <c r="H3939" i="8" s="1"/>
  <c r="H4185" i="8"/>
  <c r="H4168" i="8" s="1"/>
  <c r="C4986" i="8"/>
  <c r="G4979" i="8"/>
  <c r="H5099" i="8"/>
  <c r="G5099" i="8"/>
  <c r="G5203" i="8"/>
  <c r="H3634" i="8"/>
  <c r="H3614" i="8" s="1"/>
  <c r="H4584" i="8"/>
  <c r="H4572" i="8" s="1"/>
  <c r="I4572" i="8" s="1"/>
  <c r="H4672" i="8"/>
  <c r="G4672" i="8"/>
  <c r="G4674" i="8" s="1"/>
  <c r="H4736" i="8"/>
  <c r="G4736" i="8"/>
  <c r="G4770" i="8"/>
  <c r="G4847" i="8"/>
  <c r="G3028" i="8"/>
  <c r="G3030" i="8" s="1"/>
  <c r="G3242" i="8"/>
  <c r="G3656" i="8"/>
  <c r="H3844" i="8"/>
  <c r="H3834" i="8" s="1"/>
  <c r="G4166" i="8"/>
  <c r="H4328" i="8"/>
  <c r="H4316" i="8" s="1"/>
  <c r="G4776" i="8"/>
  <c r="G4785" i="8" s="1"/>
  <c r="H4847" i="8"/>
  <c r="H4838" i="8" s="1"/>
  <c r="G5299" i="8"/>
  <c r="G5348" i="8"/>
  <c r="I5477" i="8"/>
  <c r="H5628" i="8"/>
  <c r="H5629" i="8" s="1"/>
  <c r="H5620" i="8" s="1"/>
  <c r="G5628" i="8"/>
  <c r="G5352" i="8"/>
  <c r="H5352" i="8"/>
  <c r="H5584" i="8"/>
  <c r="H5569" i="8" s="1"/>
  <c r="G3466" i="8"/>
  <c r="G4683" i="8"/>
  <c r="H4683" i="8"/>
  <c r="H4770" i="8"/>
  <c r="H4757" i="8" s="1"/>
  <c r="H5203" i="8"/>
  <c r="H5190" i="8" s="1"/>
  <c r="H5763" i="8"/>
  <c r="H5770" i="8" s="1"/>
  <c r="H5755" i="8" s="1"/>
  <c r="G5763" i="8"/>
  <c r="G5770" i="8" s="1"/>
  <c r="G5898" i="8"/>
  <c r="H5230" i="8"/>
  <c r="H5221" i="8" s="1"/>
  <c r="G5372" i="8"/>
  <c r="H5503" i="8"/>
  <c r="H5505" i="8" s="1"/>
  <c r="H5496" i="8" s="1"/>
  <c r="G5503" i="8"/>
  <c r="G5505" i="8" s="1"/>
  <c r="H5539" i="8"/>
  <c r="H5524" i="8" s="1"/>
  <c r="H5898" i="8"/>
  <c r="H5881" i="8" s="1"/>
  <c r="H3446" i="8"/>
  <c r="H3428" i="8" s="1"/>
  <c r="H4618" i="8"/>
  <c r="H4626" i="8" s="1"/>
  <c r="H4614" i="8" s="1"/>
  <c r="G4685" i="8"/>
  <c r="G4738" i="8"/>
  <c r="G4795" i="8"/>
  <c r="G4799" i="8" s="1"/>
  <c r="H5110" i="8"/>
  <c r="H5123" i="8"/>
  <c r="H5132" i="8" s="1"/>
  <c r="H5118" i="8" s="1"/>
  <c r="H5243" i="8"/>
  <c r="H5372" i="8"/>
  <c r="H5363" i="8" s="1"/>
  <c r="H5455" i="8"/>
  <c r="H5460" i="8" s="1"/>
  <c r="H5445" i="8" s="1"/>
  <c r="H5601" i="8"/>
  <c r="H5586" i="8" s="1"/>
  <c r="G5626" i="8"/>
  <c r="G3320" i="8"/>
  <c r="H3547" i="8"/>
  <c r="H3532" i="8" s="1"/>
  <c r="G4414" i="8"/>
  <c r="G4486" i="8"/>
  <c r="G5460" i="8"/>
  <c r="H5663" i="8"/>
  <c r="H5648" i="8" s="1"/>
  <c r="H5702" i="8"/>
  <c r="H5708" i="8" s="1"/>
  <c r="H5693" i="8" s="1"/>
  <c r="G5702" i="8"/>
  <c r="G5787" i="8"/>
  <c r="H4726" i="8"/>
  <c r="H4714" i="8" s="1"/>
  <c r="H5290" i="8"/>
  <c r="H5272" i="8" s="1"/>
  <c r="G5663" i="8"/>
  <c r="H5689" i="8"/>
  <c r="H5691" i="8" s="1"/>
  <c r="H5682" i="8" s="1"/>
  <c r="G5689" i="8"/>
  <c r="G5691" i="8" s="1"/>
  <c r="H5751" i="8"/>
  <c r="G5751" i="8"/>
  <c r="H5861" i="8"/>
  <c r="H5845" i="8" s="1"/>
  <c r="I5921" i="8"/>
  <c r="G4649" i="8"/>
  <c r="H5567" i="8"/>
  <c r="H5558" i="8" s="1"/>
  <c r="H5680" i="8"/>
  <c r="H5665" i="8" s="1"/>
  <c r="I5665" i="8" s="1"/>
  <c r="H5064" i="8"/>
  <c r="H5055" i="8" s="1"/>
  <c r="I5055" i="8" s="1"/>
  <c r="H5440" i="8"/>
  <c r="H5443" i="8" s="1"/>
  <c r="H5434" i="8" s="1"/>
  <c r="G5440" i="8"/>
  <c r="G5443" i="8" s="1"/>
  <c r="H5787" i="8"/>
  <c r="H5772" i="8" s="1"/>
  <c r="H5921" i="8"/>
  <c r="H5912" i="8" s="1"/>
  <c r="I5912" i="8" s="1"/>
  <c r="G3953" i="8"/>
  <c r="G5725" i="8"/>
  <c r="H5954" i="8"/>
  <c r="H5945" i="8" s="1"/>
  <c r="H5824" i="8"/>
  <c r="H5807" i="8" s="1"/>
  <c r="G5703" i="8"/>
  <c r="G5842" i="8"/>
  <c r="G5843" i="8" s="1"/>
  <c r="G5943" i="8"/>
  <c r="G3139" i="8" l="1"/>
  <c r="I3148" i="8"/>
  <c r="I3139" i="8"/>
  <c r="G513" i="8"/>
  <c r="I513" i="8" s="1"/>
  <c r="I523" i="8"/>
  <c r="I2158" i="8"/>
  <c r="G2148" i="8"/>
  <c r="I2148" i="8" s="1"/>
  <c r="I1594" i="8"/>
  <c r="I5341" i="8"/>
  <c r="I4342" i="8"/>
  <c r="H787" i="8"/>
  <c r="H777" i="8" s="1"/>
  <c r="G4586" i="8"/>
  <c r="H1556" i="8"/>
  <c r="H1546" i="8" s="1"/>
  <c r="I5006" i="8"/>
  <c r="I1568" i="8"/>
  <c r="G5584" i="8"/>
  <c r="G5569" i="8" s="1"/>
  <c r="I5569" i="8" s="1"/>
  <c r="G1556" i="8"/>
  <c r="G799" i="8"/>
  <c r="G316" i="8"/>
  <c r="H5100" i="8"/>
  <c r="H5087" i="8" s="1"/>
  <c r="I5020" i="8"/>
  <c r="H2469" i="8"/>
  <c r="H2457" i="8" s="1"/>
  <c r="H2458" i="8" s="1"/>
  <c r="G943" i="8"/>
  <c r="G2455" i="8"/>
  <c r="I3366" i="8"/>
  <c r="G4516" i="8"/>
  <c r="I4516" i="8" s="1"/>
  <c r="H1171" i="8"/>
  <c r="G2184" i="8"/>
  <c r="I5586" i="8"/>
  <c r="G895" i="8"/>
  <c r="I4456" i="8"/>
  <c r="H1147" i="8"/>
  <c r="H1137" i="8" s="1"/>
  <c r="G272" i="8"/>
  <c r="I5077" i="8"/>
  <c r="I4712" i="8"/>
  <c r="I160" i="8"/>
  <c r="G835" i="8"/>
  <c r="G2027" i="8"/>
  <c r="I1041" i="8"/>
  <c r="G1570" i="8"/>
  <c r="I1570" i="8" s="1"/>
  <c r="G1400" i="8"/>
  <c r="I1558" i="8"/>
  <c r="I4584" i="8"/>
  <c r="I2721" i="8"/>
  <c r="I2946" i="8"/>
  <c r="I3701" i="8"/>
  <c r="F736" i="4"/>
  <c r="G3891" i="8"/>
  <c r="I3891" i="8" s="1"/>
  <c r="H1099" i="8"/>
  <c r="H1089" i="8" s="1"/>
  <c r="G327" i="8"/>
  <c r="H559" i="8"/>
  <c r="H549" i="8" s="1"/>
  <c r="G2497" i="8"/>
  <c r="I183" i="8"/>
  <c r="G2206" i="8"/>
  <c r="H2679" i="8"/>
  <c r="H2667" i="8" s="1"/>
  <c r="I3687" i="8"/>
  <c r="I5221" i="8"/>
  <c r="I2793" i="8"/>
  <c r="I2976" i="8"/>
  <c r="I4222" i="8"/>
  <c r="G559" i="8"/>
  <c r="I138" i="8"/>
  <c r="H382" i="8"/>
  <c r="H373" i="8" s="1"/>
  <c r="I4903" i="8"/>
  <c r="I2765" i="8"/>
  <c r="G404" i="8"/>
  <c r="G360" i="8"/>
  <c r="H1159" i="8"/>
  <c r="H1149" i="8" s="1"/>
  <c r="I2936" i="8"/>
  <c r="I4612" i="8"/>
  <c r="I2916" i="8"/>
  <c r="I5807" i="8"/>
  <c r="I4889" i="8"/>
  <c r="G2665" i="8"/>
  <c r="G5115" i="8"/>
  <c r="G739" i="8"/>
  <c r="I4205" i="8"/>
  <c r="G1919" i="8"/>
  <c r="H583" i="8"/>
  <c r="F729" i="4"/>
  <c r="G736" i="4" s="1"/>
  <c r="I1919" i="8"/>
  <c r="G1909" i="8"/>
  <c r="I1909" i="8" s="1"/>
  <c r="G681" i="8"/>
  <c r="I691" i="8"/>
  <c r="G5134" i="8"/>
  <c r="I5134" i="8" s="1"/>
  <c r="I5151" i="8"/>
  <c r="I5584" i="8"/>
  <c r="I2455" i="8"/>
  <c r="G2443" i="8"/>
  <c r="I2880" i="8"/>
  <c r="G2871" i="8"/>
  <c r="I2871" i="8" s="1"/>
  <c r="I2285" i="8"/>
  <c r="G2273" i="8"/>
  <c r="G2274" i="8" s="1"/>
  <c r="I2274" i="8" s="1"/>
  <c r="G2583" i="8"/>
  <c r="I2595" i="8"/>
  <c r="G1462" i="8"/>
  <c r="I1472" i="8"/>
  <c r="G2513" i="8"/>
  <c r="G2514" i="8" s="1"/>
  <c r="I2525" i="8"/>
  <c r="I3590" i="8"/>
  <c r="I2695" i="8"/>
  <c r="I2160" i="8"/>
  <c r="G5100" i="8"/>
  <c r="H2230" i="8"/>
  <c r="H2220" i="8" s="1"/>
  <c r="G2623" i="8"/>
  <c r="I2623" i="8" s="1"/>
  <c r="G2914" i="8"/>
  <c r="I2914" i="8" s="1"/>
  <c r="G5789" i="8"/>
  <c r="I5789" i="8" s="1"/>
  <c r="H1352" i="8"/>
  <c r="H1342" i="8" s="1"/>
  <c r="H1027" i="8"/>
  <c r="H1017" i="8" s="1"/>
  <c r="I1017" i="8" s="1"/>
  <c r="I2924" i="8"/>
  <c r="I2955" i="8"/>
  <c r="G3053" i="8"/>
  <c r="I3053" i="8" s="1"/>
  <c r="G2355" i="8"/>
  <c r="G1099" i="8"/>
  <c r="I1099" i="8" s="1"/>
  <c r="I4185" i="8"/>
  <c r="I3937" i="8"/>
  <c r="I5983" i="8"/>
  <c r="G5971" i="8"/>
  <c r="I5971" i="8" s="1"/>
  <c r="I5462" i="8"/>
  <c r="G5629" i="8"/>
  <c r="G5620" i="8" s="1"/>
  <c r="I5620" i="8" s="1"/>
  <c r="G2483" i="8"/>
  <c r="H727" i="8"/>
  <c r="H717" i="8" s="1"/>
  <c r="I717" i="8" s="1"/>
  <c r="H1725" i="8"/>
  <c r="H1715" i="8" s="1"/>
  <c r="H2483" i="8"/>
  <c r="H2471" i="8" s="1"/>
  <c r="H4702" i="8"/>
  <c r="H4690" i="8" s="1"/>
  <c r="G426" i="8"/>
  <c r="I1508" i="8"/>
  <c r="H5187" i="8"/>
  <c r="H5173" i="8" s="1"/>
  <c r="G2075" i="8"/>
  <c r="H2539" i="8"/>
  <c r="H2527" i="8" s="1"/>
  <c r="H2528" i="8" s="1"/>
  <c r="I5646" i="8"/>
  <c r="I4959" i="8"/>
  <c r="G439" i="8"/>
  <c r="G1895" i="8"/>
  <c r="H1931" i="8"/>
  <c r="H1921" i="8" s="1"/>
  <c r="H775" i="8"/>
  <c r="H765" i="8" s="1"/>
  <c r="G475" i="8"/>
  <c r="G2399" i="8"/>
  <c r="G2387" i="8" s="1"/>
  <c r="G2388" i="8" s="1"/>
  <c r="G1111" i="8"/>
  <c r="G3181" i="8"/>
  <c r="I3181" i="8" s="1"/>
  <c r="H1280" i="8"/>
  <c r="H1270" i="8" s="1"/>
  <c r="G2218" i="8"/>
  <c r="G2208" i="8" s="1"/>
  <c r="I2208" i="8" s="1"/>
  <c r="H426" i="8"/>
  <c r="H417" i="8" s="1"/>
  <c r="I2184" i="8"/>
  <c r="G4063" i="8"/>
  <c r="I4063" i="8" s="1"/>
  <c r="I4073" i="8"/>
  <c r="H4968" i="8"/>
  <c r="H4973" i="8" s="1"/>
  <c r="H4961" i="8" s="1"/>
  <c r="G4968" i="8"/>
  <c r="G4973" i="8" s="1"/>
  <c r="I4973" i="8" s="1"/>
  <c r="H5182" i="8"/>
  <c r="G5182" i="8"/>
  <c r="I3244" i="8"/>
  <c r="H4033" i="8"/>
  <c r="H4019" i="8" s="1"/>
  <c r="I4019" i="8" s="1"/>
  <c r="I4281" i="8"/>
  <c r="G5708" i="8"/>
  <c r="I5708" i="8" s="1"/>
  <c r="H5250" i="8"/>
  <c r="H5232" i="8" s="1"/>
  <c r="I4400" i="8"/>
  <c r="I105" i="8"/>
  <c r="H1689" i="8"/>
  <c r="H1679" i="8" s="1"/>
  <c r="H2091" i="8"/>
  <c r="H2078" i="8" s="1"/>
  <c r="H5183" i="8"/>
  <c r="G5183" i="8"/>
  <c r="G883" i="8"/>
  <c r="G873" i="8" s="1"/>
  <c r="I873" i="8" s="1"/>
  <c r="G2679" i="8"/>
  <c r="I2679" i="8" s="1"/>
  <c r="G240" i="8"/>
  <c r="I240" i="8" s="1"/>
  <c r="I249" i="8"/>
  <c r="G2257" i="8"/>
  <c r="I2621" i="8"/>
  <c r="G2612" i="8"/>
  <c r="I2612" i="8" s="1"/>
  <c r="I5742" i="8"/>
  <c r="G5727" i="8"/>
  <c r="I5727" i="8" s="1"/>
  <c r="I4875" i="8"/>
  <c r="G4863" i="8"/>
  <c r="I4863" i="8" s="1"/>
  <c r="I5861" i="8"/>
  <c r="I5567" i="8"/>
  <c r="G4688" i="8"/>
  <c r="G4676" i="8" s="1"/>
  <c r="G4677" i="8" s="1"/>
  <c r="G1713" i="8"/>
  <c r="I1713" i="8" s="1"/>
  <c r="G2978" i="8"/>
  <c r="I2978" i="8" s="1"/>
  <c r="I2987" i="8"/>
  <c r="I9" i="8"/>
  <c r="I3" i="8" s="1"/>
  <c r="G3" i="8"/>
  <c r="H4688" i="8"/>
  <c r="H4676" i="8" s="1"/>
  <c r="G859" i="8"/>
  <c r="I859" i="8" s="1"/>
  <c r="G5392" i="8"/>
  <c r="G2834" i="8"/>
  <c r="G823" i="8"/>
  <c r="H535" i="8"/>
  <c r="H525" i="8" s="1"/>
  <c r="G2581" i="8"/>
  <c r="G2569" i="8" s="1"/>
  <c r="G2570" i="8" s="1"/>
  <c r="H4740" i="8"/>
  <c r="H4728" i="8" s="1"/>
  <c r="H4729" i="8" s="1"/>
  <c r="G1544" i="8"/>
  <c r="G1534" i="8" s="1"/>
  <c r="I1534" i="8" s="1"/>
  <c r="I5954" i="8"/>
  <c r="G3821" i="8"/>
  <c r="I3821" i="8" s="1"/>
  <c r="I2934" i="8"/>
  <c r="G2926" i="8"/>
  <c r="I2926" i="8" s="1"/>
  <c r="G5361" i="8"/>
  <c r="I3264" i="8"/>
  <c r="I1993" i="8"/>
  <c r="G2327" i="8"/>
  <c r="I2327" i="8" s="1"/>
  <c r="G1460" i="8"/>
  <c r="I1460" i="8" s="1"/>
  <c r="I3426" i="8"/>
  <c r="G338" i="8"/>
  <c r="G329" i="8" s="1"/>
  <c r="I329" i="8" s="1"/>
  <c r="H967" i="8"/>
  <c r="H957" i="8" s="1"/>
  <c r="I3564" i="8"/>
  <c r="H1063" i="8"/>
  <c r="H1053" i="8" s="1"/>
  <c r="F931" i="4"/>
  <c r="G5755" i="8"/>
  <c r="I5755" i="8" s="1"/>
  <c r="I5770" i="8"/>
  <c r="G2078" i="8"/>
  <c r="H2388" i="8"/>
  <c r="G1438" i="8"/>
  <c r="I1448" i="8"/>
  <c r="G1969" i="8"/>
  <c r="I1969" i="8" s="1"/>
  <c r="I1979" i="8"/>
  <c r="I261" i="8"/>
  <c r="G252" i="8"/>
  <c r="I252" i="8" s="1"/>
  <c r="I5505" i="8"/>
  <c r="G5496" i="8"/>
  <c r="I5496" i="8" s="1"/>
  <c r="G717" i="8"/>
  <c r="I727" i="8"/>
  <c r="I1871" i="8"/>
  <c r="G1861" i="8"/>
  <c r="I1861" i="8" s="1"/>
  <c r="G3011" i="8"/>
  <c r="I3011" i="8" s="1"/>
  <c r="I3019" i="8"/>
  <c r="I415" i="8"/>
  <c r="G406" i="8"/>
  <c r="I406" i="8" s="1"/>
  <c r="I1328" i="8"/>
  <c r="G1318" i="8"/>
  <c r="I1318" i="8" s="1"/>
  <c r="I5392" i="8"/>
  <c r="G5374" i="8"/>
  <c r="I5374" i="8" s="1"/>
  <c r="G296" i="8"/>
  <c r="I296" i="8" s="1"/>
  <c r="I305" i="8"/>
  <c r="G4787" i="8"/>
  <c r="I4787" i="8" s="1"/>
  <c r="I4799" i="8"/>
  <c r="G693" i="8"/>
  <c r="I693" i="8" s="1"/>
  <c r="I703" i="8"/>
  <c r="H801" i="8"/>
  <c r="I801" i="8" s="1"/>
  <c r="I811" i="8"/>
  <c r="H4677" i="8"/>
  <c r="I1316" i="8"/>
  <c r="G1306" i="8"/>
  <c r="I1306" i="8" s="1"/>
  <c r="H1354" i="8"/>
  <c r="I1354" i="8" s="1"/>
  <c r="I1364" i="8"/>
  <c r="I2242" i="8"/>
  <c r="G2232" i="8"/>
  <c r="G2957" i="8"/>
  <c r="I2957" i="8" s="1"/>
  <c r="I2965" i="8"/>
  <c r="I1268" i="8"/>
  <c r="G1258" i="8"/>
  <c r="I1258" i="8" s="1"/>
  <c r="G5102" i="8"/>
  <c r="I1761" i="8"/>
  <c r="G1751" i="8"/>
  <c r="I1751" i="8" s="1"/>
  <c r="I371" i="8"/>
  <c r="G362" i="8"/>
  <c r="I362" i="8" s="1"/>
  <c r="G1546" i="8"/>
  <c r="I1556" i="8"/>
  <c r="H1606" i="8"/>
  <c r="I1606" i="8" s="1"/>
  <c r="I1616" i="8"/>
  <c r="I4688" i="8"/>
  <c r="I1474" i="8"/>
  <c r="G373" i="8"/>
  <c r="I373" i="8" s="1"/>
  <c r="I382" i="8"/>
  <c r="I5629" i="8"/>
  <c r="G4662" i="8"/>
  <c r="G4663" i="8" s="1"/>
  <c r="G2301" i="8"/>
  <c r="G2302" i="8" s="1"/>
  <c r="H1667" i="8"/>
  <c r="I1667" i="8" s="1"/>
  <c r="I1677" i="8"/>
  <c r="G11" i="8"/>
  <c r="I26" i="8"/>
  <c r="I11" i="8" s="1"/>
  <c r="I2609" i="8"/>
  <c r="G2597" i="8"/>
  <c r="G2598" i="8" s="1"/>
  <c r="G2471" i="8"/>
  <c r="G2472" i="8" s="1"/>
  <c r="H4691" i="8"/>
  <c r="I1111" i="8"/>
  <c r="G1101" i="8"/>
  <c r="I1101" i="8" s="1"/>
  <c r="H1209" i="8"/>
  <c r="I1209" i="8" s="1"/>
  <c r="I1219" i="8"/>
  <c r="G3971" i="8"/>
  <c r="I3971" i="8" s="1"/>
  <c r="I3986" i="8"/>
  <c r="G5343" i="8"/>
  <c r="G777" i="8"/>
  <c r="I787" i="8"/>
  <c r="G2124" i="8"/>
  <c r="I2124" i="8" s="1"/>
  <c r="I2134" i="8"/>
  <c r="H2430" i="8"/>
  <c r="I3051" i="8"/>
  <c r="G3042" i="8"/>
  <c r="I3042" i="8" s="1"/>
  <c r="H2344" i="8"/>
  <c r="H1366" i="8"/>
  <c r="I1366" i="8" s="1"/>
  <c r="I1376" i="8"/>
  <c r="G2822" i="8"/>
  <c r="I2834" i="8"/>
  <c r="I1183" i="8"/>
  <c r="G1173" i="8"/>
  <c r="I1173" i="8" s="1"/>
  <c r="G825" i="8"/>
  <c r="I825" i="8" s="1"/>
  <c r="I835" i="8"/>
  <c r="G2667" i="8"/>
  <c r="I2667" i="8" s="1"/>
  <c r="G2541" i="8"/>
  <c r="G2542" i="8" s="1"/>
  <c r="I2553" i="8"/>
  <c r="H1161" i="8"/>
  <c r="I1161" i="8" s="1"/>
  <c r="I1171" i="8"/>
  <c r="G2053" i="8"/>
  <c r="I2053" i="8" s="1"/>
  <c r="I2063" i="8"/>
  <c r="G3834" i="8"/>
  <c r="I3834" i="8" s="1"/>
  <c r="I3844" i="8"/>
  <c r="H2570" i="8"/>
  <c r="I294" i="8"/>
  <c r="G285" i="8"/>
  <c r="I285" i="8" s="1"/>
  <c r="G2485" i="8"/>
  <c r="G2486" i="8" s="1"/>
  <c r="I2497" i="8"/>
  <c r="G1053" i="8"/>
  <c r="G384" i="8"/>
  <c r="I384" i="8" s="1"/>
  <c r="I393" i="8"/>
  <c r="I3063" i="8"/>
  <c r="I2257" i="8"/>
  <c r="G2245" i="8"/>
  <c r="G2246" i="8" s="1"/>
  <c r="I1087" i="8"/>
  <c r="G1077" i="8"/>
  <c r="I1077" i="8" s="1"/>
  <c r="I272" i="8"/>
  <c r="G263" i="8"/>
  <c r="I263" i="8" s="1"/>
  <c r="I1834" i="8"/>
  <c r="G1824" i="8"/>
  <c r="I1824" i="8" s="1"/>
  <c r="G2029" i="8"/>
  <c r="I2029" i="8" s="1"/>
  <c r="I2039" i="8"/>
  <c r="I2106" i="8"/>
  <c r="G2093" i="8"/>
  <c r="I2093" i="8" s="1"/>
  <c r="G1330" i="8"/>
  <c r="I2822" i="8"/>
  <c r="G1618" i="8"/>
  <c r="I1618" i="8" s="1"/>
  <c r="I1628" i="8"/>
  <c r="I1907" i="8"/>
  <c r="G1897" i="8"/>
  <c r="I1897" i="8" s="1"/>
  <c r="G5087" i="8"/>
  <c r="I5087" i="8" s="1"/>
  <c r="I5100" i="8"/>
  <c r="G933" i="8"/>
  <c r="I933" i="8" s="1"/>
  <c r="I943" i="8"/>
  <c r="I2218" i="8"/>
  <c r="I2665" i="8"/>
  <c r="G2657" i="8"/>
  <c r="I2657" i="8" s="1"/>
  <c r="I1438" i="8"/>
  <c r="H1957" i="8"/>
  <c r="I1957" i="8" s="1"/>
  <c r="I1967" i="8"/>
  <c r="I1895" i="8"/>
  <c r="G1885" i="8"/>
  <c r="I1885" i="8" s="1"/>
  <c r="G549" i="8"/>
  <c r="I549" i="8" s="1"/>
  <c r="I559" i="8"/>
  <c r="I2399" i="8"/>
  <c r="I2027" i="8"/>
  <c r="G2017" i="8"/>
  <c r="I2017" i="8" s="1"/>
  <c r="G307" i="8"/>
  <c r="I307" i="8" s="1"/>
  <c r="I316" i="8"/>
  <c r="I1931" i="8"/>
  <c r="G1921" i="8"/>
  <c r="I1921" i="8" s="1"/>
  <c r="G2737" i="8"/>
  <c r="I2737" i="8" s="1"/>
  <c r="I2749" i="8"/>
  <c r="G1294" i="8"/>
  <c r="I1304" i="8"/>
  <c r="I2232" i="8"/>
  <c r="I45" i="8"/>
  <c r="G29" i="8"/>
  <c r="I29" i="8" s="1"/>
  <c r="G525" i="8"/>
  <c r="I525" i="8" s="1"/>
  <c r="G5648" i="8"/>
  <c r="I5648" i="8" s="1"/>
  <c r="I5663" i="8"/>
  <c r="I1859" i="8"/>
  <c r="G1849" i="8"/>
  <c r="I1849" i="8" s="1"/>
  <c r="G5507" i="8"/>
  <c r="I5507" i="8" s="1"/>
  <c r="I5522" i="8"/>
  <c r="G4035" i="8"/>
  <c r="I4035" i="8" s="1"/>
  <c r="I4049" i="8"/>
  <c r="G1282" i="8"/>
  <c r="I1282" i="8" s="1"/>
  <c r="I1292" i="8"/>
  <c r="I1520" i="8"/>
  <c r="G1510" i="8"/>
  <c r="I1510" i="8" s="1"/>
  <c r="I2805" i="8"/>
  <c r="H2556" i="8"/>
  <c r="H2358" i="8"/>
  <c r="I2358" i="8" s="1"/>
  <c r="G283" i="8"/>
  <c r="G4961" i="8"/>
  <c r="I4961" i="8" s="1"/>
  <c r="G3765" i="8"/>
  <c r="I3765" i="8" s="1"/>
  <c r="I3777" i="8"/>
  <c r="G3105" i="8"/>
  <c r="I3105" i="8" s="1"/>
  <c r="I3114" i="8"/>
  <c r="I2791" i="8"/>
  <c r="G2779" i="8"/>
  <c r="I2355" i="8"/>
  <c r="G2343" i="8"/>
  <c r="G2344" i="8" s="1"/>
  <c r="G489" i="8"/>
  <c r="I489" i="8" s="1"/>
  <c r="I499" i="8"/>
  <c r="G1270" i="8"/>
  <c r="I1270" i="8" s="1"/>
  <c r="H4715" i="8"/>
  <c r="G318" i="8"/>
  <c r="I318" i="8" s="1"/>
  <c r="I327" i="8"/>
  <c r="G1800" i="8"/>
  <c r="I1800" i="8" s="1"/>
  <c r="I1810" i="8"/>
  <c r="I1496" i="8"/>
  <c r="G1486" i="8"/>
  <c r="I3280" i="8"/>
  <c r="I5218" i="8"/>
  <c r="G5205" i="8"/>
  <c r="I5205" i="8" s="1"/>
  <c r="I3672" i="8"/>
  <c r="G5250" i="8"/>
  <c r="G5153" i="8"/>
  <c r="I5153" i="8" s="1"/>
  <c r="I5170" i="8"/>
  <c r="I63" i="8"/>
  <c r="G47" i="8"/>
  <c r="I47" i="8" s="1"/>
  <c r="G1837" i="8"/>
  <c r="I1837" i="8" s="1"/>
  <c r="I1847" i="8"/>
  <c r="I5203" i="8"/>
  <c r="G5190" i="8"/>
  <c r="I1015" i="8"/>
  <c r="G1005" i="8"/>
  <c r="I1005" i="8" s="1"/>
  <c r="G1749" i="8"/>
  <c r="I1195" i="8"/>
  <c r="G1185" i="8"/>
  <c r="I1185" i="8" s="1"/>
  <c r="G847" i="8"/>
  <c r="I475" i="8"/>
  <c r="G465" i="8"/>
  <c r="I4428" i="8"/>
  <c r="I3386" i="8"/>
  <c r="I2944" i="8"/>
  <c r="I1532" i="8"/>
  <c r="G5682" i="8"/>
  <c r="I5682" i="8" s="1"/>
  <c r="I5691" i="8"/>
  <c r="G2220" i="8"/>
  <c r="G4019" i="8"/>
  <c r="G3000" i="8"/>
  <c r="I3000" i="8" s="1"/>
  <c r="I3009" i="8"/>
  <c r="I2581" i="8"/>
  <c r="G5434" i="8"/>
  <c r="I5434" i="8" s="1"/>
  <c r="I5443" i="8"/>
  <c r="I3588" i="8"/>
  <c r="G3566" i="8"/>
  <c r="I3566" i="8" s="1"/>
  <c r="G909" i="8"/>
  <c r="I909" i="8" s="1"/>
  <c r="I919" i="8"/>
  <c r="I4002" i="8"/>
  <c r="G3988" i="8"/>
  <c r="I3988" i="8" s="1"/>
  <c r="I1003" i="8"/>
  <c r="G993" i="8"/>
  <c r="I993" i="8" s="1"/>
  <c r="G849" i="8"/>
  <c r="I849" i="8" s="1"/>
  <c r="G1776" i="8"/>
  <c r="I1776" i="8" s="1"/>
  <c r="I1786" i="8"/>
  <c r="G441" i="8"/>
  <c r="G705" i="8"/>
  <c r="I705" i="8" s="1"/>
  <c r="I715" i="8"/>
  <c r="G4740" i="8"/>
  <c r="I1135" i="8"/>
  <c r="G1125" i="8"/>
  <c r="H1340" i="8"/>
  <c r="H1330" i="8" s="1"/>
  <c r="I775" i="8"/>
  <c r="G765" i="8"/>
  <c r="G5301" i="8"/>
  <c r="G5292" i="8" s="1"/>
  <c r="I5292" i="8" s="1"/>
  <c r="I2779" i="8"/>
  <c r="G2893" i="8"/>
  <c r="I2893" i="8" s="1"/>
  <c r="I2902" i="8"/>
  <c r="I967" i="8"/>
  <c r="G957" i="8"/>
  <c r="G5934" i="8"/>
  <c r="I5934" i="8" s="1"/>
  <c r="I5943" i="8"/>
  <c r="I2385" i="8"/>
  <c r="G2373" i="8"/>
  <c r="G2374" i="8" s="1"/>
  <c r="G751" i="8"/>
  <c r="I5558" i="8"/>
  <c r="H2374" i="8"/>
  <c r="H931" i="8"/>
  <c r="H921" i="8" s="1"/>
  <c r="I1051" i="8"/>
  <c r="I5230" i="8"/>
  <c r="G1244" i="8"/>
  <c r="I511" i="8"/>
  <c r="G501" i="8"/>
  <c r="I501" i="8" s="1"/>
  <c r="H1991" i="8"/>
  <c r="H1981" i="8" s="1"/>
  <c r="G2681" i="8"/>
  <c r="I2681" i="8" s="1"/>
  <c r="I2693" i="8"/>
  <c r="G3094" i="8"/>
  <c r="I3094" i="8" s="1"/>
  <c r="I3103" i="8"/>
  <c r="G2723" i="8"/>
  <c r="I2723" i="8" s="1"/>
  <c r="I2735" i="8"/>
  <c r="G4640" i="8"/>
  <c r="I4649" i="8"/>
  <c r="G1991" i="8"/>
  <c r="G463" i="8"/>
  <c r="H2316" i="8"/>
  <c r="I2075" i="8"/>
  <c r="G2065" i="8"/>
  <c r="I2065" i="8" s="1"/>
  <c r="I429" i="8"/>
  <c r="I681" i="8"/>
  <c r="I3791" i="8"/>
  <c r="G3779" i="8"/>
  <c r="I3779" i="8" s="1"/>
  <c r="G969" i="8"/>
  <c r="I969" i="8" s="1"/>
  <c r="I979" i="8"/>
  <c r="I3805" i="8"/>
  <c r="G3793" i="8"/>
  <c r="I3793" i="8" s="1"/>
  <c r="H4747" i="8"/>
  <c r="H4754" i="8" s="1"/>
  <c r="H4742" i="8" s="1"/>
  <c r="G4747" i="8"/>
  <c r="G4754" i="8" s="1"/>
  <c r="G1149" i="8"/>
  <c r="I1149" i="8" s="1"/>
  <c r="I1159" i="8"/>
  <c r="I2707" i="8"/>
  <c r="I2514" i="8"/>
  <c r="I4847" i="8"/>
  <c r="G4838" i="8"/>
  <c r="I4838" i="8" s="1"/>
  <c r="H1798" i="8"/>
  <c r="H1788" i="8" s="1"/>
  <c r="I1701" i="8"/>
  <c r="G1691" i="8"/>
  <c r="I1691" i="8" s="1"/>
  <c r="I2597" i="8"/>
  <c r="H2598" i="8"/>
  <c r="G4757" i="8"/>
  <c r="I4757" i="8" s="1"/>
  <c r="I4770" i="8"/>
  <c r="H2472" i="8"/>
  <c r="I2471" i="8"/>
  <c r="I1883" i="8"/>
  <c r="G1873" i="8"/>
  <c r="I1873" i="8" s="1"/>
  <c r="G1246" i="8"/>
  <c r="I1246" i="8" s="1"/>
  <c r="I1256" i="8"/>
  <c r="I2371" i="8"/>
  <c r="G2357" i="8"/>
  <c r="G2358" i="8" s="1"/>
  <c r="G645" i="8"/>
  <c r="I645" i="8" s="1"/>
  <c r="I655" i="8"/>
  <c r="G1342" i="8"/>
  <c r="H2246" i="8"/>
  <c r="I1462" i="8"/>
  <c r="G2051" i="8"/>
  <c r="G813" i="8"/>
  <c r="I813" i="8" s="1"/>
  <c r="I823" i="8"/>
  <c r="G5826" i="8"/>
  <c r="I5826" i="8" s="1"/>
  <c r="I5843" i="8"/>
  <c r="I5601" i="8"/>
  <c r="I3921" i="8"/>
  <c r="G3907" i="8"/>
  <c r="I3907" i="8" s="1"/>
  <c r="I3208" i="8"/>
  <c r="G3195" i="8"/>
  <c r="I3195" i="8" s="1"/>
  <c r="G2401" i="8"/>
  <c r="G2402" i="8" s="1"/>
  <c r="G657" i="8"/>
  <c r="I657" i="8" s="1"/>
  <c r="I667" i="8"/>
  <c r="G945" i="8"/>
  <c r="G1640" i="8"/>
  <c r="I4097" i="8"/>
  <c r="I4153" i="8"/>
  <c r="G4135" i="8"/>
  <c r="I4135" i="8" s="1"/>
  <c r="G2108" i="8"/>
  <c r="I2108" i="8" s="1"/>
  <c r="I2121" i="8"/>
  <c r="G897" i="8"/>
  <c r="I897" i="8" s="1"/>
  <c r="I907" i="8"/>
  <c r="I439" i="8"/>
  <c r="G429" i="8"/>
  <c r="I763" i="8"/>
  <c r="G753" i="8"/>
  <c r="G4111" i="8"/>
  <c r="I4111" i="8" s="1"/>
  <c r="I4121" i="8"/>
  <c r="I2891" i="8"/>
  <c r="G2882" i="8"/>
  <c r="I2882" i="8" s="1"/>
  <c r="I4891" i="8"/>
  <c r="I3040" i="8"/>
  <c r="G3032" i="8"/>
  <c r="I3032" i="8" s="1"/>
  <c r="G3876" i="8"/>
  <c r="I3876" i="8" s="1"/>
  <c r="I3889" i="8"/>
  <c r="I2146" i="8"/>
  <c r="G2136" i="8"/>
  <c r="I2136" i="8" s="1"/>
  <c r="I5631" i="8"/>
  <c r="H5321" i="8"/>
  <c r="H5303" i="8" s="1"/>
  <c r="I4299" i="8"/>
  <c r="G2259" i="8"/>
  <c r="I2271" i="8"/>
  <c r="G597" i="8"/>
  <c r="I597" i="8" s="1"/>
  <c r="I607" i="8"/>
  <c r="I991" i="8"/>
  <c r="G981" i="8"/>
  <c r="I981" i="8" s="1"/>
  <c r="I3969" i="8"/>
  <c r="H3494" i="8"/>
  <c r="I3494" i="8" s="1"/>
  <c r="I3511" i="8"/>
  <c r="I2513" i="8"/>
  <c r="I3082" i="8"/>
  <c r="G3074" i="8"/>
  <c r="I3074" i="8" s="1"/>
  <c r="I2777" i="8"/>
  <c r="I3320" i="8"/>
  <c r="G3300" i="8"/>
  <c r="I3300" i="8" s="1"/>
  <c r="G3614" i="8"/>
  <c r="I3614" i="8" s="1"/>
  <c r="I3634" i="8"/>
  <c r="G2005" i="8"/>
  <c r="I2005" i="8" s="1"/>
  <c r="I2015" i="8"/>
  <c r="I2763" i="8"/>
  <c r="G2751" i="8"/>
  <c r="I2751" i="8" s="1"/>
  <c r="I487" i="8"/>
  <c r="G477" i="8"/>
  <c r="I477" i="8" s="1"/>
  <c r="I5412" i="8"/>
  <c r="G5394" i="8"/>
  <c r="I5394" i="8" s="1"/>
  <c r="I360" i="8"/>
  <c r="G351" i="8"/>
  <c r="I351" i="8" s="1"/>
  <c r="I465" i="8"/>
  <c r="G4372" i="8"/>
  <c r="I4372" i="8" s="1"/>
  <c r="I4385" i="8"/>
  <c r="I2567" i="8"/>
  <c r="G2555" i="8"/>
  <c r="G2556" i="8" s="1"/>
  <c r="G1798" i="8"/>
  <c r="I1604" i="8"/>
  <c r="G1426" i="8"/>
  <c r="I1426" i="8" s="1"/>
  <c r="I1436" i="8"/>
  <c r="I777" i="8"/>
  <c r="G4262" i="8"/>
  <c r="I4262" i="8" s="1"/>
  <c r="I4279" i="8"/>
  <c r="I3072" i="8"/>
  <c r="G3063" i="8"/>
  <c r="I3164" i="8"/>
  <c r="G3151" i="8"/>
  <c r="I3151" i="8" s="1"/>
  <c r="G3128" i="8"/>
  <c r="I3128" i="8" s="1"/>
  <c r="I3137" i="8"/>
  <c r="G585" i="8"/>
  <c r="I585" i="8" s="1"/>
  <c r="I595" i="8"/>
  <c r="H2051" i="8"/>
  <c r="H2041" i="8" s="1"/>
  <c r="I957" i="8"/>
  <c r="I4861" i="8"/>
  <c r="G4849" i="8"/>
  <c r="I4849" i="8" s="1"/>
  <c r="I4370" i="8"/>
  <c r="G4358" i="8"/>
  <c r="I4358" i="8" s="1"/>
  <c r="H451" i="8"/>
  <c r="H441" i="8" s="1"/>
  <c r="I441" i="8" s="1"/>
  <c r="I4947" i="8"/>
  <c r="I1486" i="8"/>
  <c r="G621" i="8"/>
  <c r="I621" i="8" s="1"/>
  <c r="I631" i="8"/>
  <c r="I1125" i="8"/>
  <c r="I4626" i="8"/>
  <c r="G4614" i="8"/>
  <c r="G2848" i="8"/>
  <c r="I1123" i="8"/>
  <c r="G1113" i="8"/>
  <c r="I1113" i="8" s="1"/>
  <c r="I1075" i="8"/>
  <c r="G1065" i="8"/>
  <c r="I1065" i="8" s="1"/>
  <c r="G1232" i="8"/>
  <c r="H2486" i="8"/>
  <c r="I2485" i="8"/>
  <c r="I4099" i="8"/>
  <c r="G2646" i="8"/>
  <c r="I2646" i="8" s="1"/>
  <c r="I2654" i="8"/>
  <c r="H4919" i="8"/>
  <c r="I4919" i="8" s="1"/>
  <c r="I4931" i="8"/>
  <c r="I4486" i="8"/>
  <c r="G4474" i="8"/>
  <c r="I4474" i="8" s="1"/>
  <c r="I4570" i="8"/>
  <c r="G4558" i="8"/>
  <c r="I4558" i="8" s="1"/>
  <c r="G1652" i="8"/>
  <c r="G3807" i="8"/>
  <c r="I3807" i="8" s="1"/>
  <c r="I3819" i="8"/>
  <c r="G5603" i="8"/>
  <c r="I5603" i="8" s="1"/>
  <c r="I5618" i="8"/>
  <c r="G5541" i="8"/>
  <c r="I5541" i="8" s="1"/>
  <c r="I5556" i="8"/>
  <c r="I3298" i="8"/>
  <c r="G4651" i="8"/>
  <c r="G4652" i="8" s="1"/>
  <c r="I4660" i="8"/>
  <c r="G4629" i="8"/>
  <c r="G4630" i="8" s="1"/>
  <c r="I4638" i="8"/>
  <c r="G5272" i="8"/>
  <c r="I5272" i="8" s="1"/>
  <c r="I5290" i="8"/>
  <c r="H955" i="8"/>
  <c r="H945" i="8" s="1"/>
  <c r="H3344" i="8"/>
  <c r="I3344" i="8" s="1"/>
  <c r="I3364" i="8"/>
  <c r="G679" i="8"/>
  <c r="I3262" i="8"/>
  <c r="I3725" i="8"/>
  <c r="G3714" i="8"/>
  <c r="I3714" i="8" s="1"/>
  <c r="I2003" i="8"/>
  <c r="G4702" i="8"/>
  <c r="I753" i="8"/>
  <c r="G5022" i="8"/>
  <c r="I5022" i="8" s="1"/>
  <c r="I5036" i="8"/>
  <c r="H2416" i="8"/>
  <c r="G1945" i="8"/>
  <c r="I1945" i="8" s="1"/>
  <c r="I1955" i="8"/>
  <c r="I4260" i="8"/>
  <c r="G4243" i="8"/>
  <c r="I4243" i="8" s="1"/>
  <c r="G2860" i="8"/>
  <c r="I2860" i="8" s="1"/>
  <c r="I2869" i="8"/>
  <c r="I2341" i="8"/>
  <c r="G2329" i="8"/>
  <c r="G2330" i="8" s="1"/>
  <c r="G2904" i="8"/>
  <c r="I2904" i="8" s="1"/>
  <c r="G2457" i="8"/>
  <c r="G2458" i="8" s="1"/>
  <c r="I2499" i="8"/>
  <c r="H2500" i="8"/>
  <c r="I2500" i="8" s="1"/>
  <c r="G4004" i="8"/>
  <c r="I4004" i="8" s="1"/>
  <c r="I4017" i="8"/>
  <c r="I2511" i="8"/>
  <c r="I799" i="8"/>
  <c r="G789" i="8"/>
  <c r="I789" i="8" s="1"/>
  <c r="G1474" i="8"/>
  <c r="I1484" i="8"/>
  <c r="I1039" i="8"/>
  <c r="G1029" i="8"/>
  <c r="I1029" i="8" s="1"/>
  <c r="G4905" i="8"/>
  <c r="I4905" i="8" s="1"/>
  <c r="I4917" i="8"/>
  <c r="I1400" i="8"/>
  <c r="G1390" i="8"/>
  <c r="I1390" i="8" s="1"/>
  <c r="H5957" i="8"/>
  <c r="I5957" i="8" s="1"/>
  <c r="I5969" i="8"/>
  <c r="I5898" i="8"/>
  <c r="G5881" i="8"/>
  <c r="G4714" i="8"/>
  <c r="G4715" i="8" s="1"/>
  <c r="I4726" i="8"/>
  <c r="G5772" i="8"/>
  <c r="I5772" i="8" s="1"/>
  <c r="I5787" i="8"/>
  <c r="I1388" i="8"/>
  <c r="G1378" i="8"/>
  <c r="I1378" i="8" s="1"/>
  <c r="I1147" i="8"/>
  <c r="G1137" i="8"/>
  <c r="I1137" i="8" s="1"/>
  <c r="I1689" i="8"/>
  <c r="G1679" i="8"/>
  <c r="I1679" i="8" s="1"/>
  <c r="I5075" i="8"/>
  <c r="G5066" i="8"/>
  <c r="I5066" i="8" s="1"/>
  <c r="I1294" i="8"/>
  <c r="G4801" i="8"/>
  <c r="I4801" i="8" s="1"/>
  <c r="I4813" i="8"/>
  <c r="I5190" i="8"/>
  <c r="G2172" i="8"/>
  <c r="I2172" i="8" s="1"/>
  <c r="I2182" i="8"/>
  <c r="H4674" i="8"/>
  <c r="H4662" i="8" s="1"/>
  <c r="G5303" i="8"/>
  <c r="I5680" i="8"/>
  <c r="I3612" i="8"/>
  <c r="G4155" i="8"/>
  <c r="I4155" i="8" s="1"/>
  <c r="I4166" i="8"/>
  <c r="I5725" i="8"/>
  <c r="G5710" i="8"/>
  <c r="I5710" i="8" s="1"/>
  <c r="I5845" i="8"/>
  <c r="G3448" i="8"/>
  <c r="I3448" i="8" s="1"/>
  <c r="I3466" i="8"/>
  <c r="G4986" i="8"/>
  <c r="G4987" i="8" s="1"/>
  <c r="H4986" i="8"/>
  <c r="H4987" i="8" s="1"/>
  <c r="H4975" i="8" s="1"/>
  <c r="G5753" i="8"/>
  <c r="I4168" i="8"/>
  <c r="I4416" i="8"/>
  <c r="H2413" i="8"/>
  <c r="H2401" i="8" s="1"/>
  <c r="I5064" i="8"/>
  <c r="H4652" i="8"/>
  <c r="I3685" i="8"/>
  <c r="H4630" i="8"/>
  <c r="G1933" i="8"/>
  <c r="I1933" i="8" s="1"/>
  <c r="I1943" i="8"/>
  <c r="I1498" i="8"/>
  <c r="G609" i="8"/>
  <c r="I609" i="8" s="1"/>
  <c r="I619" i="8"/>
  <c r="I2170" i="8"/>
  <c r="I5824" i="8"/>
  <c r="I643" i="8"/>
  <c r="G633" i="8"/>
  <c r="I633" i="8" s="1"/>
  <c r="I1592" i="8"/>
  <c r="G1582" i="8"/>
  <c r="I1582" i="8" s="1"/>
  <c r="G417" i="8"/>
  <c r="I417" i="8" s="1"/>
  <c r="G2429" i="8"/>
  <c r="G2430" i="8" s="1"/>
  <c r="I2441" i="8"/>
  <c r="I4356" i="8"/>
  <c r="G4344" i="8"/>
  <c r="I4344" i="8" s="1"/>
  <c r="G885" i="8"/>
  <c r="I885" i="8" s="1"/>
  <c r="I895" i="8"/>
  <c r="G561" i="8"/>
  <c r="I561" i="8" s="1"/>
  <c r="I571" i="8"/>
  <c r="I2644" i="8"/>
  <c r="G2634" i="8"/>
  <c r="I2634" i="8" s="1"/>
  <c r="G3846" i="8"/>
  <c r="I3846" i="8" s="1"/>
  <c r="I3859" i="8"/>
  <c r="G1727" i="8"/>
  <c r="I1727" i="8" s="1"/>
  <c r="I1737" i="8"/>
  <c r="I2539" i="8"/>
  <c r="G2527" i="8"/>
  <c r="G2528" i="8" s="1"/>
  <c r="I5372" i="8"/>
  <c r="G5363" i="8"/>
  <c r="I5363" i="8" s="1"/>
  <c r="G3322" i="8"/>
  <c r="I3322" i="8" s="1"/>
  <c r="I3342" i="8"/>
  <c r="G3166" i="8"/>
  <c r="I3166" i="8" s="1"/>
  <c r="I3179" i="8"/>
  <c r="G5863" i="8"/>
  <c r="I5863" i="8" s="1"/>
  <c r="I5877" i="8"/>
  <c r="I1424" i="8"/>
  <c r="G1414" i="8"/>
  <c r="I1414" i="8" s="1"/>
  <c r="G1812" i="8"/>
  <c r="I1812" i="8" s="1"/>
  <c r="I1822" i="8"/>
  <c r="I4542" i="8"/>
  <c r="G4530" i="8"/>
  <c r="I4530" i="8" s="1"/>
  <c r="G395" i="8"/>
  <c r="I395" i="8" s="1"/>
  <c r="I404" i="8"/>
  <c r="G2196" i="8"/>
  <c r="I2196" i="8" s="1"/>
  <c r="I2206" i="8"/>
  <c r="I1725" i="8"/>
  <c r="G1715" i="8"/>
  <c r="I1715" i="8" s="1"/>
  <c r="G5524" i="8"/>
  <c r="I5524" i="8" s="1"/>
  <c r="I5539" i="8"/>
  <c r="I5132" i="8"/>
  <c r="G5118" i="8"/>
  <c r="I5118" i="8" s="1"/>
  <c r="G3532" i="8"/>
  <c r="I3532" i="8" s="1"/>
  <c r="I3547" i="8"/>
  <c r="H2330" i="8"/>
  <c r="I2330" i="8" s="1"/>
  <c r="I1027" i="8"/>
  <c r="I1207" i="8"/>
  <c r="G1197" i="8"/>
  <c r="I1197" i="8" s="1"/>
  <c r="I3030" i="8"/>
  <c r="G3021" i="8"/>
  <c r="I3021" i="8" s="1"/>
  <c r="G2807" i="8"/>
  <c r="I2807" i="8" s="1"/>
  <c r="I2819" i="8"/>
  <c r="H2542" i="8"/>
  <c r="I2542" i="8" s="1"/>
  <c r="I2541" i="8"/>
  <c r="I4785" i="8"/>
  <c r="G4772" i="8"/>
  <c r="I4772" i="8" s="1"/>
  <c r="G4075" i="8"/>
  <c r="I4075" i="8" s="1"/>
  <c r="I4085" i="8"/>
  <c r="I2427" i="8"/>
  <c r="G2415" i="8"/>
  <c r="G2416" i="8" s="1"/>
  <c r="H2848" i="8"/>
  <c r="H2836" i="8" s="1"/>
  <c r="I871" i="8"/>
  <c r="G861" i="8"/>
  <c r="I861" i="8" s="1"/>
  <c r="G4302" i="8"/>
  <c r="I4302" i="8" s="1"/>
  <c r="I4314" i="8"/>
  <c r="G5445" i="8"/>
  <c r="I5445" i="8" s="1"/>
  <c r="I5460" i="8"/>
  <c r="I5945" i="8"/>
  <c r="I4614" i="8"/>
  <c r="I3656" i="8"/>
  <c r="G3636" i="8"/>
  <c r="I3636" i="8" s="1"/>
  <c r="I2709" i="8"/>
  <c r="I3953" i="8"/>
  <c r="G3939" i="8"/>
  <c r="I4414" i="8"/>
  <c r="G4402" i="8"/>
  <c r="I4402" i="8" s="1"/>
  <c r="I3428" i="8"/>
  <c r="G3224" i="8"/>
  <c r="I3224" i="8" s="1"/>
  <c r="I3242" i="8"/>
  <c r="G3210" i="8"/>
  <c r="I3210" i="8" s="1"/>
  <c r="I3222" i="8"/>
  <c r="H5753" i="8"/>
  <c r="H5744" i="8" s="1"/>
  <c r="I5881" i="8"/>
  <c r="I3939" i="8"/>
  <c r="G2287" i="8"/>
  <c r="I2299" i="8"/>
  <c r="H5361" i="8"/>
  <c r="H5343" i="8" s="1"/>
  <c r="I4586" i="8"/>
  <c r="I4328" i="8"/>
  <c r="G4316" i="8"/>
  <c r="I4316" i="8" s="1"/>
  <c r="G3116" i="8"/>
  <c r="I3116" i="8" s="1"/>
  <c r="I3126" i="8"/>
  <c r="I4442" i="8"/>
  <c r="G4430" i="8"/>
  <c r="I4430" i="8" s="1"/>
  <c r="I1665" i="8"/>
  <c r="G1655" i="8"/>
  <c r="I1655" i="8" s="1"/>
  <c r="I4203" i="8"/>
  <c r="H5115" i="8"/>
  <c r="H5102" i="8" s="1"/>
  <c r="G931" i="8"/>
  <c r="I1412" i="8"/>
  <c r="G1402" i="8"/>
  <c r="I1402" i="8" s="1"/>
  <c r="H2313" i="8"/>
  <c r="H2301" i="8" s="1"/>
  <c r="G1764" i="8"/>
  <c r="I1764" i="8" s="1"/>
  <c r="I1774" i="8"/>
  <c r="I3446" i="8"/>
  <c r="G729" i="8"/>
  <c r="I729" i="8" s="1"/>
  <c r="I739" i="8"/>
  <c r="I1544" i="8"/>
  <c r="G349" i="8"/>
  <c r="G2444" i="8"/>
  <c r="I2444" i="8" s="1"/>
  <c r="I2443" i="8"/>
  <c r="D79" i="7"/>
  <c r="G67" i="7"/>
  <c r="G65" i="7" s="1"/>
  <c r="G66" i="7"/>
  <c r="B66" i="7"/>
  <c r="B67" i="7" s="1"/>
  <c r="G63" i="7"/>
  <c r="B63" i="7"/>
  <c r="G62" i="7"/>
  <c r="F60" i="7"/>
  <c r="D60" i="7"/>
  <c r="D59" i="7"/>
  <c r="G59" i="7" s="1"/>
  <c r="B59" i="7"/>
  <c r="B60" i="7" s="1"/>
  <c r="I2374" i="8" l="1"/>
  <c r="I5343" i="8"/>
  <c r="I2598" i="8"/>
  <c r="G1089" i="8"/>
  <c r="I1089" i="8" s="1"/>
  <c r="I1053" i="8"/>
  <c r="H573" i="8"/>
  <c r="I573" i="8" s="1"/>
  <c r="I583" i="8"/>
  <c r="I1063" i="8"/>
  <c r="I945" i="8"/>
  <c r="I1546" i="8"/>
  <c r="I4033" i="8"/>
  <c r="I2469" i="8"/>
  <c r="I4651" i="8"/>
  <c r="I2486" i="8"/>
  <c r="I2220" i="8"/>
  <c r="I2357" i="8"/>
  <c r="I4652" i="8"/>
  <c r="I1342" i="8"/>
  <c r="I2472" i="8"/>
  <c r="I2373" i="8"/>
  <c r="I4676" i="8"/>
  <c r="G2315" i="8"/>
  <c r="I1352" i="8"/>
  <c r="I765" i="8"/>
  <c r="I535" i="8"/>
  <c r="G5693" i="8"/>
  <c r="I5693" i="8" s="1"/>
  <c r="I2091" i="8"/>
  <c r="I5303" i="8"/>
  <c r="I4714" i="8"/>
  <c r="I4630" i="8"/>
  <c r="I1330" i="8"/>
  <c r="I4715" i="8"/>
  <c r="I4677" i="8"/>
  <c r="I2415" i="8"/>
  <c r="I2416" i="8"/>
  <c r="I1280" i="8"/>
  <c r="I883" i="8"/>
  <c r="I2344" i="8"/>
  <c r="G1450" i="8"/>
  <c r="I1450" i="8" s="1"/>
  <c r="I4629" i="8"/>
  <c r="I5102" i="8"/>
  <c r="I2273" i="8"/>
  <c r="I2343" i="8"/>
  <c r="I2527" i="8"/>
  <c r="I2413" i="8"/>
  <c r="G2584" i="8"/>
  <c r="I2584" i="8" s="1"/>
  <c r="I2583" i="8"/>
  <c r="I338" i="8"/>
  <c r="G1703" i="8"/>
  <c r="I1703" i="8" s="1"/>
  <c r="I2388" i="8"/>
  <c r="I426" i="8"/>
  <c r="I2230" i="8"/>
  <c r="I2483" i="8"/>
  <c r="I2313" i="8"/>
  <c r="I2078" i="8"/>
  <c r="G5187" i="8"/>
  <c r="G4975" i="8"/>
  <c r="I4975" i="8" s="1"/>
  <c r="I4987" i="8"/>
  <c r="G1739" i="8"/>
  <c r="I1739" i="8" s="1"/>
  <c r="I1749" i="8"/>
  <c r="G1788" i="8"/>
  <c r="I1788" i="8" s="1"/>
  <c r="I1798" i="8"/>
  <c r="I2246" i="8"/>
  <c r="G1234" i="8"/>
  <c r="I1234" i="8" s="1"/>
  <c r="I1244" i="8"/>
  <c r="I463" i="8"/>
  <c r="G453" i="8"/>
  <c r="I453" i="8" s="1"/>
  <c r="I2387" i="8"/>
  <c r="I283" i="8"/>
  <c r="G274" i="8"/>
  <c r="I274" i="8" s="1"/>
  <c r="G5232" i="8"/>
  <c r="I5232" i="8" s="1"/>
  <c r="I5250" i="8"/>
  <c r="G741" i="8"/>
  <c r="I741" i="8" s="1"/>
  <c r="I751" i="8"/>
  <c r="I2429" i="8"/>
  <c r="I2458" i="8"/>
  <c r="G1630" i="8"/>
  <c r="I1630" i="8" s="1"/>
  <c r="I1640" i="8"/>
  <c r="I4754" i="8"/>
  <c r="G4742" i="8"/>
  <c r="G4743" i="8" s="1"/>
  <c r="I1991" i="8"/>
  <c r="G1981" i="8"/>
  <c r="I1981" i="8" s="1"/>
  <c r="G2041" i="8"/>
  <c r="I2041" i="8" s="1"/>
  <c r="I2051" i="8"/>
  <c r="G921" i="8"/>
  <c r="I921" i="8" s="1"/>
  <c r="I931" i="8"/>
  <c r="I2555" i="8"/>
  <c r="I4702" i="8"/>
  <c r="G4690" i="8"/>
  <c r="I2401" i="8"/>
  <c r="H2402" i="8"/>
  <c r="I2402" i="8" s="1"/>
  <c r="I2848" i="8"/>
  <c r="G2836" i="8"/>
  <c r="I2836" i="8" s="1"/>
  <c r="I2457" i="8"/>
  <c r="I4742" i="8"/>
  <c r="H4743" i="8"/>
  <c r="I4743" i="8" s="1"/>
  <c r="I4674" i="8"/>
  <c r="H4663" i="8"/>
  <c r="I4663" i="8" s="1"/>
  <c r="I4662" i="8"/>
  <c r="I1652" i="8"/>
  <c r="G1642" i="8"/>
  <c r="I1642" i="8" s="1"/>
  <c r="I2430" i="8"/>
  <c r="G340" i="8"/>
  <c r="I340" i="8" s="1"/>
  <c r="I349" i="8"/>
  <c r="G669" i="8"/>
  <c r="I669" i="8" s="1"/>
  <c r="I679" i="8"/>
  <c r="G4641" i="8"/>
  <c r="I4641" i="8" s="1"/>
  <c r="I4640" i="8"/>
  <c r="I2569" i="8"/>
  <c r="I5361" i="8"/>
  <c r="G2288" i="8"/>
  <c r="I2288" i="8" s="1"/>
  <c r="I2287" i="8"/>
  <c r="I2528" i="8"/>
  <c r="I1232" i="8"/>
  <c r="G1222" i="8"/>
  <c r="I1222" i="8" s="1"/>
  <c r="I451" i="8"/>
  <c r="G2260" i="8"/>
  <c r="I2260" i="8" s="1"/>
  <c r="I2259" i="8"/>
  <c r="I955" i="8"/>
  <c r="I2570" i="8"/>
  <c r="I2245" i="8"/>
  <c r="I2556" i="8"/>
  <c r="I5115" i="8"/>
  <c r="I2301" i="8"/>
  <c r="H2302" i="8"/>
  <c r="I2302" i="8" s="1"/>
  <c r="I2329" i="8"/>
  <c r="I5753" i="8"/>
  <c r="G5744" i="8"/>
  <c r="I5744" i="8" s="1"/>
  <c r="I5321" i="8"/>
  <c r="I4740" i="8"/>
  <c r="G4728" i="8"/>
  <c r="I847" i="8"/>
  <c r="G837" i="8"/>
  <c r="I837" i="8" s="1"/>
  <c r="I1340" i="8"/>
  <c r="G60" i="7"/>
  <c r="G58" i="7" s="1"/>
  <c r="G69" i="7" s="1"/>
  <c r="F72" i="7" s="1"/>
  <c r="G2316" i="8" l="1"/>
  <c r="I2316" i="8" s="1"/>
  <c r="I2315" i="8"/>
  <c r="G5173" i="8"/>
  <c r="I5173" i="8" s="1"/>
  <c r="I5187" i="8"/>
  <c r="G4691" i="8"/>
  <c r="I4691" i="8" s="1"/>
  <c r="I4690" i="8"/>
  <c r="G4729" i="8"/>
  <c r="I4729" i="8" s="1"/>
  <c r="I4728" i="8"/>
  <c r="G72" i="7"/>
  <c r="F79" i="7"/>
  <c r="G79" i="7" s="1"/>
  <c r="F78" i="7"/>
  <c r="G78" i="7" s="1"/>
  <c r="F77" i="7"/>
  <c r="G77" i="7" s="1"/>
  <c r="F75" i="7"/>
  <c r="G75" i="7" s="1"/>
  <c r="F74" i="7"/>
  <c r="G74" i="7" s="1"/>
  <c r="F73" i="7"/>
  <c r="G73" i="7" s="1"/>
  <c r="G71" i="7" l="1"/>
  <c r="G81" i="7" s="1"/>
  <c r="L38" i="7" l="1"/>
  <c r="M38" i="7" s="1"/>
  <c r="D38" i="7"/>
  <c r="O37" i="7"/>
  <c r="M37" i="7"/>
  <c r="P37" i="7" s="1"/>
  <c r="O36" i="7"/>
  <c r="M36" i="7"/>
  <c r="P36" i="7" s="1"/>
  <c r="O35" i="7"/>
  <c r="M35" i="7"/>
  <c r="P35" i="7" s="1"/>
  <c r="O34" i="7"/>
  <c r="M34" i="7"/>
  <c r="P34" i="7" s="1"/>
  <c r="P33" i="7"/>
  <c r="O33" i="7"/>
  <c r="M33" i="7"/>
  <c r="O32" i="7"/>
  <c r="M32" i="7"/>
  <c r="P32" i="7" s="1"/>
  <c r="O31" i="7"/>
  <c r="M31" i="7"/>
  <c r="P31" i="7" s="1"/>
  <c r="P28" i="7"/>
  <c r="M28" i="7"/>
  <c r="D25" i="7"/>
  <c r="D26" i="7" s="1"/>
  <c r="G26" i="7" s="1"/>
  <c r="G24" i="7"/>
  <c r="G20" i="7" s="1"/>
  <c r="O23" i="7"/>
  <c r="M23" i="7"/>
  <c r="P23" i="7" s="1"/>
  <c r="Q23" i="7" s="1"/>
  <c r="G23" i="7"/>
  <c r="L22" i="7"/>
  <c r="O22" i="7" s="1"/>
  <c r="G22" i="7"/>
  <c r="O21" i="7"/>
  <c r="M21" i="7"/>
  <c r="P21" i="7" s="1"/>
  <c r="G21" i="7"/>
  <c r="B21" i="7"/>
  <c r="B22" i="7" s="1"/>
  <c r="B23" i="7" s="1"/>
  <c r="B24" i="7" s="1"/>
  <c r="B25" i="7" s="1"/>
  <c r="B26" i="7" s="1"/>
  <c r="R18" i="7"/>
  <c r="R21" i="7" s="1"/>
  <c r="L18" i="7"/>
  <c r="M18" i="7" s="1"/>
  <c r="P18" i="7" s="1"/>
  <c r="G18" i="7"/>
  <c r="G16" i="7" s="1"/>
  <c r="B17" i="7"/>
  <c r="B18" i="7" s="1"/>
  <c r="Q18" i="7" l="1"/>
  <c r="O18" i="7"/>
  <c r="Q21" i="7"/>
  <c r="M22" i="7"/>
  <c r="P22" i="7" s="1"/>
  <c r="Q22" i="7" s="1"/>
  <c r="S21" i="7"/>
  <c r="R22" i="7"/>
  <c r="P38" i="7"/>
  <c r="P30" i="7" s="1"/>
  <c r="P40" i="7" s="1"/>
  <c r="M30" i="7"/>
  <c r="M40" i="7" s="1"/>
  <c r="G25" i="7"/>
  <c r="G28" i="7" s="1"/>
  <c r="O38" i="7"/>
  <c r="F31" i="7" l="1"/>
  <c r="R30" i="7"/>
  <c r="Q28" i="7"/>
  <c r="S22" i="7"/>
  <c r="T22" i="7"/>
  <c r="R23" i="7"/>
  <c r="T23" i="7" s="1"/>
  <c r="F37" i="7" l="1"/>
  <c r="G37" i="7" s="1"/>
  <c r="G31" i="7"/>
  <c r="F34" i="7"/>
  <c r="G34" i="7" s="1"/>
  <c r="F36" i="7"/>
  <c r="G36" i="7" s="1"/>
  <c r="F33" i="7"/>
  <c r="G33" i="7" s="1"/>
  <c r="F32" i="7"/>
  <c r="G32" i="7" s="1"/>
  <c r="F38" i="7"/>
  <c r="G38" i="7" s="1"/>
  <c r="G30" i="7" l="1"/>
  <c r="G40" i="7" s="1"/>
  <c r="Q40" i="7" l="1"/>
  <c r="G83" i="7"/>
  <c r="F906" i="4"/>
  <c r="F904" i="4"/>
  <c r="D901" i="4"/>
  <c r="D900" i="4"/>
  <c r="D898" i="4"/>
  <c r="F898" i="4" s="1"/>
  <c r="D897" i="4"/>
  <c r="F897" i="4" s="1"/>
  <c r="D896" i="4"/>
  <c r="F896" i="4" s="1"/>
  <c r="E895" i="4"/>
  <c r="D895" i="4"/>
  <c r="D903" i="4" s="1"/>
  <c r="F903" i="4" s="1"/>
  <c r="E892" i="4"/>
  <c r="D892" i="4"/>
  <c r="D893" i="4" s="1"/>
  <c r="F893" i="4" s="1"/>
  <c r="D890" i="4"/>
  <c r="F890" i="4" s="1"/>
  <c r="D889" i="4"/>
  <c r="F889" i="4" s="1"/>
  <c r="D886" i="4"/>
  <c r="D887" i="4" s="1"/>
  <c r="D885" i="4" s="1"/>
  <c r="D884" i="4"/>
  <c r="F884" i="4" s="1"/>
  <c r="D883" i="4"/>
  <c r="D882" i="4"/>
  <c r="F882" i="4" s="1"/>
  <c r="D881" i="4"/>
  <c r="F881" i="4" s="1"/>
  <c r="D879" i="4"/>
  <c r="F879" i="4" s="1"/>
  <c r="D878" i="4"/>
  <c r="F878" i="4" s="1"/>
  <c r="D877" i="4"/>
  <c r="D874" i="4"/>
  <c r="F874" i="4" s="1"/>
  <c r="D871" i="4"/>
  <c r="D875" i="4" s="1"/>
  <c r="F875" i="4" s="1"/>
  <c r="D870" i="4"/>
  <c r="F870" i="4" s="1"/>
  <c r="E864" i="4"/>
  <c r="D864" i="4"/>
  <c r="D861" i="4"/>
  <c r="E860" i="4"/>
  <c r="E900" i="4" s="1"/>
  <c r="D860" i="4"/>
  <c r="D858" i="4"/>
  <c r="F858" i="4" s="1"/>
  <c r="D857" i="4"/>
  <c r="F857" i="4" s="1"/>
  <c r="D855" i="4"/>
  <c r="E852" i="4"/>
  <c r="F851" i="4"/>
  <c r="D849" i="4"/>
  <c r="F849" i="4" s="1"/>
  <c r="D848" i="4"/>
  <c r="F848" i="4" s="1"/>
  <c r="D841" i="4"/>
  <c r="D840" i="4"/>
  <c r="D853" i="4" s="1"/>
  <c r="F853" i="4" s="1"/>
  <c r="D834" i="4"/>
  <c r="F834" i="4" s="1"/>
  <c r="D831" i="4"/>
  <c r="D829" i="4"/>
  <c r="D828" i="4"/>
  <c r="F828" i="4" s="1"/>
  <c r="D826" i="4"/>
  <c r="F823" i="4"/>
  <c r="D821" i="4"/>
  <c r="F821" i="4" s="1"/>
  <c r="D820" i="4"/>
  <c r="F820" i="4" s="1"/>
  <c r="E847" i="4"/>
  <c r="E877" i="4" s="1"/>
  <c r="D813" i="4"/>
  <c r="F813" i="4" s="1"/>
  <c r="D812" i="4"/>
  <c r="F860" i="4" l="1"/>
  <c r="D824" i="4"/>
  <c r="F824" i="4" s="1"/>
  <c r="F864" i="4"/>
  <c r="F841" i="4"/>
  <c r="D847" i="4"/>
  <c r="F847" i="4" s="1"/>
  <c r="F831" i="4"/>
  <c r="F819" i="4"/>
  <c r="F883" i="4"/>
  <c r="F900" i="4"/>
  <c r="F840" i="4"/>
  <c r="E861" i="4"/>
  <c r="E901" i="4" s="1"/>
  <c r="F901" i="4" s="1"/>
  <c r="F829" i="4"/>
  <c r="D845" i="4"/>
  <c r="F845" i="4" s="1"/>
  <c r="F852" i="4"/>
  <c r="D843" i="4"/>
  <c r="D873" i="4"/>
  <c r="F873" i="4" s="1"/>
  <c r="F871" i="4"/>
  <c r="F885" i="4"/>
  <c r="F877" i="4"/>
  <c r="D856" i="4"/>
  <c r="F856" i="4" s="1"/>
  <c r="D863" i="4"/>
  <c r="F863" i="4" s="1"/>
  <c r="F855" i="4"/>
  <c r="F895" i="4"/>
  <c r="F887" i="4"/>
  <c r="D817" i="4"/>
  <c r="F817" i="4" s="1"/>
  <c r="D815" i="4"/>
  <c r="F812" i="4"/>
  <c r="D833" i="4"/>
  <c r="F833" i="4" s="1"/>
  <c r="E836" i="4" s="1"/>
  <c r="D827" i="4"/>
  <c r="F827" i="4" s="1"/>
  <c r="F826" i="4"/>
  <c r="F892" i="4"/>
  <c r="F886" i="4"/>
  <c r="D844" i="4" l="1"/>
  <c r="F844" i="4" s="1"/>
  <c r="F843" i="4"/>
  <c r="F868" i="4"/>
  <c r="F861" i="4"/>
  <c r="F836" i="4"/>
  <c r="E866" i="4"/>
  <c r="F866" i="4" s="1"/>
  <c r="D816" i="4"/>
  <c r="F816" i="4" s="1"/>
  <c r="F815" i="4"/>
  <c r="D37" i="6"/>
  <c r="G25" i="6"/>
  <c r="G24" i="6"/>
  <c r="G23" i="6" s="1"/>
  <c r="B24" i="6"/>
  <c r="G21" i="6"/>
  <c r="B21" i="6"/>
  <c r="G20" i="6"/>
  <c r="D18" i="6"/>
  <c r="F838" i="4" l="1"/>
  <c r="F810" i="4"/>
  <c r="B25" i="6"/>
  <c r="F17" i="6"/>
  <c r="D17" i="6"/>
  <c r="B17" i="6"/>
  <c r="B18" i="6" s="1"/>
  <c r="F969" i="4" l="1"/>
  <c r="E972" i="4" s="1"/>
  <c r="F972" i="4" s="1"/>
  <c r="G17" i="6"/>
  <c r="E981" i="4" l="1"/>
  <c r="E975" i="4"/>
  <c r="F975" i="4" s="1"/>
  <c r="E979" i="4"/>
  <c r="F979" i="4" s="1"/>
  <c r="E973" i="4"/>
  <c r="F973" i="4" s="1"/>
  <c r="E974" i="4"/>
  <c r="F974" i="4" s="1"/>
  <c r="E976" i="4"/>
  <c r="F976" i="4" s="1"/>
  <c r="E977" i="4"/>
  <c r="F977" i="4" s="1"/>
  <c r="E978" i="4"/>
  <c r="F978" i="4" s="1"/>
  <c r="E980" i="4"/>
  <c r="F980" i="4" s="1"/>
  <c r="F981" i="4"/>
  <c r="F971" i="4" l="1"/>
  <c r="F983" i="4" s="1"/>
  <c r="F726" i="4" l="1"/>
  <c r="F725" i="4"/>
  <c r="F724" i="4"/>
  <c r="F723" i="4"/>
  <c r="F722" i="4"/>
  <c r="F721" i="4"/>
  <c r="F718" i="4"/>
  <c r="F715" i="4"/>
  <c r="F712" i="4"/>
  <c r="F711" i="4"/>
  <c r="F710" i="4"/>
  <c r="F709" i="4"/>
  <c r="F706" i="4"/>
  <c r="F703" i="4"/>
  <c r="F700" i="4"/>
  <c r="F699" i="4"/>
  <c r="F696" i="4"/>
  <c r="F693" i="4"/>
  <c r="F692" i="4"/>
  <c r="F691" i="4"/>
  <c r="F688" i="4"/>
  <c r="F687" i="4"/>
  <c r="F683" i="4"/>
  <c r="F680" i="4"/>
  <c r="F679" i="4"/>
  <c r="F678" i="4"/>
  <c r="F677" i="4"/>
  <c r="F676" i="4"/>
  <c r="F675" i="4"/>
  <c r="F672" i="4"/>
  <c r="F669" i="4"/>
  <c r="F668" i="4"/>
  <c r="F667" i="4"/>
  <c r="F666" i="4"/>
  <c r="F663" i="4"/>
  <c r="F660" i="4"/>
  <c r="F659" i="4"/>
  <c r="F656" i="4"/>
  <c r="F655" i="4"/>
  <c r="F652" i="4"/>
  <c r="F651" i="4"/>
  <c r="F648" i="4"/>
  <c r="F647" i="4"/>
  <c r="F646" i="4"/>
  <c r="F645" i="4"/>
  <c r="F642" i="4"/>
  <c r="F641" i="4"/>
  <c r="F637" i="4"/>
  <c r="F636" i="4"/>
  <c r="F635" i="4"/>
  <c r="F632" i="4"/>
  <c r="F631" i="4" s="1"/>
  <c r="F629" i="4"/>
  <c r="F628" i="4"/>
  <c r="F634" i="4" l="1"/>
  <c r="F654" i="4"/>
  <c r="F720" i="4"/>
  <c r="F671" i="4"/>
  <c r="F674" i="4"/>
  <c r="F690" i="4"/>
  <c r="F650" i="4"/>
  <c r="F686" i="4"/>
  <c r="F698" i="4"/>
  <c r="F695" i="4"/>
  <c r="F708" i="4"/>
  <c r="F658" i="4"/>
  <c r="F717" i="4"/>
  <c r="F705" i="4"/>
  <c r="F714" i="4"/>
  <c r="F640" i="4"/>
  <c r="F665" i="4"/>
  <c r="F644" i="4"/>
  <c r="F627" i="4"/>
  <c r="F626" i="4" s="1"/>
  <c r="F624" i="4"/>
  <c r="F623" i="4" s="1"/>
  <c r="F621" i="4"/>
  <c r="F618" i="4"/>
  <c r="F617" i="4"/>
  <c r="F616" i="4"/>
  <c r="F615" i="4"/>
  <c r="F614" i="4"/>
  <c r="F613" i="4"/>
  <c r="F612" i="4"/>
  <c r="F611" i="4"/>
  <c r="F610" i="4"/>
  <c r="F609" i="4"/>
  <c r="F608" i="4"/>
  <c r="F607" i="4"/>
  <c r="F604" i="4"/>
  <c r="F603" i="4"/>
  <c r="F600" i="4"/>
  <c r="F599" i="4"/>
  <c r="F598" i="4"/>
  <c r="F597" i="4"/>
  <c r="F596" i="4"/>
  <c r="F595" i="4"/>
  <c r="F594" i="4"/>
  <c r="F593" i="4"/>
  <c r="F590" i="4"/>
  <c r="F589" i="4" s="1"/>
  <c r="F587" i="4"/>
  <c r="F584" i="4"/>
  <c r="F583" i="4"/>
  <c r="F580" i="4"/>
  <c r="F579" i="4"/>
  <c r="F576" i="4"/>
  <c r="F575" i="4" s="1"/>
  <c r="F573" i="4"/>
  <c r="F572" i="4"/>
  <c r="F571" i="4"/>
  <c r="F568" i="4"/>
  <c r="F567" i="4"/>
  <c r="F566" i="4"/>
  <c r="F565" i="4"/>
  <c r="F562" i="4"/>
  <c r="F561" i="4"/>
  <c r="F558" i="4"/>
  <c r="F557" i="4"/>
  <c r="F556" i="4"/>
  <c r="F555" i="4"/>
  <c r="F552" i="4"/>
  <c r="F551" i="4"/>
  <c r="F550" i="4"/>
  <c r="F547" i="4"/>
  <c r="F546" i="4"/>
  <c r="F545" i="4"/>
  <c r="F544" i="4"/>
  <c r="F541" i="4"/>
  <c r="F540" i="4"/>
  <c r="F536" i="4"/>
  <c r="F535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0" i="4"/>
  <c r="F499" i="4"/>
  <c r="F498" i="4"/>
  <c r="F497" i="4"/>
  <c r="F496" i="4"/>
  <c r="F495" i="4"/>
  <c r="F494" i="4"/>
  <c r="F491" i="4"/>
  <c r="F490" i="4"/>
  <c r="F489" i="4"/>
  <c r="F488" i="4"/>
  <c r="F487" i="4"/>
  <c r="F486" i="4"/>
  <c r="F485" i="4"/>
  <c r="F481" i="4"/>
  <c r="F480" i="4"/>
  <c r="F479" i="4"/>
  <c r="F478" i="4"/>
  <c r="F477" i="4"/>
  <c r="F476" i="4"/>
  <c r="F473" i="4"/>
  <c r="F470" i="4"/>
  <c r="F467" i="4"/>
  <c r="F464" i="4"/>
  <c r="F461" i="4"/>
  <c r="F460" i="4"/>
  <c r="F459" i="4"/>
  <c r="F456" i="4"/>
  <c r="F455" i="4"/>
  <c r="F451" i="4"/>
  <c r="F450" i="4"/>
  <c r="F449" i="4"/>
  <c r="F446" i="4"/>
  <c r="F443" i="4"/>
  <c r="F442" i="4"/>
  <c r="F441" i="4"/>
  <c r="F438" i="4"/>
  <c r="F437" i="4" s="1"/>
  <c r="F435" i="4"/>
  <c r="F434" i="4" s="1"/>
  <c r="F432" i="4"/>
  <c r="F431" i="4"/>
  <c r="F430" i="4"/>
  <c r="F429" i="4"/>
  <c r="F428" i="4"/>
  <c r="F427" i="4"/>
  <c r="F426" i="4"/>
  <c r="F425" i="4"/>
  <c r="F424" i="4"/>
  <c r="F423" i="4"/>
  <c r="F422" i="4"/>
  <c r="F419" i="4"/>
  <c r="F418" i="4"/>
  <c r="F415" i="4"/>
  <c r="F414" i="4"/>
  <c r="F413" i="4"/>
  <c r="F412" i="4"/>
  <c r="F411" i="4"/>
  <c r="F410" i="4"/>
  <c r="F407" i="4"/>
  <c r="F404" i="4"/>
  <c r="F401" i="4"/>
  <c r="F398" i="4"/>
  <c r="F395" i="4"/>
  <c r="F394" i="4"/>
  <c r="F393" i="4"/>
  <c r="F390" i="4"/>
  <c r="F389" i="4"/>
  <c r="F388" i="4"/>
  <c r="F387" i="4"/>
  <c r="F384" i="4"/>
  <c r="F383" i="4"/>
  <c r="F380" i="4"/>
  <c r="F379" i="4"/>
  <c r="F378" i="4"/>
  <c r="F377" i="4"/>
  <c r="F374" i="4"/>
  <c r="F373" i="4"/>
  <c r="F372" i="4"/>
  <c r="F369" i="4"/>
  <c r="F368" i="4"/>
  <c r="F367" i="4"/>
  <c r="F366" i="4"/>
  <c r="F363" i="4"/>
  <c r="F362" i="4"/>
  <c r="F358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0" i="4"/>
  <c r="F339" i="4"/>
  <c r="F336" i="4"/>
  <c r="F335" i="4"/>
  <c r="F334" i="4"/>
  <c r="F333" i="4"/>
  <c r="F332" i="4"/>
  <c r="F329" i="4"/>
  <c r="F328" i="4" s="1"/>
  <c r="F326" i="4"/>
  <c r="F325" i="4" s="1"/>
  <c r="F323" i="4"/>
  <c r="F322" i="4"/>
  <c r="F319" i="4"/>
  <c r="F318" i="4" s="1"/>
  <c r="F316" i="4"/>
  <c r="F315" i="4"/>
  <c r="F312" i="4"/>
  <c r="F311" i="4"/>
  <c r="F310" i="4"/>
  <c r="F309" i="4"/>
  <c r="F306" i="4"/>
  <c r="F305" i="4"/>
  <c r="F302" i="4"/>
  <c r="F702" i="4" l="1"/>
  <c r="F682" i="4"/>
  <c r="F466" i="4"/>
  <c r="F304" i="4"/>
  <c r="F458" i="4"/>
  <c r="F582" i="4"/>
  <c r="F560" i="4"/>
  <c r="F493" i="4"/>
  <c r="F549" i="4"/>
  <c r="F475" i="4"/>
  <c r="F314" i="4"/>
  <c r="F417" i="4"/>
  <c r="F602" i="4"/>
  <c r="F386" i="4"/>
  <c r="F308" i="4"/>
  <c r="F564" i="4"/>
  <c r="F606" i="4"/>
  <c r="F331" i="4"/>
  <c r="F454" i="4"/>
  <c r="F517" i="4"/>
  <c r="F382" i="4"/>
  <c r="F534" i="4"/>
  <c r="F361" i="4"/>
  <c r="F409" i="4"/>
  <c r="F321" i="4"/>
  <c r="F543" i="4"/>
  <c r="F371" i="4"/>
  <c r="F554" i="4"/>
  <c r="F578" i="4"/>
  <c r="F376" i="4"/>
  <c r="F342" i="4"/>
  <c r="F392" i="4"/>
  <c r="F472" i="4"/>
  <c r="F539" i="4"/>
  <c r="F570" i="4"/>
  <c r="F365" i="4"/>
  <c r="F403" i="4"/>
  <c r="F592" i="4"/>
  <c r="F421" i="4"/>
  <c r="F406" i="4"/>
  <c r="F440" i="4"/>
  <c r="F338" i="4"/>
  <c r="F502" i="4"/>
  <c r="F484" i="4"/>
  <c r="F620" i="4"/>
  <c r="F400" i="4"/>
  <c r="F357" i="4"/>
  <c r="F445" i="4"/>
  <c r="F463" i="4"/>
  <c r="F469" i="4"/>
  <c r="F662" i="4"/>
  <c r="F586" i="4"/>
  <c r="F301" i="4"/>
  <c r="F300" i="4" s="1"/>
  <c r="F298" i="4"/>
  <c r="F297" i="4"/>
  <c r="F296" i="4"/>
  <c r="F293" i="4"/>
  <c r="F292" i="4"/>
  <c r="F289" i="4"/>
  <c r="F288" i="4"/>
  <c r="F287" i="4"/>
  <c r="F286" i="4"/>
  <c r="F283" i="4"/>
  <c r="F282" i="4"/>
  <c r="F278" i="4"/>
  <c r="F277" i="4"/>
  <c r="F276" i="4"/>
  <c r="F275" i="4"/>
  <c r="F274" i="4"/>
  <c r="F273" i="4"/>
  <c r="F270" i="4"/>
  <c r="F269" i="4" s="1"/>
  <c r="F267" i="4"/>
  <c r="F266" i="4" s="1"/>
  <c r="F264" i="4"/>
  <c r="F263" i="4"/>
  <c r="F262" i="4"/>
  <c r="F261" i="4"/>
  <c r="F258" i="4"/>
  <c r="F257" i="4" s="1"/>
  <c r="F255" i="4"/>
  <c r="F254" i="4" s="1"/>
  <c r="F252" i="4"/>
  <c r="F251" i="4"/>
  <c r="F248" i="4"/>
  <c r="F247" i="4" s="1"/>
  <c r="F245" i="4"/>
  <c r="F244" i="4"/>
  <c r="F243" i="4"/>
  <c r="F240" i="4"/>
  <c r="F239" i="4"/>
  <c r="F235" i="4"/>
  <c r="F234" i="4" s="1"/>
  <c r="F232" i="4"/>
  <c r="F231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4" i="4"/>
  <c r="F213" i="4"/>
  <c r="F212" i="4"/>
  <c r="F211" i="4"/>
  <c r="F210" i="4"/>
  <c r="F209" i="4"/>
  <c r="F208" i="4"/>
  <c r="F207" i="4"/>
  <c r="F204" i="4"/>
  <c r="F203" i="4" s="1"/>
  <c r="F201" i="4"/>
  <c r="F200" i="4" s="1"/>
  <c r="F198" i="4"/>
  <c r="F260" i="4" l="1"/>
  <c r="F295" i="4"/>
  <c r="F250" i="4"/>
  <c r="F291" i="4"/>
  <c r="F206" i="4"/>
  <c r="F238" i="4"/>
  <c r="F281" i="4"/>
  <c r="F272" i="4"/>
  <c r="F216" i="4"/>
  <c r="F230" i="4"/>
  <c r="F285" i="4"/>
  <c r="F397" i="4"/>
  <c r="F448" i="4"/>
  <c r="F242" i="4"/>
  <c r="F197" i="4"/>
  <c r="F196" i="4" s="1"/>
  <c r="F194" i="4"/>
  <c r="F193" i="4"/>
  <c r="F190" i="4"/>
  <c r="F189" i="4" s="1"/>
  <c r="F187" i="4"/>
  <c r="F186" i="4"/>
  <c r="F185" i="4"/>
  <c r="F182" i="4"/>
  <c r="F181" i="4"/>
  <c r="F180" i="4"/>
  <c r="F179" i="4"/>
  <c r="F192" i="4" l="1"/>
  <c r="F184" i="4"/>
  <c r="F178" i="4"/>
  <c r="F176" i="4"/>
  <c r="F175" i="4"/>
  <c r="F172" i="4"/>
  <c r="F171" i="4"/>
  <c r="F170" i="4"/>
  <c r="F169" i="4"/>
  <c r="F166" i="4"/>
  <c r="F165" i="4"/>
  <c r="F164" i="4"/>
  <c r="F161" i="4"/>
  <c r="F160" i="4"/>
  <c r="F157" i="4"/>
  <c r="F156" i="4"/>
  <c r="F152" i="4"/>
  <c r="F151" i="4"/>
  <c r="F150" i="4"/>
  <c r="F147" i="4"/>
  <c r="F146" i="4" s="1"/>
  <c r="F144" i="4"/>
  <c r="F143" i="4"/>
  <c r="F142" i="4"/>
  <c r="F139" i="4"/>
  <c r="F138" i="4" s="1"/>
  <c r="F136" i="4"/>
  <c r="F135" i="4" s="1"/>
  <c r="F133" i="4"/>
  <c r="F132" i="4"/>
  <c r="F131" i="4"/>
  <c r="F130" i="4"/>
  <c r="F129" i="4"/>
  <c r="F128" i="4"/>
  <c r="F127" i="4"/>
  <c r="F126" i="4"/>
  <c r="F125" i="4"/>
  <c r="F124" i="4"/>
  <c r="F123" i="4"/>
  <c r="F122" i="4"/>
  <c r="F119" i="4"/>
  <c r="F118" i="4"/>
  <c r="F115" i="4"/>
  <c r="F114" i="4" s="1"/>
  <c r="F112" i="4"/>
  <c r="F111" i="4"/>
  <c r="F110" i="4"/>
  <c r="F109" i="4"/>
  <c r="F108" i="4"/>
  <c r="F107" i="4"/>
  <c r="F106" i="4"/>
  <c r="F103" i="4"/>
  <c r="F102" i="4" s="1"/>
  <c r="F100" i="4"/>
  <c r="F99" i="4" s="1"/>
  <c r="F97" i="4"/>
  <c r="F96" i="4"/>
  <c r="F93" i="4"/>
  <c r="F92" i="4" s="1"/>
  <c r="F90" i="4"/>
  <c r="F89" i="4"/>
  <c r="F88" i="4"/>
  <c r="F87" i="4"/>
  <c r="F84" i="4"/>
  <c r="F83" i="4"/>
  <c r="F82" i="4"/>
  <c r="F81" i="4"/>
  <c r="F78" i="4"/>
  <c r="F77" i="4"/>
  <c r="F74" i="4"/>
  <c r="F73" i="4"/>
  <c r="F72" i="4"/>
  <c r="F71" i="4"/>
  <c r="F68" i="4"/>
  <c r="F67" i="4"/>
  <c r="F64" i="4"/>
  <c r="F63" i="4"/>
  <c r="F62" i="4"/>
  <c r="F61" i="4"/>
  <c r="F58" i="4"/>
  <c r="F57" i="4"/>
  <c r="F53" i="4"/>
  <c r="F52" i="4"/>
  <c r="F51" i="4"/>
  <c r="F50" i="4"/>
  <c r="F55" i="4" l="1"/>
  <c r="F141" i="4"/>
  <c r="F66" i="4"/>
  <c r="F70" i="4"/>
  <c r="F163" i="4"/>
  <c r="F76" i="4"/>
  <c r="F174" i="4"/>
  <c r="F60" i="4"/>
  <c r="F80" i="4"/>
  <c r="F149" i="4"/>
  <c r="F159" i="4"/>
  <c r="F86" i="4"/>
  <c r="F95" i="4"/>
  <c r="F105" i="4"/>
  <c r="F117" i="4"/>
  <c r="F155" i="4"/>
  <c r="F121" i="4"/>
  <c r="F168" i="4"/>
  <c r="F49" i="4"/>
  <c r="F47" i="4"/>
  <c r="F46" i="4" s="1"/>
  <c r="F44" i="4"/>
  <c r="F43" i="4"/>
  <c r="F40" i="4"/>
  <c r="F39" i="4" s="1"/>
  <c r="F37" i="4"/>
  <c r="F36" i="4"/>
  <c r="F35" i="4"/>
  <c r="F32" i="4"/>
  <c r="F30" i="4" s="1"/>
  <c r="F28" i="4"/>
  <c r="F27" i="4"/>
  <c r="F26" i="4"/>
  <c r="F23" i="4"/>
  <c r="F22" i="4" s="1"/>
  <c r="F20" i="4"/>
  <c r="F19" i="4"/>
  <c r="F18" i="4"/>
  <c r="F17" i="4"/>
  <c r="F25" i="4" l="1"/>
  <c r="F34" i="4"/>
  <c r="F42" i="4"/>
  <c r="F15" i="4"/>
  <c r="F792" i="4" s="1"/>
  <c r="D16" i="3"/>
  <c r="I10" i="3"/>
  <c r="E795" i="4" l="1"/>
  <c r="F795" i="4" s="1"/>
  <c r="F804" i="4" s="1"/>
  <c r="E796" i="4" l="1"/>
  <c r="E798" i="4"/>
  <c r="E800" i="4"/>
  <c r="E803" i="4"/>
  <c r="F803" i="4" s="1"/>
  <c r="E799" i="4"/>
  <c r="F799" i="4" s="1"/>
  <c r="E801" i="4"/>
  <c r="F801" i="4" s="1"/>
  <c r="E802" i="4"/>
  <c r="F802" i="4" s="1"/>
  <c r="E804" i="4"/>
  <c r="E797" i="4"/>
  <c r="G84" i="7" l="1"/>
  <c r="H84" i="7" s="1"/>
  <c r="H39" i="6"/>
  <c r="F18" i="6" l="1"/>
  <c r="G18" i="6" s="1"/>
  <c r="G16" i="6" s="1"/>
  <c r="G27" i="6" s="1"/>
  <c r="F30" i="6" s="1"/>
  <c r="F32" i="6" s="1"/>
  <c r="G32" i="6" s="1"/>
  <c r="F35" i="6" l="1"/>
  <c r="G35" i="6" s="1"/>
  <c r="F33" i="6"/>
  <c r="G33" i="6" s="1"/>
  <c r="F31" i="6"/>
  <c r="G31" i="6" s="1"/>
  <c r="G30" i="6"/>
  <c r="F36" i="6"/>
  <c r="G36" i="6" s="1"/>
  <c r="F37" i="6"/>
  <c r="G37" i="6" s="1"/>
  <c r="G29" i="6" l="1"/>
  <c r="G39" i="6" s="1"/>
  <c r="I39" i="6" s="1"/>
  <c r="F796" i="4"/>
  <c r="F797" i="4"/>
  <c r="F798" i="4"/>
  <c r="F800" i="4"/>
  <c r="F794" i="4" l="1"/>
  <c r="F806" i="4" s="1"/>
  <c r="D10" i="3" l="1"/>
  <c r="D12" i="3" s="1"/>
  <c r="D15" i="3" l="1"/>
  <c r="E15" i="3" l="1"/>
  <c r="D17" i="3"/>
  <c r="E17" i="3" l="1"/>
  <c r="D19" i="3" s="1"/>
  <c r="I22" i="3" s="1"/>
  <c r="I23" i="3" s="1"/>
  <c r="D21" i="3" l="1"/>
</calcChain>
</file>

<file path=xl/sharedStrings.xml><?xml version="1.0" encoding="utf-8"?>
<sst xmlns="http://schemas.openxmlformats.org/spreadsheetml/2006/main" count="12248" uniqueCount="2018">
  <si>
    <t>Item</t>
  </si>
  <si>
    <t>ML</t>
  </si>
  <si>
    <t>M2</t>
  </si>
  <si>
    <t>UD</t>
  </si>
  <si>
    <t>PA</t>
  </si>
  <si>
    <t>Fecha</t>
  </si>
  <si>
    <t>Avance #1</t>
  </si>
  <si>
    <t>Total</t>
  </si>
  <si>
    <t xml:space="preserve"> Conceptos Pagados</t>
  </si>
  <si>
    <t>M3</t>
  </si>
  <si>
    <t>Proyecto:</t>
  </si>
  <si>
    <t>VALORACION</t>
  </si>
  <si>
    <t>Contratista:</t>
  </si>
  <si>
    <t>Valoracion No.</t>
  </si>
  <si>
    <t>Contratante:</t>
  </si>
  <si>
    <t>Periodo:</t>
  </si>
  <si>
    <t>Monto Pagado RD$</t>
  </si>
  <si>
    <t>Total Contratado:</t>
  </si>
  <si>
    <t>Ordenes de Cambios:</t>
  </si>
  <si>
    <t>Monto total de Contrato:</t>
  </si>
  <si>
    <t>Menos amortizacion del Avance:</t>
  </si>
  <si>
    <t>Monto Bruto Cubicado:</t>
  </si>
  <si>
    <t>Neto a Pagar:</t>
  </si>
  <si>
    <t>Firma  Prefabricados y Demoliciones J&amp;L, SRL</t>
  </si>
  <si>
    <t>Ing. Victor Ramirez</t>
  </si>
  <si>
    <t>Firma Supervisor :</t>
  </si>
  <si>
    <t>Firma Direccion de Ingenieria (MIDE)</t>
  </si>
  <si>
    <t>Amortizacion a la fecha:</t>
  </si>
  <si>
    <t>Balance pendiente de deducir:</t>
  </si>
  <si>
    <t>Trabajos Cubicados a la fecha:</t>
  </si>
  <si>
    <t>Menos Valoraciones Anteriores:</t>
  </si>
  <si>
    <t>CONSTRUCCION DE LA DIRECCION GENERAL DE TRANSPORTACION</t>
  </si>
  <si>
    <t>MINISTERIO DE DEFENSA REPUBLICA DOMINICANA (MIDE)</t>
  </si>
  <si>
    <t>PREFABRICADOS Y DEMOLICIONES J&amp;L, SRL</t>
  </si>
  <si>
    <t>Solicitud de Pago Progresivo</t>
  </si>
  <si>
    <t>ANTICIPO</t>
  </si>
  <si>
    <t>Descripcion</t>
  </si>
  <si>
    <t>Costo Unitario</t>
  </si>
  <si>
    <t>Valor</t>
  </si>
  <si>
    <t>Cantidad</t>
  </si>
  <si>
    <t>TOTALES</t>
  </si>
  <si>
    <t>Monto</t>
  </si>
  <si>
    <t>Acumulada a la Fecha</t>
  </si>
  <si>
    <t>Cantidad Anterior</t>
  </si>
  <si>
    <t>Cantidad Actual</t>
  </si>
  <si>
    <t>Monto a la Fecha</t>
  </si>
  <si>
    <t>PRELIMINARES GENERALES</t>
  </si>
  <si>
    <t/>
  </si>
  <si>
    <t xml:space="preserve">Preliminares </t>
  </si>
  <si>
    <t>Baño portatil, 2 Unidades</t>
  </si>
  <si>
    <t>MES</t>
  </si>
  <si>
    <t>Caseta de Materiales y almacen para proyecto general</t>
  </si>
  <si>
    <t>Limpieza continua y/o semanal</t>
  </si>
  <si>
    <t>SEM</t>
  </si>
  <si>
    <t>Limpieza Final</t>
  </si>
  <si>
    <t>Movimientos de Tierra General</t>
  </si>
  <si>
    <t>Suministro, regado, nivelado y compactado de relleno</t>
  </si>
  <si>
    <t>Pavimento</t>
  </si>
  <si>
    <t>Suministro, regado, nivelado y compactado de sub-base h= 0.20</t>
  </si>
  <si>
    <t>Suministro, regado, nivelado y compactado de base h= 0.20</t>
  </si>
  <si>
    <t>Suministro y colocacion de asfalto</t>
  </si>
  <si>
    <t>Preliminares</t>
  </si>
  <si>
    <t>Replanteo verja</t>
  </si>
  <si>
    <t>Movimientos de tierra</t>
  </si>
  <si>
    <t>Excavacion de zapatas corridas ( 0.60 x 1.00)</t>
  </si>
  <si>
    <t>Relleno de reposicion</t>
  </si>
  <si>
    <t>Bote de material sobrante</t>
  </si>
  <si>
    <t>Fundaciones</t>
  </si>
  <si>
    <t>Zapatas corridas de muro (0.60 x 0.30)</t>
  </si>
  <si>
    <t>Hormigon armado</t>
  </si>
  <si>
    <t>Hormigon fc= 210 kg/cm2 en viga de amarre a nivel de piso 0.15x0.20</t>
  </si>
  <si>
    <t>Columna amarre 0.15 x 0.25</t>
  </si>
  <si>
    <t>Muros de bloques</t>
  </si>
  <si>
    <t>Muros block 0.15 mts s/cruce 3/8" A 0.60 mts</t>
  </si>
  <si>
    <t>Terminacion de superficie</t>
  </si>
  <si>
    <t>Pañete Interior y exterior liso en muros,columnas y vigas</t>
  </si>
  <si>
    <t>Fraguache</t>
  </si>
  <si>
    <t>Cantos</t>
  </si>
  <si>
    <t>Mocheta</t>
  </si>
  <si>
    <t>VERJA PERIMETRAL</t>
  </si>
  <si>
    <t>3.1.1</t>
  </si>
  <si>
    <t>Replanteo</t>
  </si>
  <si>
    <t>m2</t>
  </si>
  <si>
    <t>3.1.2</t>
  </si>
  <si>
    <t>Fumigación</t>
  </si>
  <si>
    <t>3.2.1</t>
  </si>
  <si>
    <t>Excavacion de zapatas aisladas ( 0.9 x 0.9 x 1.00)</t>
  </si>
  <si>
    <t>m3</t>
  </si>
  <si>
    <t>3.2.2</t>
  </si>
  <si>
    <t>3.2.3</t>
  </si>
  <si>
    <t>3.2.4</t>
  </si>
  <si>
    <t>3.3.1</t>
  </si>
  <si>
    <t>Zapatas aisladas 0.9 X 0.9 X0.40</t>
  </si>
  <si>
    <t>3.3.2</t>
  </si>
  <si>
    <t>Hormigón Armado</t>
  </si>
  <si>
    <t>3.4.1</t>
  </si>
  <si>
    <t>Hormigon fc= 210 kg/cm2 en columnas 0.30 x 0.30</t>
  </si>
  <si>
    <t>3.4.2</t>
  </si>
  <si>
    <t>3.4.3</t>
  </si>
  <si>
    <t>Hormigon fc= 210 kg/cm2 en viga amarre 0.25x0.4</t>
  </si>
  <si>
    <t>3.4.4</t>
  </si>
  <si>
    <t>Hormigon fc= 210 kg/cm2 en losa e=0.15 m</t>
  </si>
  <si>
    <t>Muros de Bloques</t>
  </si>
  <si>
    <t>3.5.1</t>
  </si>
  <si>
    <t>3.5.2</t>
  </si>
  <si>
    <t>Dinteles</t>
  </si>
  <si>
    <t>Terminación de Superficie</t>
  </si>
  <si>
    <t>3.6.1</t>
  </si>
  <si>
    <t>3.6.2</t>
  </si>
  <si>
    <t>3.6.3</t>
  </si>
  <si>
    <t>m.l</t>
  </si>
  <si>
    <t>3.6.4</t>
  </si>
  <si>
    <t>Terminación de Pisos</t>
  </si>
  <si>
    <t>3.7.1</t>
  </si>
  <si>
    <t>Piso en Porcelanato Importado</t>
  </si>
  <si>
    <t>3.7.2</t>
  </si>
  <si>
    <t>Zocalos en Porcelanato Importado</t>
  </si>
  <si>
    <t>3.7.3</t>
  </si>
  <si>
    <t>Piso en Porcelanato en Baños</t>
  </si>
  <si>
    <t>3.7.4</t>
  </si>
  <si>
    <t>Platea general a nivel de piso e=0.15. Pulido</t>
  </si>
  <si>
    <t>Revestimientos</t>
  </si>
  <si>
    <t>3.8.1</t>
  </si>
  <si>
    <t>Ceramica en paredes de baños Baños</t>
  </si>
  <si>
    <t>Puertas</t>
  </si>
  <si>
    <t>3.9.1</t>
  </si>
  <si>
    <t>Puertas en cristales. Incl Instalacion y piezas especiales</t>
  </si>
  <si>
    <t>u.d</t>
  </si>
  <si>
    <t>3.9.2</t>
  </si>
  <si>
    <t>Puerta principal doble hoja, automatica</t>
  </si>
  <si>
    <t>Ventanas</t>
  </si>
  <si>
    <t>3.10.1</t>
  </si>
  <si>
    <t>Ventanas Vidrio Blue Green y Aluminio</t>
  </si>
  <si>
    <t>ft2</t>
  </si>
  <si>
    <t>Plafones</t>
  </si>
  <si>
    <t>3.11.1</t>
  </si>
  <si>
    <t>De Sheetrock</t>
  </si>
  <si>
    <t>Aparatos Sanitarios</t>
  </si>
  <si>
    <t>3.12.1</t>
  </si>
  <si>
    <t>Suministro e instalacion de Inodoro</t>
  </si>
  <si>
    <t>3.12.2</t>
  </si>
  <si>
    <t>Suministro e instalacion de Lavamanos</t>
  </si>
  <si>
    <t>3.12.3</t>
  </si>
  <si>
    <t>Suministro e instalacion de orinales</t>
  </si>
  <si>
    <t>ud</t>
  </si>
  <si>
    <t>3.12.4</t>
  </si>
  <si>
    <t>Suministro e instalacion de ducha expuesta</t>
  </si>
  <si>
    <t>3.12.5</t>
  </si>
  <si>
    <t>Cabinas de baños</t>
  </si>
  <si>
    <t>3.12.6</t>
  </si>
  <si>
    <t>Suministro e instalacion de desague de piso</t>
  </si>
  <si>
    <t>3.12.7</t>
  </si>
  <si>
    <t>Suministro e instalacion de accesorios baños</t>
  </si>
  <si>
    <t>Tope en baños</t>
  </si>
  <si>
    <t>3.13.1</t>
  </si>
  <si>
    <t>Tope en Cocina y baños</t>
  </si>
  <si>
    <t>Pintura</t>
  </si>
  <si>
    <t>3.14.1</t>
  </si>
  <si>
    <t>Acrilica en Interiores y exteriores</t>
  </si>
  <si>
    <t>3.14.2</t>
  </si>
  <si>
    <t>Acrilica de Techos</t>
  </si>
  <si>
    <t>Sistema electrico interior</t>
  </si>
  <si>
    <t>3.15.1</t>
  </si>
  <si>
    <t>Sistemas de Luces Compuesta por: Caja Octagonal de 1/2" Americana, Tuberia PVC SDR-26 de 1/2", Alambre Milimetrico No.12, Alambr</t>
  </si>
  <si>
    <t>3.15.2</t>
  </si>
  <si>
    <t>Interruptor Sensillo, Compuesto por Caja 2" x 4" de 1/2", Tuberia SDR-26' de 1/2", Alambre Milimetrico No.12 (P), y Alambre Mili</t>
  </si>
  <si>
    <t>3.15.3</t>
  </si>
  <si>
    <t>Interruptor Doble, Compuesto por Caja 2" x 4" de 1/2", Tuberia SDR-26' de 1/2", Alambre Milimetrico No.12 (P), y Alambre Milimen</t>
  </si>
  <si>
    <t>3.15.4</t>
  </si>
  <si>
    <t>Interruptor Threeway, Compuesto por Caja 2" x 4" de 1/2", Tuberia SDR-26' de 1/2", Alambre Milimetrico No.12 (P), y Alambre Mili</t>
  </si>
  <si>
    <t>3.15.5</t>
  </si>
  <si>
    <t>Tomacorriente 110v, Compuesto por Caja 2" x 4" de 1/2", Tuberia SDR-26' de 1/2", Alambre Milimetrico No.12 (P), Alambre Miliment</t>
  </si>
  <si>
    <t>3.15.6</t>
  </si>
  <si>
    <t>Tomacorriente 220v, Compuesto por Caja 2" x 4" de 3/4", Tuberia SDR-26' de 1/2", Alambre Milimetrico No.10 (P), y Almabre Milime</t>
  </si>
  <si>
    <t>3.15.7</t>
  </si>
  <si>
    <t>Salida para Telefono, Compuesto por Caja 2" x 4" de 3/4", Tuberia SDR-26' de 1/2", calalida con Soga de 1/4" como mensajero, Ter</t>
  </si>
  <si>
    <t>3.15.8</t>
  </si>
  <si>
    <t>Salida para Cable, Compuesto por Caja 2" x 4" de 3/4", Tuberia SDR-26' de 1/2", calalida con Soga de 1/4" como mensajero, Termin</t>
  </si>
  <si>
    <t>3.15.9</t>
  </si>
  <si>
    <t>Salida para Registro de Telf. Y Cable, Compuesto por Caja 2" x 4" de 3/4", Tuberia SDR-26' de 3/4", calalida con Soga de 1/4" co</t>
  </si>
  <si>
    <t>3.15.10</t>
  </si>
  <si>
    <t>Panel de Breaker Tipo Europeo, Compuesto por un Panel Plastico de empostrar de 32 Circuitos, con, 16 Breaker Riel Din de 20 Amps</t>
  </si>
  <si>
    <t>3.15.11</t>
  </si>
  <si>
    <t>Alimentador desde Modulo de Contadores hasta  Panel  edificio</t>
  </si>
  <si>
    <t>pl</t>
  </si>
  <si>
    <t>3.15.12</t>
  </si>
  <si>
    <t>Suministro e instalacion de aires acondicionados 36,000 BTU</t>
  </si>
  <si>
    <t>Misceláneo</t>
  </si>
  <si>
    <t>3.16.1</t>
  </si>
  <si>
    <t>Armarios cuarteles</t>
  </si>
  <si>
    <t>3.17.1</t>
  </si>
  <si>
    <t>3.18.1</t>
  </si>
  <si>
    <t>Pañete liso en muros,columnas y vigas</t>
  </si>
  <si>
    <t>3.18.2</t>
  </si>
  <si>
    <t>3.18.3</t>
  </si>
  <si>
    <t>3.19.1</t>
  </si>
  <si>
    <t>Terminacion de techo</t>
  </si>
  <si>
    <t>Zabaleta</t>
  </si>
  <si>
    <t>Impermeabilizante en techo</t>
  </si>
  <si>
    <t>Fino de techo</t>
  </si>
  <si>
    <t>CUARTEL DE LA DIRECCION GENERAL DE  TRANSPORTACION</t>
  </si>
  <si>
    <t>Muros Bloques en Techo</t>
  </si>
  <si>
    <t>Preliminar</t>
  </si>
  <si>
    <t>4.1.1</t>
  </si>
  <si>
    <t>4.1.2</t>
  </si>
  <si>
    <t>4.2.1</t>
  </si>
  <si>
    <t>4.2.2</t>
  </si>
  <si>
    <t>4.3.1</t>
  </si>
  <si>
    <t>4.3.2</t>
  </si>
  <si>
    <t>4.3.3</t>
  </si>
  <si>
    <t>4.4.1</t>
  </si>
  <si>
    <t>4.4.2</t>
  </si>
  <si>
    <t>4.4.3</t>
  </si>
  <si>
    <t>4.4.4</t>
  </si>
  <si>
    <t>4.5.1</t>
  </si>
  <si>
    <t>4.5.2</t>
  </si>
  <si>
    <t>4.6.1</t>
  </si>
  <si>
    <t>4.6.2</t>
  </si>
  <si>
    <t>4.6.3</t>
  </si>
  <si>
    <t>4.6.4</t>
  </si>
  <si>
    <t>4.7.1</t>
  </si>
  <si>
    <t>4.7.2</t>
  </si>
  <si>
    <t>4.7.3</t>
  </si>
  <si>
    <t>4.8.1</t>
  </si>
  <si>
    <t>Terminación de cocina</t>
  </si>
  <si>
    <t>4.9.1</t>
  </si>
  <si>
    <t>Cocina Modular</t>
  </si>
  <si>
    <t>PL</t>
  </si>
  <si>
    <t>4.9.2</t>
  </si>
  <si>
    <t>Puertas y cabinas de baño</t>
  </si>
  <si>
    <t>4.10.1</t>
  </si>
  <si>
    <t>4.10.2</t>
  </si>
  <si>
    <t>4.11.1</t>
  </si>
  <si>
    <t>4.12.1</t>
  </si>
  <si>
    <t>4.13.1</t>
  </si>
  <si>
    <t>4.13.2</t>
  </si>
  <si>
    <t>4.13.3</t>
  </si>
  <si>
    <t>4.13.4</t>
  </si>
  <si>
    <t>Suministro e instalacion de fregaderos doble</t>
  </si>
  <si>
    <t>4.13.5</t>
  </si>
  <si>
    <t>Suministro e instalacion de mampara en baño</t>
  </si>
  <si>
    <t>4.13.6</t>
  </si>
  <si>
    <t>4.13.7</t>
  </si>
  <si>
    <t>4.13.8</t>
  </si>
  <si>
    <t>4.14.1</t>
  </si>
  <si>
    <t>4.14.2</t>
  </si>
  <si>
    <t>4.14.3</t>
  </si>
  <si>
    <t>4.14.4</t>
  </si>
  <si>
    <t>4.14.5</t>
  </si>
  <si>
    <t>4.14.6</t>
  </si>
  <si>
    <t>4.14.7</t>
  </si>
  <si>
    <t>4.14.8</t>
  </si>
  <si>
    <t>4.14.9</t>
  </si>
  <si>
    <t>4.14.10</t>
  </si>
  <si>
    <t>4.14.11</t>
  </si>
  <si>
    <t>4.14.12</t>
  </si>
  <si>
    <t>4.15.1</t>
  </si>
  <si>
    <t>4.15.2</t>
  </si>
  <si>
    <t>4.16.1</t>
  </si>
  <si>
    <t>Acera perimetral</t>
  </si>
  <si>
    <t>EDIFICIO ADMINISTRATIVO DIRECCION DE TRANSPORTACION</t>
  </si>
  <si>
    <t>5.1.1</t>
  </si>
  <si>
    <t>5.1.2</t>
  </si>
  <si>
    <t>5.2.1</t>
  </si>
  <si>
    <t>5.2.2</t>
  </si>
  <si>
    <t>5.2.3</t>
  </si>
  <si>
    <t>5.3.1</t>
  </si>
  <si>
    <t>5.4.1</t>
  </si>
  <si>
    <t>Columna 15x25</t>
  </si>
  <si>
    <t>5.4.2</t>
  </si>
  <si>
    <t>Estructura metálica</t>
  </si>
  <si>
    <t>5.5.1</t>
  </si>
  <si>
    <t>Techo general en aluzinc. Incl. Columnas y vigas metalicas.</t>
  </si>
  <si>
    <t>5.6.1</t>
  </si>
  <si>
    <t>5.7.1</t>
  </si>
  <si>
    <t>5.7.2</t>
  </si>
  <si>
    <t>5.7.3</t>
  </si>
  <si>
    <t>5.7.4</t>
  </si>
  <si>
    <t>5.8.1</t>
  </si>
  <si>
    <t>5.9.1</t>
  </si>
  <si>
    <t>Lampara colgante circulares</t>
  </si>
  <si>
    <t>5.1.3</t>
  </si>
  <si>
    <t>5.1.4</t>
  </si>
  <si>
    <t>5.1.5</t>
  </si>
  <si>
    <t>5.1.6</t>
  </si>
  <si>
    <t>Sistema Electrico Interior</t>
  </si>
  <si>
    <t>CABINA DE PINTURA</t>
  </si>
  <si>
    <t>Sistema Eléctrico Interior</t>
  </si>
  <si>
    <t>6.1.1</t>
  </si>
  <si>
    <t>6.1.2</t>
  </si>
  <si>
    <t>6.2.1</t>
  </si>
  <si>
    <t>6.2.2</t>
  </si>
  <si>
    <t>6.2.3</t>
  </si>
  <si>
    <t>6.2.4</t>
  </si>
  <si>
    <t>6.3.1</t>
  </si>
  <si>
    <t>6.3.2</t>
  </si>
  <si>
    <t>6.4.1</t>
  </si>
  <si>
    <t>6.4.2</t>
  </si>
  <si>
    <t>6.4.3</t>
  </si>
  <si>
    <t>6.5.1</t>
  </si>
  <si>
    <t>Cierre vertital en perimetro. Aluzinc</t>
  </si>
  <si>
    <t>6.5.2</t>
  </si>
  <si>
    <t>6.6.1</t>
  </si>
  <si>
    <t>6.6.2</t>
  </si>
  <si>
    <t>6.7.1</t>
  </si>
  <si>
    <t>6.7.2</t>
  </si>
  <si>
    <t>6.7.3</t>
  </si>
  <si>
    <t>6.7.4</t>
  </si>
  <si>
    <t>6.8.1</t>
  </si>
  <si>
    <t>6.8.2</t>
  </si>
  <si>
    <t>6.9.1</t>
  </si>
  <si>
    <t>6.10.1</t>
  </si>
  <si>
    <t>6.10.2</t>
  </si>
  <si>
    <t>6.11.1</t>
  </si>
  <si>
    <t>6.12.1</t>
  </si>
  <si>
    <t>6.13.1</t>
  </si>
  <si>
    <t>6.13.2</t>
  </si>
  <si>
    <t>6.13.3</t>
  </si>
  <si>
    <t>6.13.4</t>
  </si>
  <si>
    <t>6.13.5</t>
  </si>
  <si>
    <t>6.14.1</t>
  </si>
  <si>
    <t>6.14.2</t>
  </si>
  <si>
    <t>Sistema eléctrico interior</t>
  </si>
  <si>
    <t>6.15.1</t>
  </si>
  <si>
    <t>6.15.2</t>
  </si>
  <si>
    <t>6.15.3</t>
  </si>
  <si>
    <t>6.15.4</t>
  </si>
  <si>
    <t>6.15.5</t>
  </si>
  <si>
    <t>6.15.6</t>
  </si>
  <si>
    <t>6.15.7</t>
  </si>
  <si>
    <t>6.15.8</t>
  </si>
  <si>
    <t>6.15.9</t>
  </si>
  <si>
    <t>6.15.10</t>
  </si>
  <si>
    <t>6.15.11</t>
  </si>
  <si>
    <t>6.15.12</t>
  </si>
  <si>
    <t>6.15.13</t>
  </si>
  <si>
    <t>Entrada vehicular para camiones en H.A. Incl. Adictivos para reforzar h=0.15 m</t>
  </si>
  <si>
    <t>7.1.1</t>
  </si>
  <si>
    <t>7.1.2</t>
  </si>
  <si>
    <t>7.2.1</t>
  </si>
  <si>
    <t>7.2.2</t>
  </si>
  <si>
    <t>7.2.3</t>
  </si>
  <si>
    <t>7.2.4</t>
  </si>
  <si>
    <t>7.3.1</t>
  </si>
  <si>
    <t>7.3.2</t>
  </si>
  <si>
    <t>7.3.3</t>
  </si>
  <si>
    <t>Hormigón armado</t>
  </si>
  <si>
    <t>7.4.1</t>
  </si>
  <si>
    <t>7.4.2</t>
  </si>
  <si>
    <t>7.4.3</t>
  </si>
  <si>
    <t>7.4.4</t>
  </si>
  <si>
    <t>7.5.1</t>
  </si>
  <si>
    <t>7.5.2</t>
  </si>
  <si>
    <t>Terminación de superficie</t>
  </si>
  <si>
    <t>7.8.1</t>
  </si>
  <si>
    <t>7.8.2</t>
  </si>
  <si>
    <t>7.8.3</t>
  </si>
  <si>
    <t>7.8.4</t>
  </si>
  <si>
    <t>Terminación de pisos</t>
  </si>
  <si>
    <t>7.9.1</t>
  </si>
  <si>
    <t>7.9.2</t>
  </si>
  <si>
    <t>7.9.3</t>
  </si>
  <si>
    <t>7.10.1</t>
  </si>
  <si>
    <t>7.11.1</t>
  </si>
  <si>
    <t>7.12.1</t>
  </si>
  <si>
    <t>7.13.1</t>
  </si>
  <si>
    <t>Aparatos sanitarios</t>
  </si>
  <si>
    <t>7.14.1</t>
  </si>
  <si>
    <t>7.14.2</t>
  </si>
  <si>
    <t>7.14.3</t>
  </si>
  <si>
    <t>7.14.4</t>
  </si>
  <si>
    <t>7.14.5</t>
  </si>
  <si>
    <t>7.15.1</t>
  </si>
  <si>
    <t>7.15.2</t>
  </si>
  <si>
    <t>7.16.1</t>
  </si>
  <si>
    <t>7.16.2</t>
  </si>
  <si>
    <t>7.16.3</t>
  </si>
  <si>
    <t>7.16.4</t>
  </si>
  <si>
    <t>7.16.5</t>
  </si>
  <si>
    <t>7.16.6</t>
  </si>
  <si>
    <t>7.16.7</t>
  </si>
  <si>
    <t>7.16.8</t>
  </si>
  <si>
    <t>7.16.9</t>
  </si>
  <si>
    <t>7.16.10</t>
  </si>
  <si>
    <t>7.16.11</t>
  </si>
  <si>
    <t>Misceláneos</t>
  </si>
  <si>
    <t>7.17.1</t>
  </si>
  <si>
    <t>7.18.1</t>
  </si>
  <si>
    <t>7.19.1</t>
  </si>
  <si>
    <t>7.19.2</t>
  </si>
  <si>
    <t>7.19.3</t>
  </si>
  <si>
    <t>7.20.1</t>
  </si>
  <si>
    <t>7.21.1</t>
  </si>
  <si>
    <t>7.21.2</t>
  </si>
  <si>
    <t>7.21.3</t>
  </si>
  <si>
    <t>8.1.1</t>
  </si>
  <si>
    <t>8.1.2</t>
  </si>
  <si>
    <t>8.2.1</t>
  </si>
  <si>
    <t>8.2.2</t>
  </si>
  <si>
    <t>8.2.3</t>
  </si>
  <si>
    <t>8.3.1</t>
  </si>
  <si>
    <t>8.4.1</t>
  </si>
  <si>
    <t>Estructura metalica</t>
  </si>
  <si>
    <t>8.5.1</t>
  </si>
  <si>
    <t>Terminacion de piso</t>
  </si>
  <si>
    <t>8.6.1</t>
  </si>
  <si>
    <t>8.7.1</t>
  </si>
  <si>
    <t>8.7.2</t>
  </si>
  <si>
    <t>8.7.3</t>
  </si>
  <si>
    <t>8.7.4</t>
  </si>
  <si>
    <t>8.7.5</t>
  </si>
  <si>
    <t>8.7.6</t>
  </si>
  <si>
    <t>TALLER DIRECCION GENERAL DE TRANSPORTACION</t>
  </si>
  <si>
    <t>ESTACION DE COMBUSTIBLE</t>
  </si>
  <si>
    <t>ARMERO DE LA DIRECCION GENERAL DE TRANSPORTACION</t>
  </si>
  <si>
    <t>Camara de inspeccion 1.00x1.00x1.10 (30 U.D)</t>
  </si>
  <si>
    <t>9.1.1</t>
  </si>
  <si>
    <t>Excavacion con compresor</t>
  </si>
  <si>
    <t>9.1.2</t>
  </si>
  <si>
    <t>muros block 0.15 mts s/cruce 0 3/8" A 0.40 mts BNP</t>
  </si>
  <si>
    <t>9.1.3</t>
  </si>
  <si>
    <t>Losa de Fondo</t>
  </si>
  <si>
    <t>9.1.4</t>
  </si>
  <si>
    <t>Pañete</t>
  </si>
  <si>
    <t>9.1.5</t>
  </si>
  <si>
    <t>ml</t>
  </si>
  <si>
    <t>9.1.6</t>
  </si>
  <si>
    <t>Tapa en hormigon</t>
  </si>
  <si>
    <t>9.1.7</t>
  </si>
  <si>
    <t>Tuberias y piezas especiales</t>
  </si>
  <si>
    <t>pa</t>
  </si>
  <si>
    <t>Trampa de grasa 3.50x3.50x2.00 (4 UD)</t>
  </si>
  <si>
    <t>9.2.1</t>
  </si>
  <si>
    <t>Excavacion con Compresores</t>
  </si>
  <si>
    <t>9.2.2</t>
  </si>
  <si>
    <t>9.2.3</t>
  </si>
  <si>
    <t>9.2.4</t>
  </si>
  <si>
    <t>Pañetes</t>
  </si>
  <si>
    <t>9.2.5</t>
  </si>
  <si>
    <t>9.2.6</t>
  </si>
  <si>
    <t>9.2.7</t>
  </si>
  <si>
    <t>Cisterna (4.00x8.50) (5 UD)</t>
  </si>
  <si>
    <t>9.3.1</t>
  </si>
  <si>
    <t>9.3.2</t>
  </si>
  <si>
    <t>Fumigacion</t>
  </si>
  <si>
    <t>9.3.3</t>
  </si>
  <si>
    <t>Excavación con Compresor</t>
  </si>
  <si>
    <t>9.3.4</t>
  </si>
  <si>
    <t>Bote Material excavado</t>
  </si>
  <si>
    <t>9.3.5</t>
  </si>
  <si>
    <t>Muro de Hormigon Armado e=0.30 mts con acero vertical de 3/4" @ 0.12 y horizontal de 1/2"@ 0.20</t>
  </si>
  <si>
    <t>9.3.6</t>
  </si>
  <si>
    <t>Losa Superior e=0.15 m</t>
  </si>
  <si>
    <t>9.3.7</t>
  </si>
  <si>
    <t>Losa de Fondo e=0.20</t>
  </si>
  <si>
    <t>9.3.8</t>
  </si>
  <si>
    <t>Pañete en muros</t>
  </si>
  <si>
    <t>9.3.9</t>
  </si>
  <si>
    <t>Pañete Pulido en Losa de Fondo</t>
  </si>
  <si>
    <t>9.3.10</t>
  </si>
  <si>
    <t>9.3.11</t>
  </si>
  <si>
    <t>9.3.12</t>
  </si>
  <si>
    <t>9.3.13</t>
  </si>
  <si>
    <t>Tapa para cisterna 30"x 30" acero inoxidable</t>
  </si>
  <si>
    <t>Septico (2.20x10.00) (5UD)</t>
  </si>
  <si>
    <t>9.4.1</t>
  </si>
  <si>
    <t>9.4.2</t>
  </si>
  <si>
    <t>9.4.3</t>
  </si>
  <si>
    <t>Excavación con compresor</t>
  </si>
  <si>
    <t>9.4.4</t>
  </si>
  <si>
    <t>9.4.5</t>
  </si>
  <si>
    <t>Muro de Hormigon Armado e=0.20 mts con acero de 3/4" @ 0.12 y 1/2"@ 0.20</t>
  </si>
  <si>
    <t>9.4.6</t>
  </si>
  <si>
    <t>Losa de Fondo  e=0.13</t>
  </si>
  <si>
    <t>9.4.7</t>
  </si>
  <si>
    <t>Losa Superior e=0.15</t>
  </si>
  <si>
    <t>9.4.8</t>
  </si>
  <si>
    <t>Pañete Pulido en muros de block</t>
  </si>
  <si>
    <t>9.4.9</t>
  </si>
  <si>
    <t>9.4.10</t>
  </si>
  <si>
    <t>9.4.11</t>
  </si>
  <si>
    <t>9.4.12</t>
  </si>
  <si>
    <t>9.4.13</t>
  </si>
  <si>
    <t>Confeccion de Tapa en Hormigon</t>
  </si>
  <si>
    <t>9.4.14</t>
  </si>
  <si>
    <t>Tuberias y piezas</t>
  </si>
  <si>
    <t>9.4.15</t>
  </si>
  <si>
    <t>muros block 0.20 mts s/cruce 0 3/8" A 0.40 mts BNP</t>
  </si>
  <si>
    <t>Pozos y filtrantes</t>
  </si>
  <si>
    <t>9.5.1</t>
  </si>
  <si>
    <t>Pozos de agua potable. Incl. Sistema de bombeo</t>
  </si>
  <si>
    <t>U.D</t>
  </si>
  <si>
    <t>9.5.2</t>
  </si>
  <si>
    <t>Filtrante de aguas tratadas</t>
  </si>
  <si>
    <t>10.1.1</t>
  </si>
  <si>
    <t>10.1.2</t>
  </si>
  <si>
    <t>10.2.1</t>
  </si>
  <si>
    <t>10.2.2</t>
  </si>
  <si>
    <t>10.2.3</t>
  </si>
  <si>
    <t>10.2.4</t>
  </si>
  <si>
    <t>10.3.1</t>
  </si>
  <si>
    <t>10.3.2</t>
  </si>
  <si>
    <t>10.3.3</t>
  </si>
  <si>
    <t>10.4.1</t>
  </si>
  <si>
    <t>10.4.2</t>
  </si>
  <si>
    <t>10.4.3</t>
  </si>
  <si>
    <t>10.4.4</t>
  </si>
  <si>
    <t>10.5.1</t>
  </si>
  <si>
    <t>10.5.2</t>
  </si>
  <si>
    <t>10.6.1</t>
  </si>
  <si>
    <t>10.6.2</t>
  </si>
  <si>
    <t>10.6.3</t>
  </si>
  <si>
    <t>10.6.4</t>
  </si>
  <si>
    <t>Terminacion de pisos</t>
  </si>
  <si>
    <t>10.7.1</t>
  </si>
  <si>
    <t>10.7.2</t>
  </si>
  <si>
    <t>10.7.3</t>
  </si>
  <si>
    <t>10.8.1</t>
  </si>
  <si>
    <t>Terminacion de cocinas</t>
  </si>
  <si>
    <t>10.9.1</t>
  </si>
  <si>
    <t>10.9.2</t>
  </si>
  <si>
    <t>Puertas y cabinas de baños</t>
  </si>
  <si>
    <t>10.10.1</t>
  </si>
  <si>
    <t>10.10.2</t>
  </si>
  <si>
    <t>10.11.1</t>
  </si>
  <si>
    <t>10.12.1</t>
  </si>
  <si>
    <t>10.13.1</t>
  </si>
  <si>
    <t>10.13.2</t>
  </si>
  <si>
    <t>10.13.3</t>
  </si>
  <si>
    <t>10.13.4</t>
  </si>
  <si>
    <t>10.13.5</t>
  </si>
  <si>
    <t>10.13.6</t>
  </si>
  <si>
    <t>10.13.7</t>
  </si>
  <si>
    <t>10.13.8</t>
  </si>
  <si>
    <t>10.14.1</t>
  </si>
  <si>
    <t>10.14.2</t>
  </si>
  <si>
    <t>10.15.1</t>
  </si>
  <si>
    <t>10.15.2</t>
  </si>
  <si>
    <t>10.15.3</t>
  </si>
  <si>
    <t>10.15.4</t>
  </si>
  <si>
    <t>10.15.5</t>
  </si>
  <si>
    <t>10.15.6</t>
  </si>
  <si>
    <t>10.15.7</t>
  </si>
  <si>
    <t>10.15.8</t>
  </si>
  <si>
    <t>10.15.9</t>
  </si>
  <si>
    <t>10.15.10</t>
  </si>
  <si>
    <t>10.15.11</t>
  </si>
  <si>
    <t>10.15.12</t>
  </si>
  <si>
    <t>Miscelaneos</t>
  </si>
  <si>
    <t>10.16.1</t>
  </si>
  <si>
    <t>Muros Bloques</t>
  </si>
  <si>
    <t>10.17.1</t>
  </si>
  <si>
    <t>Terminacion de Superficie</t>
  </si>
  <si>
    <t>10.17.2</t>
  </si>
  <si>
    <t>10.17.3</t>
  </si>
  <si>
    <t>10.19.1</t>
  </si>
  <si>
    <t>Terminacion de Techo</t>
  </si>
  <si>
    <t>11.1.1</t>
  </si>
  <si>
    <t>11.1.2</t>
  </si>
  <si>
    <t>Movimiento de tierra</t>
  </si>
  <si>
    <t>11.2.1</t>
  </si>
  <si>
    <t>11.2.2</t>
  </si>
  <si>
    <t>11.2.3</t>
  </si>
  <si>
    <t>11.2.4</t>
  </si>
  <si>
    <t>11.3.1</t>
  </si>
  <si>
    <t>11.3.2</t>
  </si>
  <si>
    <t>11.4.1</t>
  </si>
  <si>
    <t>11.4.2</t>
  </si>
  <si>
    <t>11.5.1</t>
  </si>
  <si>
    <t>11.5.2</t>
  </si>
  <si>
    <t>11.6.1</t>
  </si>
  <si>
    <t>11.7.7</t>
  </si>
  <si>
    <t>11.7.8</t>
  </si>
  <si>
    <t>11.7.9</t>
  </si>
  <si>
    <t>11.7.10</t>
  </si>
  <si>
    <t>11.8.1</t>
  </si>
  <si>
    <t>11.9.1</t>
  </si>
  <si>
    <t>11.9.2</t>
  </si>
  <si>
    <t>11.9.3</t>
  </si>
  <si>
    <t>11.9.4</t>
  </si>
  <si>
    <t>11.9.5</t>
  </si>
  <si>
    <t>11.9.6</t>
  </si>
  <si>
    <t>11.10.1</t>
  </si>
  <si>
    <t>12.1.1</t>
  </si>
  <si>
    <t>12.1.2</t>
  </si>
  <si>
    <t>12.2.1</t>
  </si>
  <si>
    <t>12.2.2</t>
  </si>
  <si>
    <t>12.2.3</t>
  </si>
  <si>
    <t>12.3.1</t>
  </si>
  <si>
    <t>12.4.1</t>
  </si>
  <si>
    <t>12.4.2</t>
  </si>
  <si>
    <t>12.5.1</t>
  </si>
  <si>
    <t>12.6.1</t>
  </si>
  <si>
    <t>12.7.1</t>
  </si>
  <si>
    <t>12.7.2</t>
  </si>
  <si>
    <t>12.7.3</t>
  </si>
  <si>
    <t>12.7.4</t>
  </si>
  <si>
    <t>12.8.1</t>
  </si>
  <si>
    <t>12.9.1</t>
  </si>
  <si>
    <t>12.10.1</t>
  </si>
  <si>
    <t>12.10.2</t>
  </si>
  <si>
    <t>12.10.3</t>
  </si>
  <si>
    <t>12.10.4</t>
  </si>
  <si>
    <t>12.10.5</t>
  </si>
  <si>
    <t>12.10.6</t>
  </si>
  <si>
    <t>COSTOS INDIRECTOS</t>
  </si>
  <si>
    <t>DIRECCION  TECNICA</t>
  </si>
  <si>
    <t xml:space="preserve">SEGUROS Y FIANZAS </t>
  </si>
  <si>
    <t>GASTOS ADMINISTRATIVOS</t>
  </si>
  <si>
    <t xml:space="preserve">TRANSPORTE </t>
  </si>
  <si>
    <t>IMPREVISTOS</t>
  </si>
  <si>
    <t xml:space="preserve">LEY - 686 </t>
  </si>
  <si>
    <t xml:space="preserve">CODIA </t>
  </si>
  <si>
    <t>ESTUDIO DE SUELO (CONTRA FACTURA)</t>
  </si>
  <si>
    <t>ANALISIS ESTRUCTURAL Y SISMICO (CONTRA FACTURA)</t>
  </si>
  <si>
    <t>ITBIS ( 18% del 10% ) Norma 07-2007</t>
  </si>
  <si>
    <t>B</t>
  </si>
  <si>
    <t>COSTOS DIRECTOS</t>
  </si>
  <si>
    <t>A</t>
  </si>
  <si>
    <t>%</t>
  </si>
  <si>
    <t>Muro Bloques en Techo</t>
  </si>
  <si>
    <t>COCINA COMEDOR</t>
  </si>
  <si>
    <t>OBRAS EXTERIORES</t>
  </si>
  <si>
    <t>PARQUEO CAMIONES DGT</t>
  </si>
  <si>
    <t>SUB TOTALES</t>
  </si>
  <si>
    <t>FECHA:</t>
  </si>
  <si>
    <t xml:space="preserve">% </t>
  </si>
  <si>
    <t>Cubicacion anterior</t>
  </si>
  <si>
    <t>Cubicacion actual</t>
  </si>
  <si>
    <t>Cubicacion Acumulada</t>
  </si>
  <si>
    <t>CONTRATISTA: PREFABRICADOS Y DEMOLICIONES J&amp;L, SRL</t>
  </si>
  <si>
    <t>PROYECTO: CONSTRUCCION DE LA DIRECCION GENERAL DE TRANSPORTACION</t>
  </si>
  <si>
    <t>MINISTERIO DE DEFENSA</t>
  </si>
  <si>
    <t>DIRECCION GENERAL DE INGENIERIA</t>
  </si>
  <si>
    <t>SANTO DOMINGO, REP. DOM.</t>
  </si>
  <si>
    <t>"TODO POR LA PATRIA"</t>
  </si>
  <si>
    <t>CUBICACION:</t>
  </si>
  <si>
    <t>No. 1</t>
  </si>
  <si>
    <t>Extracion y bote de capa vegetal</t>
  </si>
  <si>
    <t>Carga y bote de material</t>
  </si>
  <si>
    <t>Contratista</t>
  </si>
  <si>
    <t>Supervisor</t>
  </si>
  <si>
    <t>VICTOR HUGO RAMIREZ</t>
  </si>
  <si>
    <t>ING. CIVIL CODIA No. 15062</t>
  </si>
  <si>
    <t>SANDRO MESA FLORENTINO</t>
  </si>
  <si>
    <t xml:space="preserve">ING. CIVIL, CODIA No.35455 </t>
  </si>
  <si>
    <t>9/11/2025.-</t>
  </si>
  <si>
    <t>7.14.6</t>
  </si>
  <si>
    <t>IMPREVISTOS CUBICACION No.2</t>
  </si>
  <si>
    <t>MUROS DE BLOQUES BNP</t>
  </si>
  <si>
    <t xml:space="preserve">Acrreos y Movilizaciones  Internas de Material </t>
  </si>
  <si>
    <t>Uds</t>
  </si>
  <si>
    <t xml:space="preserve">Colocacion de Bloques de 6" BNP </t>
  </si>
  <si>
    <t>HORMIGON ARMADO</t>
  </si>
  <si>
    <t>Hormigon fc= 210 kg/cm2 en viga de amarre en coronacion 0.15x0.21</t>
  </si>
  <si>
    <t>Dic.2025 a Febrero 2026</t>
  </si>
  <si>
    <t>1er.Teniente Ing. Danny Dilone</t>
  </si>
  <si>
    <t>Cronel Ing. Elias Suarez</t>
  </si>
  <si>
    <t>CUBICACION No.4</t>
  </si>
  <si>
    <t>GALPON DE ESTACINAMIENTO LIVIANO</t>
  </si>
  <si>
    <t>M3N</t>
  </si>
  <si>
    <t>Excavacion de Material no Clasificado con equipo</t>
  </si>
  <si>
    <t>Bote de Material no clasificado (5Km)</t>
  </si>
  <si>
    <t>M3EKm</t>
  </si>
  <si>
    <t>PISO HA E=0.20m 3/8"@0.25m en A.D. y malla electros. 10x10  PULIDO CON ELICOPTERO - HORMIGON INDUSTRIAL 210KG/CM2</t>
  </si>
  <si>
    <t>Hormigon fc= 210 kg/cm2 Zapatas de Columnas (Pedestales)</t>
  </si>
  <si>
    <t>Hormigon fc= 210 kg/cm2 en columnas 0.50 x 0.50</t>
  </si>
  <si>
    <t>Pañete Interior y exterior liso columnas y platea</t>
  </si>
  <si>
    <t>Acera Perimetral tipo rampa e=0.20 frotdo y malla electros.</t>
  </si>
  <si>
    <t>Aplicacion de tratamiento anticorrosivo y pintura</t>
  </si>
  <si>
    <t>Instalaciones Electricas</t>
  </si>
  <si>
    <t>Instalacion Interior de Lamparas, accesorios, alimentadores y sistemas.</t>
  </si>
  <si>
    <t>GALPON DE PINTURA</t>
  </si>
  <si>
    <t>Acera Perimetral e=0.10 Frotado</t>
  </si>
  <si>
    <t>Entrada vehicular para camiones en H.A. Incl. Aditivos y Fibra para reforzar e=0.20 m ancho=1.5</t>
  </si>
  <si>
    <t>GALPON DE ALMACEN</t>
  </si>
  <si>
    <t>Estructura mamposteria</t>
  </si>
  <si>
    <t>Suministro y colocacion de block 6"</t>
  </si>
  <si>
    <t>Zapata de muro</t>
  </si>
  <si>
    <t>Viga de coronacion 15x20</t>
  </si>
  <si>
    <t>Columnas de amarre</t>
  </si>
  <si>
    <t>Pañete maestreado interior</t>
  </si>
  <si>
    <t>Pañete maestreado exterior</t>
  </si>
  <si>
    <t>Techo general en aluzinc. Incl. Columnas y vigas metalicas Incluye Mezzanine</t>
  </si>
  <si>
    <t>Mesanini</t>
  </si>
  <si>
    <t xml:space="preserve">Topin en metaldek </t>
  </si>
  <si>
    <t>PISO HA E=0.10m MALLA ELECTROS. D2.3 10X10 PULIDO HELICOPTERO-HORMIGON 210KG/CM2</t>
  </si>
  <si>
    <t>Acera Perimetral e=0.10 FROTADO</t>
  </si>
  <si>
    <t xml:space="preserve">Acarreos y Movilizaciones  Internas de Material </t>
  </si>
  <si>
    <t>COD.</t>
  </si>
  <si>
    <t>DESCRIPCION</t>
  </si>
  <si>
    <t>CANT</t>
  </si>
  <si>
    <t>UND</t>
  </si>
  <si>
    <t>PU</t>
  </si>
  <si>
    <t>ITBIS</t>
  </si>
  <si>
    <t>SUBTOTAL</t>
  </si>
  <si>
    <t>SUBTOTAL ITBIS</t>
  </si>
  <si>
    <t>TOTAL</t>
  </si>
  <si>
    <t>SUPLIDOR RECOMENDADO</t>
  </si>
  <si>
    <t>PRELIMINARES</t>
  </si>
  <si>
    <t>LETRERO DE OBRA</t>
  </si>
  <si>
    <t>MINIBANNER CON LINK</t>
  </si>
  <si>
    <t>Letrero de obra</t>
  </si>
  <si>
    <t>Volumen Análisis</t>
  </si>
  <si>
    <t>Materiales y Equipos</t>
  </si>
  <si>
    <t>Arte e impresión en vilnil y colocación</t>
  </si>
  <si>
    <t>Estructura metálica todo costo</t>
  </si>
  <si>
    <t>Total/UND</t>
  </si>
  <si>
    <t>REPLANTEO Y CHARRANCHA</t>
  </si>
  <si>
    <t xml:space="preserve">Estructura 11.00m x 22.00m </t>
  </si>
  <si>
    <t>Madera pino bruto americano 1"x4"x12</t>
  </si>
  <si>
    <t>P2</t>
  </si>
  <si>
    <t>Madera pino bruto americano 2"x4"x12</t>
  </si>
  <si>
    <t xml:space="preserve">Clavos dulce 2 1/2" </t>
  </si>
  <si>
    <t>LB</t>
  </si>
  <si>
    <t>Cal 20 Kilos</t>
  </si>
  <si>
    <t>FDA</t>
  </si>
  <si>
    <t>Hilo de gangorra</t>
  </si>
  <si>
    <t>U</t>
  </si>
  <si>
    <t>Cinta métrica</t>
  </si>
  <si>
    <t>Brigada Topográfica</t>
  </si>
  <si>
    <t>DIA</t>
  </si>
  <si>
    <t>Mano de Obra</t>
  </si>
  <si>
    <t>Maestro</t>
  </si>
  <si>
    <t>Ayudante Carp.</t>
  </si>
  <si>
    <t>Peon</t>
  </si>
  <si>
    <t xml:space="preserve">LIGADO Y VACIADO </t>
  </si>
  <si>
    <t>LIGADO Y VACIADO A MANO</t>
  </si>
  <si>
    <t xml:space="preserve">Ligado y vaciado a mano </t>
  </si>
  <si>
    <t xml:space="preserve">Rendimiento </t>
  </si>
  <si>
    <t>M3/DIA</t>
  </si>
  <si>
    <t>Carretilla Surtek 5.5P3 (6 meses uso)</t>
  </si>
  <si>
    <t>Pala cuadrada Tramontina (6 meses uso)</t>
  </si>
  <si>
    <t>Tanques plástico 55 gals. para agua (6 meses uso)</t>
  </si>
  <si>
    <t>Tablones (2"x4"x10) en caminos 4 usos-4 und</t>
  </si>
  <si>
    <t>PT</t>
  </si>
  <si>
    <t>Capataz (T1)</t>
  </si>
  <si>
    <t>Palero de agregados (TC)</t>
  </si>
  <si>
    <t>Cementero/Aguatero (TC)</t>
  </si>
  <si>
    <t>Mezcladores (TC)</t>
  </si>
  <si>
    <t>Carretilleros (TC)</t>
  </si>
  <si>
    <t>Vaciador - Terminador (T3)</t>
  </si>
  <si>
    <t>LIGADO Y VACIADO CON LIGADORA 2 FDAS</t>
  </si>
  <si>
    <t>Ligado y vaciado con ligadora de 2 fundas</t>
  </si>
  <si>
    <t>Alquiler Ligadora 2 Fundas</t>
  </si>
  <si>
    <t>LIGADO Y VACIADO CON LIGADORA Y WINCHE</t>
  </si>
  <si>
    <t>Ligado y vaciado con ligadora 2 fundas y winche</t>
  </si>
  <si>
    <t>Alquiler Winche elevador 12m</t>
  </si>
  <si>
    <t>HORMIGONES SIMPLES</t>
  </si>
  <si>
    <t>HORMIGON 1:3:5 LIGADO A MANO</t>
  </si>
  <si>
    <t>Hormigón simple 1:3:5</t>
  </si>
  <si>
    <t>Cemento Gris</t>
  </si>
  <si>
    <t>Arena Itabo gruesa lavada</t>
  </si>
  <si>
    <t>M3E</t>
  </si>
  <si>
    <t>Grava 3/4"</t>
  </si>
  <si>
    <t>Agua</t>
  </si>
  <si>
    <t>GL</t>
  </si>
  <si>
    <t>Ligado y vaciado a mano</t>
  </si>
  <si>
    <t>HORMIGON 1:3:5 CON LIGADORA</t>
  </si>
  <si>
    <t>Ligado y vaciado con ligadora</t>
  </si>
  <si>
    <t>HORMIGON 1:3:5 CON LIGADORA Y WINCHE</t>
  </si>
  <si>
    <t>Ligado y vaciado con ligadora y Winche</t>
  </si>
  <si>
    <t>HORMIGON 1:2:4 LIGADO A MANO</t>
  </si>
  <si>
    <t>Hormigón simple 1:2:4</t>
  </si>
  <si>
    <t>HORMIGON 1:2:4 CON LIGADORA</t>
  </si>
  <si>
    <t>HORMIGON 1:2:4 CON LIGADORA Y WINCHE</t>
  </si>
  <si>
    <t>HORMIGON 180kg/cm2 TABLA CEMEX A MANO</t>
  </si>
  <si>
    <t>Hormigón simple 180Kg/cm2 Tabla Cemex</t>
  </si>
  <si>
    <t>HORMIGON 180kg/cm2 TABLA CEMEX LIGADORA</t>
  </si>
  <si>
    <t>HORMIGON 180kg/cm2 TABLA CEMEX CON LIGADORA Y WINCHE</t>
  </si>
  <si>
    <t>HORMIGON 210kg/cm2 TABLA CEMEX A MANO</t>
  </si>
  <si>
    <t>Hormigón simple 210Kg/cm2 Tabla Cemex</t>
  </si>
  <si>
    <t>HORMIGON 210kg/cm2 TABLA CEMEX LIGADORA</t>
  </si>
  <si>
    <t>HORMIGON 210kg/cm2 TABLA CEMEX CON LIGADORA Y WINCHE</t>
  </si>
  <si>
    <t>HORMIGON 240kg/cm2 TABLA CEMEX A MANO</t>
  </si>
  <si>
    <t>Hormigón simple 240Kg/cm2 Tabla Cemex</t>
  </si>
  <si>
    <t>HORMIGON 240kg/cm2 TABLA CEMEX LIGADORA</t>
  </si>
  <si>
    <t>HORMIGON 240kg/cm2 TABLA CEMEX CON LIGADORA Y WINCHE</t>
  </si>
  <si>
    <t>HORMIGON ARMADO EN FUNDACIONES</t>
  </si>
  <si>
    <t>ZAPATAS MUROS 4" 0.30m x 0.20m HORMIGON INDUSTRIAL 180Kg/cm2</t>
  </si>
  <si>
    <r>
      <t xml:space="preserve">Zapatas Muros 4"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3/8" y 3/8" @ 0.25m</t>
    </r>
  </si>
  <si>
    <t>Acero - Cuantía QQ/M3</t>
  </si>
  <si>
    <t>QQ</t>
  </si>
  <si>
    <t>Hormigon Industrial 180 Kg/cm2 + 10% desp.</t>
  </si>
  <si>
    <t>Alambre Dulce No. 18</t>
  </si>
  <si>
    <t>Mano de Obra Acero</t>
  </si>
  <si>
    <t>ZAPATAS MUROS 4" 0.30m x 0.25m HORMIGON INDUSTRIAL 180Kg/cm2</t>
  </si>
  <si>
    <t>Hormigon Industrial 210 Kg/cm2 + 10% desp.</t>
  </si>
  <si>
    <t>ZAPATAS MUROS 6" 0.45m x 0.25m HORMIGON INDUSTRIAL 180Kg/cm2</t>
  </si>
  <si>
    <r>
      <t xml:space="preserve">Zapatas Muros 6"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3/8" y 3/8" @ 0.25m</t>
    </r>
  </si>
  <si>
    <t>ZAPATAS MUROS 8" 0.60m x 0.25m HORMIGON INDUSTRIAL 180Kg/cm2</t>
  </si>
  <si>
    <r>
      <t xml:space="preserve">Zapatas Muros 8"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3/8" y 3/8" @ 0.25m</t>
    </r>
  </si>
  <si>
    <t>ZAPATAS MUROS 4" 0.30m x 0.20m HORMIGON INDUSTRIAL 210Kg/cm2</t>
  </si>
  <si>
    <t>ZAPATAS MUROS 4" 0.30m x 0.25m HORMIGON INDUSTRIAL 210Kg/cm2</t>
  </si>
  <si>
    <t>ZAPATAS MUROS 6" 0.45m x 0.25m HORMIGON INDUSTRIAL 210Kg/cm2</t>
  </si>
  <si>
    <t>ZAPATAS MUROS 8" 0.60m x 0.25m HORMIGON INDUSTRIAL 210Kg/cm2</t>
  </si>
  <si>
    <t>ZAPATAS MUROS 4" 0.30m x 0.20m HORMIGON 1:3:5 CON LIGADORA</t>
  </si>
  <si>
    <t>Vaciado y ligado Hormigón 1:3:5 - 5% desp</t>
  </si>
  <si>
    <t>ZAPATAS MUROS 4" 0.30m x 0.25m HORMIGON 1:3:5 CON LIGADORA</t>
  </si>
  <si>
    <t>ZAPATAS MUROS 6" 0.45m x 0.25m HORMIGON 1:3:5 CON LIGADORA</t>
  </si>
  <si>
    <t>ZAPATAS MUROS 8" 0.60m x 0.25m HORMIGON 1:3:5 CON LIGADORA</t>
  </si>
  <si>
    <t>ZAPATAS MUROS 4" 0.30m x 0.20m HORMIGON 1:2:4 CON LIGADORA</t>
  </si>
  <si>
    <t>Vaciado y ligado Hormigón 1:2:4 - 5% desp</t>
  </si>
  <si>
    <t>ZAPATAS MUROS 4" 0.30m x 0.25m HORMIGON 1:2:4 CON LIGADORA</t>
  </si>
  <si>
    <t>ZAPATAS MUROS 6" 0.45m x 0.25m HORMIGON 1:2:4 CON LIGADORA</t>
  </si>
  <si>
    <t>ZAPATAS MUROS 8" 0.60m x 0.25m HORMIGON 1:2:4 CON LIGADORA</t>
  </si>
  <si>
    <t>COLUMNAS EN HORMIGON ARMADO</t>
  </si>
  <si>
    <r>
      <t xml:space="preserve">COLUMNA DE AMARRE 15x15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3/8" - 3/8"@0.20m TAPA Y TAPA 1:2:4 LIGADO A MANO</t>
    </r>
  </si>
  <si>
    <r>
      <t xml:space="preserve">Columnas HA 15x15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3/8" y 3/8" @ 0.20m</t>
    </r>
  </si>
  <si>
    <t>Vaciado y ligado Hormigón 1:2:4 - 10% desp</t>
  </si>
  <si>
    <t>Encofrado col. hasta 0.30m Todo Costo/cara</t>
  </si>
  <si>
    <r>
      <t xml:space="preserve">COLUMNA DE AMARRE 15x15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3/8" - 3/8"@0.20m TAPA Y TAPA 1:2:4 CON LIGADORA</t>
    </r>
  </si>
  <si>
    <r>
      <t xml:space="preserve">COLUMNA DE AMARRE 15x20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TAPA Y TAPA 1:2:4 LIGADO A MANO</t>
    </r>
  </si>
  <si>
    <r>
      <t xml:space="preserve">Columnas HA 15x20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3/8" y 3/8" @ 0.20m</t>
    </r>
  </si>
  <si>
    <r>
      <t xml:space="preserve">COLUMNA DE AMARRE 15x20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TAPA Y TAPA 1:2:4 CON LIGADORA</t>
    </r>
  </si>
  <si>
    <r>
      <t xml:space="preserve">COLUMNA DE AMARRE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TAPA Y TAPA 1:2:4 LIGADO A MANO</t>
    </r>
  </si>
  <si>
    <r>
      <t xml:space="preserve">Columnas HA 20x20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3/8" y 3/8" @ 0.20m</t>
    </r>
  </si>
  <si>
    <r>
      <t xml:space="preserve">COLUMNA DE AMARRE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TAPA Y TAPA 1:2:4 CON LIGADORA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</si>
  <si>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1:2:4 LIGADO A MANO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</si>
  <si>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1:2:4 CON LIGADORA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</si>
  <si>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1:2:4 LIGADO A MANO</t>
    </r>
  </si>
  <si>
    <r>
      <t xml:space="preserve">Columnas HA 20x20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1/2" y 3/8" @ 0.20m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</si>
  <si>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- 1/2"@0.20m 1:2:4 CON LIGADORA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</si>
  <si>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1:2:4 LIGADO A MANO</t>
    </r>
  </si>
  <si>
    <r>
      <t xml:space="preserve">Columnas HA 20x30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1/2" y 3/8" @ 0.20m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</si>
  <si>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- 1/2"@0.20m 1:2:4 CON LIGADORA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</si>
  <si>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1:2:4 LIGADO A MANO</t>
    </r>
  </si>
  <si>
    <r>
      <t xml:space="preserve">Columnas HA 30x30 8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1/2" y 3/8" @ 0.20m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</si>
  <si>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1:2:4 CON LIGADORA</t>
    </r>
  </si>
  <si>
    <t>Encofrado columna hasta 0.30m Todo Costo</t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</si>
  <si>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1:2:4 LIGADO A MANO</t>
    </r>
  </si>
  <si>
    <r>
      <t xml:space="preserve">Columnas HA 30x40 8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1/2" y 3/8" @ 0.20m</t>
    </r>
  </si>
  <si>
    <t>Encofrado col. de 0.40m Todo Costo/cara</t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</si>
  <si>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1:2:4 CON LIGADORA</t>
    </r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</si>
  <si>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1:2:4 LIGADO A MANO</t>
    </r>
  </si>
  <si>
    <t xml:space="preserve">Columnas HA 40x40 </t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</si>
  <si>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1:2:4 CON LIGADORA</t>
    </r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</si>
  <si>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1:2:4 LIGADO A MANO</t>
    </r>
  </si>
  <si>
    <t xml:space="preserve">Columnas HA 50x50 </t>
  </si>
  <si>
    <t>Encofrado col. de 0.50m Todo Costo/cara</t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</si>
  <si>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1:2:4 CON LIGADORA</t>
    </r>
  </si>
  <si>
    <t>Columnas HA 50x50</t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</si>
  <si>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1:2:4 LIGADO A MANO</t>
    </r>
  </si>
  <si>
    <t>Columnas HA 60x60</t>
  </si>
  <si>
    <t>Encofrado col. de 0.60m Todo Costo/cara</t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</si>
  <si>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1:2:4 CON LIGADORA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</si>
  <si>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HORMIGON IND. 180KG/CM2</t>
    </r>
  </si>
  <si>
    <t>Hormigón Industrial 180Kg/cm2 - 10% desp</t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</si>
  <si>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180KG/CM2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</si>
  <si>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180KG/CM2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</si>
  <si>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180KG/CM2</t>
    </r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</si>
  <si>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HORMIGON IND. 180KG/CM2</t>
    </r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</si>
  <si>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HORMIGON IND. 180KG/CM2</t>
    </r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</si>
  <si>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HORMIGON IND. 180KG/CM2</t>
    </r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</si>
  <si>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HORMIGON IND. 180KG/CM2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</si>
  <si>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HORMIGON IND. 210KG/CM2</t>
    </r>
  </si>
  <si>
    <t>Hormigón Industrial 210Kg/cm2 - 10% desp</t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</si>
  <si>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210KG/CM2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</si>
  <si>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210KG/CM2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</si>
  <si>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210KG/CM2</t>
    </r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</si>
  <si>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HORMIGON IND. 210KG/CM2</t>
    </r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</si>
  <si>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HORMIGON IND. 210KG/CM2</t>
    </r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</si>
  <si>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HORMIGON IND. 210KG/CM2</t>
    </r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</si>
  <si>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HORMIGON IND. 210KG/CM2</t>
    </r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</si>
  <si>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3/8" - 3/8"@0.20m HORMIGON IND. 240KG/CM2</t>
    </r>
  </si>
  <si>
    <t>Hormigón Industrial 240Kg/cm2 - 10% desp</t>
  </si>
  <si>
    <r>
      <t xml:space="preserve">COLUMNA 20x20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240KG/CM2</t>
    </r>
  </si>
  <si>
    <r>
      <t xml:space="preserve">COLUMNA 20x30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240KG/CM2</t>
    </r>
  </si>
  <si>
    <r>
      <t xml:space="preserve">COLUMNA 30x30 8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>1/2" - 3/8"@0.20m HORMIGON IND. 240KG/CM2</t>
    </r>
  </si>
  <si>
    <r>
      <t xml:space="preserve">COLUMNA 30x40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HORMIGON IND. 240KG/CM2</t>
    </r>
  </si>
  <si>
    <r>
      <t xml:space="preserve">COLUMNA 40x40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1/2"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HORMIGON IND. 240KG/CM2</t>
    </r>
  </si>
  <si>
    <r>
      <t xml:space="preserve">COLUMNA 50x50 4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3/4" + 4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HORMIGON IND. 240KG/CM2</t>
    </r>
  </si>
  <si>
    <r>
      <t xml:space="preserve">COLUMNA 60x60 12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HORMIGON IND. 240KG/CM2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</si>
  <si>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3/8" - 3/8"@0.10m 1:2:4 LIGADO A MANO</t>
    </r>
  </si>
  <si>
    <r>
      <t xml:space="preserve">Columnas HA Circular D20 6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3/8" y 3/8" @ 0.10m</t>
    </r>
  </si>
  <si>
    <t>Encofrado col. Cilíndricas de 0.20m</t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</si>
  <si>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3/8" - 3/8"@0.10m 1:2:4 CON LIGADORA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</si>
  <si>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3/8" - HORMIGON INDUST. 180KG/CM2 3/8"@0.10m </t>
    </r>
  </si>
  <si>
    <t>Hormigón Industrial 180Kg/cm2 - 10% desp.</t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</si>
  <si>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3/8" - HORMIGON INDUST. 210KG/CM2 3/8"@0.10m </t>
    </r>
  </si>
  <si>
    <t>Hormigón Industrial 210Kg/cm2 - 10% desp.</t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</si>
  <si>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3/8" - HORMIGON INDUST. 240KG/CM2 3/8"@0.10m </t>
    </r>
  </si>
  <si>
    <t>Hormigón Industrial 240Kg/cm2 - 10% desp.</t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</si>
  <si>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1/2" - 3/8"@0.10m 1:2:4 LIGADO A MANO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</si>
  <si>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1/2" - 3/8"@0.10m 1:2:4 CON LIGADORA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</si>
  <si>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- HORMIGON INDUST. 180KG/CM2 3/8"@0.10m 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</si>
  <si>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- HORMIGON INDUST. 210KG/CM2 3/8"@0.10m </t>
    </r>
  </si>
  <si>
    <r>
      <t xml:space="preserve">COLUMNA CIRCULAR D20cms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- HORMIGON INDUST. 240KG/CM2 3/8"@0.10m </t>
    </r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</si>
  <si>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1/2" - 3/8"@0.10m 1:2:4 LIGADO A MANO</t>
    </r>
  </si>
  <si>
    <t>Encofrado col. Cilíndricas de 0.30m</t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</si>
  <si>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1/2" - 3/8"@0.10m 1:2:4 CON LIGADORA</t>
    </r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</si>
  <si>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- HORMIGON INDUST. 180KG/CM2 3/8"@0.10m </t>
    </r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</si>
  <si>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- HORMIGON INDUST. 210KG/CM2 3/8"@0.10m </t>
    </r>
  </si>
  <si>
    <r>
      <t xml:space="preserve">COLUMNA CIRCULAR D30cms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- HORMIGON INDUST. 240KG/CM2 3/8"@0.10m </t>
    </r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</si>
  <si>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- 3/8"@0.10m 1:2:4 LIGADO A MANO</t>
    </r>
  </si>
  <si>
    <r>
      <t xml:space="preserve">Columna HA Circular D40 6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3/4" y 3/8"@0.10m</t>
    </r>
  </si>
  <si>
    <t>Encofrado col. Cilíndricas de 0.40m</t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</si>
  <si>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- 3/8"@0.10m 1:2:4 CON LIGADORA</t>
    </r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</si>
  <si>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HORMIGON INDUST. 180KG/CM2 3/8"@0.10m </t>
    </r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</si>
  <si>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HORMIGON INDUST. 210KG/CM2 3/8"@0.10m </t>
    </r>
  </si>
  <si>
    <r>
      <t xml:space="preserve">COLUMNA CIRCULAR D40cms 6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HORMIGON INDUST. 240KG/CM2 3/8"@0.10m </t>
    </r>
  </si>
  <si>
    <t>VIGAS EN HORMIGON ARMADO</t>
  </si>
  <si>
    <r>
      <t xml:space="preserve">VIGA DE AMARRE 15x20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3/8" - 3/8"@0.20m 1:2:4 LIGADO A MANO</t>
    </r>
  </si>
  <si>
    <r>
      <t xml:space="preserve">Vigas HA 15x20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3/8" y 3/8" @ 0.20m</t>
    </r>
  </si>
  <si>
    <t>Encofrado viga de amarre Todo Costo</t>
  </si>
  <si>
    <r>
      <t xml:space="preserve">VIGA DE AMARRE 15x20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3/8" - 3/8"@0.20m 1:2:4 CON LIGADORA</t>
    </r>
  </si>
  <si>
    <r>
      <t xml:space="preserve">VIGA DE AMARRE 20x20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3/8" - 3/8"@0.20m 1:2:4 LIGADO A MANO</t>
    </r>
  </si>
  <si>
    <r>
      <t xml:space="preserve">VIGA DE AMARRE 20x20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3/8" - 3/8"@0.20m 1:2:4 CON LIGADORA</t>
    </r>
  </si>
  <si>
    <r>
      <t xml:space="preserve">VIGA 20x40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1:2:4 CON LIGADORA Y WINCHE</t>
    </r>
  </si>
  <si>
    <r>
      <t xml:space="preserve">Vigas HA 20x40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3/4" y 3/8" @ 0.20m</t>
    </r>
  </si>
  <si>
    <t>Encofrado viga carga Todo Costo</t>
  </si>
  <si>
    <r>
      <t xml:space="preserve">VIGA 20x40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180Kg/cm2 TABLA CEMEX CON LIGADORA Y WINCHE</t>
    </r>
  </si>
  <si>
    <t>Vac. y ligado Hormigón 180Kg/cm2 - 10% desp</t>
  </si>
  <si>
    <r>
      <t xml:space="preserve">VIGA 20x40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- 3/8"@0.20m 210Kg/cm2 </t>
    </r>
  </si>
  <si>
    <t>Hormigón Industrial</t>
  </si>
  <si>
    <r>
      <t xml:space="preserve">VIGA 20x40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- 3/8"@0.20m 280Kg/cm2 </t>
    </r>
  </si>
  <si>
    <r>
      <t xml:space="preserve">VIGA 25x40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1:2:4 CON LIGADORA Y WINCHE</t>
    </r>
  </si>
  <si>
    <r>
      <t xml:space="preserve">Vigas HA 25x40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3/4" y 3/8" @ 0.20m</t>
    </r>
  </si>
  <si>
    <r>
      <t xml:space="preserve">VIGA 25x40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180Kg/cm2 TABLA CEMEX CON LIGADORA Y WINCHE</t>
    </r>
  </si>
  <si>
    <r>
      <t xml:space="preserve">VIGA 25x40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- 3/8"@0.20m 210Kg/cm2 </t>
    </r>
  </si>
  <si>
    <r>
      <t xml:space="preserve">VIGA 25x40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- 3/8"@0.20m 280Kg/cm2 </t>
    </r>
  </si>
  <si>
    <r>
      <t xml:space="preserve">VIGA 20x50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1:2:4 CON LIGADORA Y WINCHE</t>
    </r>
  </si>
  <si>
    <r>
      <t xml:space="preserve">Vigas HA 20x50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3/4" y 3/8" @ 0.20m</t>
    </r>
  </si>
  <si>
    <r>
      <t xml:space="preserve">VIGA 20x50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180Kg/cm2 TABLA CEMEX CON LIGADORA Y WINCHE</t>
    </r>
  </si>
  <si>
    <r>
      <t xml:space="preserve">VIGA 20x50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- 3/8"@0.20m 210Kg/cm2 </t>
    </r>
  </si>
  <si>
    <r>
      <t xml:space="preserve">VIGA 20x50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- 3/8"@0.20m 280Kg/cm2 </t>
    </r>
  </si>
  <si>
    <r>
      <t xml:space="preserve">VIGA 25x50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1:2:4 CON LIGADORA Y WINCHE</t>
    </r>
  </si>
  <si>
    <r>
      <t xml:space="preserve">Vigas HA 25x50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3/4" y 3/8" @ 0.20m</t>
    </r>
  </si>
  <si>
    <r>
      <t xml:space="preserve">VIGA 25x50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3/4" - 3/8"@0.20m 180Kg/cm2 TABLA CEMEX CON LIGADORA Y WINCHE</t>
    </r>
  </si>
  <si>
    <r>
      <t xml:space="preserve">VIGA 25x50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- 3/8"@0.20m 210Kg/cm2 </t>
    </r>
  </si>
  <si>
    <r>
      <t xml:space="preserve">VIGA 25x50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3/4" - 3/8"@0.20m 280Kg/cm2 </t>
    </r>
  </si>
  <si>
    <r>
      <t xml:space="preserve">VIGA 30x50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1:2:4 CON LIGADORA Y WINCHE</t>
    </r>
  </si>
  <si>
    <r>
      <t xml:space="preserve">Vigas HA 30x50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1" y 3/8" @ 0.20m</t>
    </r>
  </si>
  <si>
    <r>
      <t xml:space="preserve">VIGA 30x50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180Kg/cm2 TABLA CEMEX CON LIGADORA Y WINCHE</t>
    </r>
  </si>
  <si>
    <r>
      <t xml:space="preserve">VIGA 30x50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1" - 3/8"@0.20m 210Kg/cm2 </t>
    </r>
  </si>
  <si>
    <r>
      <t xml:space="preserve">VIGA 30x50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1" - 3/8"@0.20m 280Kg/cm2 </t>
    </r>
  </si>
  <si>
    <r>
      <t xml:space="preserve">VIGA 30x60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1:2:4 CON LIGADORA Y WINCHE</t>
    </r>
  </si>
  <si>
    <r>
      <t xml:space="preserve">Vigas HA 30x60 4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1" y 3/8" @ 0.20m</t>
    </r>
  </si>
  <si>
    <r>
      <t xml:space="preserve">VIGA 30x60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180Kg/cm2 TABLA CEMEX CON LIGADORA Y WINCHE</t>
    </r>
  </si>
  <si>
    <r>
      <t xml:space="preserve">VIGA 30x60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1" - 3/8"@0.20m 210Kg/cm2 </t>
    </r>
  </si>
  <si>
    <r>
      <t xml:space="preserve">VIGA 30x60 4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1" - 3/8"@0.20m 280Kg/cm2 </t>
    </r>
  </si>
  <si>
    <r>
      <t xml:space="preserve">VIGA 30x70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1:2:4 CON LIGADORA Y WINCHE</t>
    </r>
  </si>
  <si>
    <r>
      <t xml:space="preserve">Vigas HA 30x70 5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1" y 3/8" @ 0.20m</t>
    </r>
  </si>
  <si>
    <r>
      <t xml:space="preserve">VIGA 30x70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180Kg/cm2 TABLA CEMEX CON LIGADORA Y WINCHE</t>
    </r>
  </si>
  <si>
    <r>
      <t xml:space="preserve">VIGA 30x70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1" - 3/8"@0.20m 210Kg/cm2 </t>
    </r>
  </si>
  <si>
    <r>
      <t xml:space="preserve">VIGA 30x70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1" - 3/8"@0.20m 280Kg/cm2 </t>
    </r>
  </si>
  <si>
    <r>
      <t xml:space="preserve">VIGA 40x80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1:2:4 CON LIGADORA Y WINCHE</t>
    </r>
  </si>
  <si>
    <r>
      <t xml:space="preserve">Vigas HA 40x80 5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1" y 3/8" @ 0.20m</t>
    </r>
  </si>
  <si>
    <r>
      <t xml:space="preserve">VIGA 40x80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>1" - 3/8"@0.20m 180Kg/cm2 TABLA CEMEX CON LIGADORA Y WINCHE</t>
    </r>
  </si>
  <si>
    <r>
      <t xml:space="preserve">VIGA 40x80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1" - 3/8"@0.20m 210Kg/cm2 </t>
    </r>
  </si>
  <si>
    <r>
      <t xml:space="preserve">VIGA 40x80 5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1" - 3/8"@0.20m 280Kg/cm2 </t>
    </r>
  </si>
  <si>
    <t>DINTELES HORMIGON ARMADO</t>
  </si>
  <si>
    <r>
      <t xml:space="preserve">DINTEL 10X20 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1:2:4 A MANO</t>
    </r>
  </si>
  <si>
    <r>
      <t xml:space="preserve">Dintel HA 10x20 2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1/2" y 3/8" @ 0.20m</t>
    </r>
  </si>
  <si>
    <t>Encofrado dintel todo costo</t>
  </si>
  <si>
    <r>
      <t xml:space="preserve">DINTEL 10X20 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1:2:4 CON LIGADORA</t>
    </r>
  </si>
  <si>
    <r>
      <t xml:space="preserve">DINTEL 10X20 2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180Kg/cm2 TABLA CEMEX CON LIGADORA</t>
    </r>
  </si>
  <si>
    <r>
      <t xml:space="preserve">DINTEL 15X20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1:2:4 A MANO</t>
    </r>
  </si>
  <si>
    <r>
      <t xml:space="preserve">Dintel HA 15x20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1/2" y 3/8" @ 0.20m</t>
    </r>
  </si>
  <si>
    <r>
      <t xml:space="preserve">DINTEL 15X20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1:2:4 CON LIGADORA</t>
    </r>
  </si>
  <si>
    <r>
      <t xml:space="preserve">DINTEL 15X20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180Kg/cm2 TABLA CEMEX CON LIGADORA</t>
    </r>
  </si>
  <si>
    <r>
      <t xml:space="preserve">DINTEL 20X20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1:2:4 A MANO</t>
    </r>
  </si>
  <si>
    <r>
      <t xml:space="preserve">Dintel HA 20x20 3 </t>
    </r>
    <r>
      <rPr>
        <sz val="9"/>
        <color theme="1"/>
        <rFont val="Symbol"/>
        <family val="1"/>
        <charset val="2"/>
      </rPr>
      <t>f</t>
    </r>
    <r>
      <rPr>
        <sz val="9"/>
        <color theme="1"/>
        <rFont val="Aptos Narrow"/>
        <family val="2"/>
        <scheme val="minor"/>
      </rPr>
      <t xml:space="preserve"> 1/2" y 3/8" @ 0.20m</t>
    </r>
  </si>
  <si>
    <r>
      <t xml:space="preserve">DINTEL 20X20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1:2:4 CON LIGADORA</t>
    </r>
  </si>
  <si>
    <r>
      <t xml:space="preserve">DINTEL 20X20 3 </t>
    </r>
    <r>
      <rPr>
        <b/>
        <sz val="9"/>
        <color theme="1"/>
        <rFont val="Symbol"/>
        <family val="1"/>
        <charset val="2"/>
      </rPr>
      <t xml:space="preserve">f </t>
    </r>
    <r>
      <rPr>
        <b/>
        <sz val="9"/>
        <color theme="1"/>
        <rFont val="Aptos Narrow"/>
        <family val="2"/>
        <scheme val="minor"/>
      </rPr>
      <t xml:space="preserve">1/2" Y 2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3/8"- 3/8"@0.20m 180Kg/cm2 TABLA CEMEX CON LIGADORA</t>
    </r>
  </si>
  <si>
    <t>MUROS DE HORMIGON ARMADO</t>
  </si>
  <si>
    <t xml:space="preserve">MUROS DE HORMIGON ARMADO DE 0.15M ESPESOR 3/8"@0.20m A.D. Y A.C. 180Kg/cm2 </t>
  </si>
  <si>
    <t>Muros HA 0.15m 3/8" @ 0.20m AD y AC</t>
  </si>
  <si>
    <t>Hormigón Industrial - 10% desp</t>
  </si>
  <si>
    <t>Encofrado Muros HA Todo Costo</t>
  </si>
  <si>
    <t xml:space="preserve">MUROS DE HORMIGON ARMADO DE 0.15M ESPESOR 3/8"@0.20m A.D. Y A.C. 210Kg/cm2 </t>
  </si>
  <si>
    <t xml:space="preserve">MUROS DE HORMIGON ARMADO DE 0.15M ESPESOR 3/8"@0.20m A.D. Y A.C. 280Kg/cm2 </t>
  </si>
  <si>
    <t xml:space="preserve">MUROS DE HORMIGON ARMADO DE 0.20M ESPESOR 3/8"@0.20m A.D. Y A.C. 180Kg/cm2 </t>
  </si>
  <si>
    <t>Muros HA 0.20m 3/8" @ 0.20m AD y AC</t>
  </si>
  <si>
    <t xml:space="preserve">MUROS DE HORMIGON ARMADO DE 0.20M ESPESOR 3/8"@0.20m A.D. Y A.C. 210Kg/cm2 </t>
  </si>
  <si>
    <t xml:space="preserve">MUROS DE HORMIGON ARMADO DE 0.20M ESPESOR 3/8"@0.20m A.D. Y A.C. 280Kg/cm2 </t>
  </si>
  <si>
    <t>LOSAS DE HORMIGON ARMADO MACIZAS</t>
  </si>
  <si>
    <t>LOSA HA E=0.10m 3/8"@0.25m EN A.D. - 1:2:4 CON LIGADORA Y WINCHE</t>
  </si>
  <si>
    <t>Losas HA e=0.10m 3/8" @ 0.25m AD</t>
  </si>
  <si>
    <t>Encofrado losa plana h=3.00m Todo Costo</t>
  </si>
  <si>
    <t>LOSA HA E=0.10m 3/8"@0.25m AD 180Kg/cm2 TABLA CEMEX CON LIGADORA Y WINCHE</t>
  </si>
  <si>
    <t>Vac y lig Hormigón 180Kg/cm2 Cemex - 10% desp</t>
  </si>
  <si>
    <t>LOSA HA E=0.10m 3/8"@0.25m AD 210Kg/cm2 TABLA CEMEX CON LIGADORA Y WINCHE</t>
  </si>
  <si>
    <t>Vac y lig Hormigón 210Kg/cm2 Cemex - 10% desp</t>
  </si>
  <si>
    <t>LOSA HA E=0.10m 3/8"@0.25m AD HORMIGON INDUSTRIAL 210Kg/cm2</t>
  </si>
  <si>
    <t>LOSA HA E=0.12m 3/8"@0.25m EN A.D. - 1:2:4 CON LIGADORA Y WINCHE</t>
  </si>
  <si>
    <t>Losas HA e=0.12m 3/8" @ 0.25m AD</t>
  </si>
  <si>
    <t>LOSA HA E=0.12m 3/8"@0.25m AD 180Kg/cm2 TABLA CEMEX CON LIGADORA Y WINCHE</t>
  </si>
  <si>
    <t>LOSA HA E=0.12m 3/8"@0.25m AD 210Kg/cm2 TABLA CEMEX CON LIGADORA Y WINCHE</t>
  </si>
  <si>
    <t>LOSA HA E=0.12m 3/8"@0.25m AD HORMIGON INDUSTRIAL 210Kg/cm2</t>
  </si>
  <si>
    <t>LOSA HA E=0.13m 3/8"@0.25m EN A.D. - 1:2:4 CON LIGADORA Y WINCHE</t>
  </si>
  <si>
    <t>Losas HA e=0.13m 3/8" @ 0.25m AD</t>
  </si>
  <si>
    <t>LOSA HA E=0.13m 3/8"@0.25m AD 180Kg/cm2 TABLA CEMEX CON LIGADORA Y WINCHE</t>
  </si>
  <si>
    <t>LOSA HA E=0.13m 3/8"@0.25m AD 210Kg/cm2 TABLA CEMEX CON LIGADORA Y WINCHE</t>
  </si>
  <si>
    <t>LOSA HA E=0.13m 3/8"@0.25m AD HORMIGON INDUSTRIAL 210Kg/cm2</t>
  </si>
  <si>
    <t>LOSA HA E=0.14m 3/8"@0.25m EN A.D. - 1:2:4 CON LIGADORA Y WINCHE</t>
  </si>
  <si>
    <t>Losas HA e=0.14m 3/8" @ 0.25m AD</t>
  </si>
  <si>
    <t>LOSA HA E=0.14m 3/8"@0.25m AD 180Kg/cm2 TABLA CEMEX CON LIGADORA Y WINCHE</t>
  </si>
  <si>
    <t>LOSA HA E=0.14m 3/8"@0.25m AD 210Kg/cm2 TABLA CEMEX CON LIGADORA Y WINCHE</t>
  </si>
  <si>
    <t>LOSA HA E=0.14m 3/8"@0.25m AD HORMIGON INDUSTRIAL 210Kg/cm2</t>
  </si>
  <si>
    <t>LOSA HA E=0.15m 3/8"@0.25m EN A.D. - 1:2:4 CON LIGADORA Y WINCHE</t>
  </si>
  <si>
    <t>Losas HA e=0.15m 3/8" @ 0.25m AD</t>
  </si>
  <si>
    <t>LOSA HA E=0.15m 3/8"@0.25m AD 180Kg/cm2 TABLA CEMEX CON LIGADORA Y WINCHE</t>
  </si>
  <si>
    <t>LOSA HA E=0.15m 3/8"@0.25m AD 210Kg/cm2 TABLA CEMEX CON LIGADORA Y WINCHE</t>
  </si>
  <si>
    <t>LOSA HA E=0.15m 3/8"@0.25m AD HORMIGON INDUSTRIAL 210Kg/cm2</t>
  </si>
  <si>
    <t>LOSAS ALIGERADAS</t>
  </si>
  <si>
    <r>
      <t xml:space="preserve">LOSA ALIGERADA HA E=0.20m NERVIOS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 y 1/2" TOPPING 0.05M D2.3XD2.3 100X100mm HORMIGON INDUSTRIAL 210Kg/cm2</t>
    </r>
  </si>
  <si>
    <t xml:space="preserve">Losa aligerada HA e=0.20m </t>
  </si>
  <si>
    <t>Acero Nervios - Cuantía QQ/M3</t>
  </si>
  <si>
    <t>Rollo Malla Electrosoldada D2.3x2.3 10x10cm</t>
  </si>
  <si>
    <t>Bovedillas en Foam 0.50 x 0.50 x 0.15m</t>
  </si>
  <si>
    <t>Mano de obra malla electrosoldada</t>
  </si>
  <si>
    <r>
      <t xml:space="preserve">LOSA ALIGERADA HA E=0.20m NERVIOS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 y 1/2" TOPPING 0.05M D2.3XD2.3 100X100mm HORMIGON INDUSTRIAL 240Kg/cm2</t>
    </r>
  </si>
  <si>
    <r>
      <t xml:space="preserve">LOSA ALIGERADA HA E=0.20m NERVIOS </t>
    </r>
    <r>
      <rPr>
        <b/>
        <sz val="9"/>
        <color theme="1"/>
        <rFont val="Symbol"/>
        <family val="1"/>
        <charset val="2"/>
      </rPr>
      <t>f</t>
    </r>
    <r>
      <rPr>
        <b/>
        <sz val="9"/>
        <color theme="1"/>
        <rFont val="Aptos Narrow"/>
        <family val="2"/>
        <scheme val="minor"/>
      </rPr>
      <t xml:space="preserve"> 3/8" y 1/2" TOPPING 0.05M D2.3XD2.3 100X100mm HORMIGON INDUSTRIAL 280Kg/cm2</t>
    </r>
  </si>
  <si>
    <t>Hormigón Industrial 280Kg/cm2 - 10% desp</t>
  </si>
  <si>
    <t>RAMPAS DE ESCALERAS</t>
  </si>
  <si>
    <t>RAMPA ESCALERA HA E=0.12m 1/2"@0.20m Y 3/8"@0.20m 1:2:4 CON LIGADORA Y WINCHE</t>
  </si>
  <si>
    <t>Rampa HA e=0.12m 1/2"@0.20m y 3/8" @ 0.20m</t>
  </si>
  <si>
    <t>Mano de Obra Acero por rampa</t>
  </si>
  <si>
    <t>Encofrado Rampa Esc. 2 tramos Todo Costo</t>
  </si>
  <si>
    <t>RAMPA ESCALERA HA E=0.12m 1/2" y 3/8"@0.20 180Kg/cm2 TABLA CEMEX LIGADORA Y WINCHE</t>
  </si>
  <si>
    <t>RAMPA ESCALERA HA E=0.12m 1/2" y 3/8"@0.20 210Kg/cm2 TABLA CEMEX LIGADORA Y WINCHE</t>
  </si>
  <si>
    <t>RAMPA ESCALERA HA E=0.12m 1/2"@0.20m Y 3/8"@0.20m HORMIGON INDUSTRIAL 210Kg/cm2</t>
  </si>
  <si>
    <t>RAMPA ESCALERA HA E=0.12m 1/2"@0.20m Y 3/8"@0.20m HORMIGON INDUSTRIAL 280Kg/cm2</t>
  </si>
  <si>
    <t>RAMPA ESCALERA HA E=0.14m 1/2"@0.20m Y 3/8"@0.20m 1:2:4 CON LIGADORA Y WINCHE</t>
  </si>
  <si>
    <t>Rampa HA e=0.14m 1/2"@0.20m y 3/8" @ 0.20m</t>
  </si>
  <si>
    <t>RAMPA ESCALERA HA E=0.14m 1/2" y 3/8"@0.20 180Kg/cm2 TABLA CEMEX LIGADORA Y WINCHE</t>
  </si>
  <si>
    <t>RAMPA ESCALERA HA E=0.14m 1/2" y 3/8"@0.20 210Kg/cm2 TABLA CEMEX LIGADORA Y WINCHE</t>
  </si>
  <si>
    <t>RAMPA ESCALERA HA E=0.14m 1/2"@0.20m Y 3/8"@0.20m HORMIGON INDUSTRIAL 210Kg/cm2</t>
  </si>
  <si>
    <t>RAMPA ESCALERA HA E=0.14m 1/2"@0.20m Y 3/8"@0.20m HORMIGON INDUSTRIAL 280Kg/cm2</t>
  </si>
  <si>
    <t>PISOS EN HORMIGON ARMADO</t>
  </si>
  <si>
    <t xml:space="preserve">PISO HA E=0.10m 3/8"@0.25m EN A.D. FROTADO - 1:2:4 CON LIGADORA </t>
  </si>
  <si>
    <t>Pisos HA e=0.10m 3/8" @ 0.25m AD</t>
  </si>
  <si>
    <t>Preparación superficie - Ayudante AY</t>
  </si>
  <si>
    <t>Mano de obra frotado</t>
  </si>
  <si>
    <t>PISO HA E=0.10m 3/8"@0.25m EN A.D. FROTADO - HORMIGON INDUSTRIAL 180KG/CM2</t>
  </si>
  <si>
    <t>Hormigón Industrial 180 Kg/cm2</t>
  </si>
  <si>
    <t>PISO HA E=0.10m 3/8"@0.25m EN A.D. FROTADO - HORMIGON INDUSTRIAL 210KG/CM2</t>
  </si>
  <si>
    <t>Hormigón Industrial 210 Kg/cm2</t>
  </si>
  <si>
    <t xml:space="preserve">PISO HA E=0.15m 3/8"@0.25m EN A.D. FROTADO - 1:2:4 CON LIGADORA </t>
  </si>
  <si>
    <t>Pisos HA e=0.15m 3/8" @ 0.25m AD</t>
  </si>
  <si>
    <t>PISO HA E=0.15m 3/8"@0.25m EN A.D. FROTADO - HORMIGON INDUSTRIAL 180KG/CM2</t>
  </si>
  <si>
    <t>PISO HA E=0.15m 3/8"@0.25m EN A.D. FROTADO - HORMIGON INDUSTRIAL 210KG/CM2</t>
  </si>
  <si>
    <t xml:space="preserve">PISO HA E=0.20m 3/8"@0.25m EN A.D. FROTADO - 1:2:4 CON LIGADORA </t>
  </si>
  <si>
    <t>Pisos HA e=0.20m 3/8" @ 0.25m AD</t>
  </si>
  <si>
    <t>PISO HA E=0.20m 3/8"@0.25m EN A.D. FROTADO - HORMIGON INDUSTRIAL 180KG/CM2</t>
  </si>
  <si>
    <t>PISO HA E=0.20m 3/8"@0.25m EN A.D. FROTADO - HORMIGON INDUSTRIAL 210KG/CM2</t>
  </si>
  <si>
    <t>Malla Electrosoldada D2.3 10x10mm + 10% desp.</t>
  </si>
  <si>
    <t>ROLLO</t>
  </si>
  <si>
    <t>Mano de Obra colocación malla</t>
  </si>
  <si>
    <t>Pulido con Helicoptero - Todo Costo</t>
  </si>
  <si>
    <t xml:space="preserve">PISO HA E=0.10m MALLA ELECTROSOLD. D2.3 10X10 FROTADO - 1:2:4 CON LIGADORA </t>
  </si>
  <si>
    <t>Pisos HA e=0.10m malla electrosold. D2.3 10x10</t>
  </si>
  <si>
    <t>PISO HA E=0.10m MALLA ELECTROSOLD. D2.3 10X10 FROTADO - HORMIGON 180KG/CM2</t>
  </si>
  <si>
    <t>Hormigón industrial 180Kg/cm2 - 10% desp</t>
  </si>
  <si>
    <t>PISO HA E=0.10m MALLA ELECTROSOLD. D2.3 10X10 FROTADO - HORMIGON 210KG/CM2</t>
  </si>
  <si>
    <t>Hormigón industrial 210Kg/cm2 - 10% desp</t>
  </si>
  <si>
    <t xml:space="preserve">PISO HA E=0.15m MALLA ELECTROSOLD. D2.3 10X10 FROTADO - 1:2:4 CON LIGADORA </t>
  </si>
  <si>
    <t>Pisos HA e=0.15m malla electrosold. D2.3 10x10</t>
  </si>
  <si>
    <t>PISO HA E=0.15m MALLA ELECTROSOLD. D2.3 10X10 FROTADO - HORMIGON 180KG/CM2</t>
  </si>
  <si>
    <t>PISO HA E=0.15m MALLA ELECTROSOLD. D2.3 10X10 FROTADO - HORMIGON 210KG/CM2</t>
  </si>
  <si>
    <t xml:space="preserve">PISO HA E=0.20m MALLA ELECTROSOLD. D2.3 10X10 FROTADO - 1:2:4 CON LIGADORA </t>
  </si>
  <si>
    <t>Pisos HA e=0.20m malla electrosold. D2.3 10x10</t>
  </si>
  <si>
    <t>PISO HA E=0.20m MALLA ELECTROSOLD. D2.3 10X10 FROTADO - HORMIGON 180KG/CM2</t>
  </si>
  <si>
    <t>PISO HA E=0.20m MALLA ELECTROSOLD. D2.3 10X10 FROTADO - HORMIGON 210KG/CM2</t>
  </si>
  <si>
    <t>PISO HA E=0.10m MALLA ELECTROS. D2.3 10X10 PULIDO HELICOPTERO-HORMIGON 180KG/CM2</t>
  </si>
  <si>
    <t>PISO HA E=0.15m MALLA ELECTROS. D2.3 10X10 PULIDO HELICOPTERO-HORMIGON 180KG/CM2</t>
  </si>
  <si>
    <t>PISO HA E=0.15m MALLA ELECTROS. D2.3 10X10 PULIDO HELICOPTERO-HORMIGON 210KG/CM2</t>
  </si>
  <si>
    <t>PISO HA E=0.20m MALLA ELECTROS. D2.3 10X10 PULIDO HELICOPTERO-HORMIGON 180KG/CM2</t>
  </si>
  <si>
    <t>PISO HA E=0.20m MALLA ELECTROS. D2.3 10X10 PULIDO HELICOPTERO-HORMIGON 210KG/CM2</t>
  </si>
  <si>
    <t>PISO HA E=0.10m MALLA ELECTROS. D2.3 15X15 PULIDO A MANO-HORMIGON 210KG/CM2</t>
  </si>
  <si>
    <t>Pisos HA e=0.10m malla electrosold. D2.3 15x15</t>
  </si>
  <si>
    <t>Malla Electrosoldada D2.3 15x15mm + 10% desp.</t>
  </si>
  <si>
    <t>Mano de obra piso pulido hormigón y violinado a mano</t>
  </si>
  <si>
    <t>PISO HA E=0.10m MALLA ELECTROS. D2.3 15X15 PULIDO A MANO-HORMIGON 210KG/CM2 LIGADORA</t>
  </si>
  <si>
    <t>Hormigón 210Kg/cm2 TABLA CEMEX CON LIGADORA - 10% desp</t>
  </si>
  <si>
    <t>MORTEROS</t>
  </si>
  <si>
    <t>MORTERO 1:3 PARA BLOQUES</t>
  </si>
  <si>
    <t>Mezcla para bloques</t>
  </si>
  <si>
    <t>Arena gruesa itabo lavada</t>
  </si>
  <si>
    <t>Mano de obra mezclado (Peón)</t>
  </si>
  <si>
    <t>MORTERO 1:4 PARA PISOS</t>
  </si>
  <si>
    <t>Mezcla para pisos</t>
  </si>
  <si>
    <t>MORTERO 1:4 PARA EMPAÑETES</t>
  </si>
  <si>
    <t>Mezcla para empañetes</t>
  </si>
  <si>
    <t>Cal Hidratada 50lbs.</t>
  </si>
  <si>
    <t>Arena fina de empañete</t>
  </si>
  <si>
    <t>MORTERO 1:10 PARA PISOS</t>
  </si>
  <si>
    <t>MUROS DE BLOQUES DE HORMIGON</t>
  </si>
  <si>
    <t>ANDAMIOS PARA BLOQUES/EMPAÑETES</t>
  </si>
  <si>
    <t>Andamios madera para colocación bloques</t>
  </si>
  <si>
    <t>Madera bruta 6 usos</t>
  </si>
  <si>
    <t>Clavos corriente</t>
  </si>
  <si>
    <t>LBS</t>
  </si>
  <si>
    <t>Confección andamios - T1</t>
  </si>
  <si>
    <t>BLOQUES HORMIGON DE 4" - 3/8" @ 0.80m</t>
  </si>
  <si>
    <t>Bloques de Hormigón 16" x 8" x 4"</t>
  </si>
  <si>
    <t>Suministro bloques horm. +4% desp.</t>
  </si>
  <si>
    <t>Hormigón 1:3:5 en cámaras +10% desp.</t>
  </si>
  <si>
    <t>Mortero 1:3  en juntas + 30% desp.</t>
  </si>
  <si>
    <t>Acero bastones 3/8" + 20% desp.</t>
  </si>
  <si>
    <t>Alambre Dulce No. 18 para amarrar bastones</t>
  </si>
  <si>
    <t>Andamios</t>
  </si>
  <si>
    <t>Colocación bloques y acero</t>
  </si>
  <si>
    <t>BLOQUES HORMIGON DE 6" - 3/8" @ 0.80m</t>
  </si>
  <si>
    <t>Bloques de Hormigón 16" x 8" x 6"</t>
  </si>
  <si>
    <t>BLOQUES HORMIGON DE 6" - 3/8" @ 0.60m</t>
  </si>
  <si>
    <t>BLOQUES HORMIGON DE 6" - 3/8" @ 0.40m</t>
  </si>
  <si>
    <t>BLOQUES HORMIGON DE 6" - 3/8" @ 0.40m TODAS LAS CAMARAS LLENAS</t>
  </si>
  <si>
    <t>BLOQUES HORMIGON DE 6" - 3/8" @ 0.20m TODAS LAS CAMARAS LLENAS</t>
  </si>
  <si>
    <t>BLOQUES HORMIGON DE 8" - 3/8" @ 0.80m</t>
  </si>
  <si>
    <t>Bloques de Hormigón 16" x 8" x 8"</t>
  </si>
  <si>
    <t>BLOQUES HORMIGON DE 8" - 3/8" @ 0.60m</t>
  </si>
  <si>
    <t>BLOQUES HORMIGON DE 8" - 3/8" @ 0.40m</t>
  </si>
  <si>
    <t>BLOQUES HORMIGON DE 8" - 3/8" @ 0.40m TODAS LAS CAMARAS LLENAS</t>
  </si>
  <si>
    <t>BLOQUES HORMIGON DE 8" - 3/8" @ 0.20m TODAS LAS CAMARAS LLENAS</t>
  </si>
  <si>
    <t>EMPAÑETES</t>
  </si>
  <si>
    <t>ALQUILER TORRE ANDAMIOS METALICOS</t>
  </si>
  <si>
    <t>5 torres de andamios pared 18mx12m altura</t>
  </si>
  <si>
    <t>Marcos 5 pies x 5 pies</t>
  </si>
  <si>
    <t>Crucetas de 1.80m</t>
  </si>
  <si>
    <t>Acoples y springs</t>
  </si>
  <si>
    <t>Plataformas de 1.80m</t>
  </si>
  <si>
    <t>Bases niveladoras</t>
  </si>
  <si>
    <t>Tranporte Almacén-Obra-Almacén</t>
  </si>
  <si>
    <t>Montura y desmonte de andamios metálicos</t>
  </si>
  <si>
    <t>ALQUILER ANDAMIOS METALICOS TECHO/VIGAS</t>
  </si>
  <si>
    <t>Alquiler de andamios para techos/vigas</t>
  </si>
  <si>
    <t>FRAGUACHE CON LLANA</t>
  </si>
  <si>
    <t>Fraguache con llana</t>
  </si>
  <si>
    <t>Mortero 1:4 de empañete 1.50mm + 50% desp.</t>
  </si>
  <si>
    <t>Regla madera americana cepillada 1"x4" / 20 usos</t>
  </si>
  <si>
    <t>Mano de obra fraguache</t>
  </si>
  <si>
    <t>EMPAÑETE MAESTREADO - INTERIOR</t>
  </si>
  <si>
    <t>Empañete en muro maestreado en interior</t>
  </si>
  <si>
    <t>Mortero 1:4 de empañete 1.75cm + 25% desp.</t>
  </si>
  <si>
    <t>Andamios en madera</t>
  </si>
  <si>
    <t>Mano de obra empañete interior</t>
  </si>
  <si>
    <t>EMPAÑETE MAESTREADO - EXTERIOR</t>
  </si>
  <si>
    <t>Empañete en muro maestreado exterior</t>
  </si>
  <si>
    <t>Mortero 1:4 de empañete 2.00cm + 25% desp.</t>
  </si>
  <si>
    <t>Torre de andamios metálicos - Alquiler</t>
  </si>
  <si>
    <t>Mano de obra empañete exterior</t>
  </si>
  <si>
    <t>EMPAÑETE MAESTREADO - TECHOS Y VIGAS</t>
  </si>
  <si>
    <t>Empañete en muro maestreado techos/vigas</t>
  </si>
  <si>
    <t>Torre de andamios metálicos techos/vigas - Alquiler</t>
  </si>
  <si>
    <t>Mano de obra empañete techos y vigas</t>
  </si>
  <si>
    <t>EMPAÑETE MAESTREADO - COLUMNAS</t>
  </si>
  <si>
    <t>Empañete maestreado en columnas</t>
  </si>
  <si>
    <t>Mano de obra empañete columnas</t>
  </si>
  <si>
    <t>EMPAÑETE PULIDO</t>
  </si>
  <si>
    <t xml:space="preserve">Empañete pulido </t>
  </si>
  <si>
    <t>Cemento en 2da capa pulida - 30% desp.</t>
  </si>
  <si>
    <t>Mano de obra empañete pulido</t>
  </si>
  <si>
    <t xml:space="preserve">CANTOS </t>
  </si>
  <si>
    <t>Cantos de mezcla</t>
  </si>
  <si>
    <t>Mortero 1:4 para empañete + 10% desp.</t>
  </si>
  <si>
    <t>Regla madera americana cepillada 1"x4" / 4 usos</t>
  </si>
  <si>
    <t>Mano de obra canto</t>
  </si>
  <si>
    <t>MOCHETAS EN MUROS DE 0.15m</t>
  </si>
  <si>
    <t xml:space="preserve">Mochetas en muros de 0.15m </t>
  </si>
  <si>
    <t>Mano de obra mocheta 0.15m</t>
  </si>
  <si>
    <t>MOCHETAS EN MUROS DE 0.20m</t>
  </si>
  <si>
    <t xml:space="preserve">Mochetas en muros de 0.20m </t>
  </si>
  <si>
    <t>Mano de obra mocheta 0.20m</t>
  </si>
  <si>
    <t>REPELLO MAESTREADO</t>
  </si>
  <si>
    <t>Repello Maestreado espesor 3cm</t>
  </si>
  <si>
    <t>Mortero 1:4 - 2 capas 1.5cm + 25% desp.</t>
  </si>
  <si>
    <t>Mano de obra repello maestreado</t>
  </si>
  <si>
    <t>RESANE EN MUROS</t>
  </si>
  <si>
    <t>Resane en muros</t>
  </si>
  <si>
    <t>Mortero 1:4 - 0.50cm + 25% desp.</t>
  </si>
  <si>
    <t>Mano de obra resane en muros</t>
  </si>
  <si>
    <t>GOTEROS COLGANTES</t>
  </si>
  <si>
    <t>Goteros colgantes</t>
  </si>
  <si>
    <t>Mortero 1:4 para empañete + 30% desp.</t>
  </si>
  <si>
    <t>Regla madera americana cepillada 1"x4" / 10 usos</t>
  </si>
  <si>
    <t>Mano de obra goteros colgantes</t>
  </si>
  <si>
    <t>GOTEROS DE RANURA</t>
  </si>
  <si>
    <t>Goteros de ranura</t>
  </si>
  <si>
    <t>Mano de obra goteros de ranura</t>
  </si>
  <si>
    <t>PINTURAS</t>
  </si>
  <si>
    <t>PINTURA ACRILICA PREPARADA INT/EXT</t>
  </si>
  <si>
    <t>Pintura acrílica preparada Int/ext</t>
  </si>
  <si>
    <t>Suministro pintura</t>
  </si>
  <si>
    <t>Preparación de superficie y aplicación 2 manos</t>
  </si>
  <si>
    <t>Desperdicios, retoques y material gastable - 20%</t>
  </si>
  <si>
    <t>PINTURA ACRILICA PREP. INT/EXT ANDAMIOS</t>
  </si>
  <si>
    <t>Pintura acrílica preparada Int/ext andamios</t>
  </si>
  <si>
    <t>Andmios - Guidolas</t>
  </si>
  <si>
    <t>PINTURA ACRILICA SUPERIOR INT/EXT</t>
  </si>
  <si>
    <t>Pintura acrílica superior Int/ext</t>
  </si>
  <si>
    <t>PINTURA ACRILICA SUPERIOR INT/EXT ANDAMIO</t>
  </si>
  <si>
    <t>Pintura acrílica superior Int/ext andamios</t>
  </si>
  <si>
    <t>PINTURA ACRILICA CONTRACTOR INT/EXT</t>
  </si>
  <si>
    <t>Pintura acrílica contractor Int/ext</t>
  </si>
  <si>
    <t>PINTURA ACRI. CONTRACTOR INT/EXT ANDAMIO</t>
  </si>
  <si>
    <t>Pintura acrílica contractor Int/ext andamios</t>
  </si>
  <si>
    <t>PINTURA ECONOMICA INT/EXT</t>
  </si>
  <si>
    <t>Pintura económica Int/ext</t>
  </si>
  <si>
    <t>PINTURA ECONOMICA INT/EXT ANDAMIOS</t>
  </si>
  <si>
    <t>Pintura económica Int/ext andamios</t>
  </si>
  <si>
    <t>PINTURA SEMIGLOSS INTERIOR/EXTERIOR</t>
  </si>
  <si>
    <t>Pintura semigloss Int/ext</t>
  </si>
  <si>
    <t>PINTURA SEMIGLOSS CONTRACTOR INT/EXT</t>
  </si>
  <si>
    <t>Pintura semigloss contractor Int/ext</t>
  </si>
  <si>
    <t xml:space="preserve">PINTURA MANTENIMIENTO </t>
  </si>
  <si>
    <t xml:space="preserve">Pintura mantenimiento </t>
  </si>
  <si>
    <t>Thinner</t>
  </si>
  <si>
    <t>PINTURA ANTI-OXIDO</t>
  </si>
  <si>
    <t>Pintura anti-óxido</t>
  </si>
  <si>
    <t>PINTURA MANTENIMIENTO CON ANDAMIOS</t>
  </si>
  <si>
    <t>Pintura mantenimiento con andamios</t>
  </si>
  <si>
    <t>PINTURA MANTENIMIENTO INDUSTRIAL</t>
  </si>
  <si>
    <t>Pintura mantenimiento industrial</t>
  </si>
  <si>
    <t>PINTURA EPOXICA</t>
  </si>
  <si>
    <t>Pintura epóxica</t>
  </si>
  <si>
    <t>INSTALACIONES SANITARIAS</t>
  </si>
  <si>
    <t>SALIDA AGUA POT. 1/2" - POLIETILENO 18mm</t>
  </si>
  <si>
    <t>Salida Agua Potable en 1/2" con Tubería en Polipropileno 18mm</t>
  </si>
  <si>
    <t>Tapón 1/2" H.G.</t>
  </si>
  <si>
    <t>Codo de 1/2" H.G.</t>
  </si>
  <si>
    <t>Coupling 1/2" H.G.</t>
  </si>
  <si>
    <t>Conector Racor Macho 18mm</t>
  </si>
  <si>
    <t>Tubería Flexible Poliestileno 18mm</t>
  </si>
  <si>
    <t>PIES</t>
  </si>
  <si>
    <t>Codo 18mm x 90 grados racor</t>
  </si>
  <si>
    <t>Mano de obra</t>
  </si>
  <si>
    <t>Mano de Obra Salida A.P.</t>
  </si>
  <si>
    <t>MO hacer ranura y acuñe tubería</t>
  </si>
  <si>
    <t>SALIDA SANITARIA A.N. PVC 4" - AEREA</t>
  </si>
  <si>
    <t>Salida Sanitaria Aguas Negras PVC 4" - Aérea</t>
  </si>
  <si>
    <t>Tubo 4" PVC SDR-41</t>
  </si>
  <si>
    <t>Codo 4" x 90 PVC Drenaje</t>
  </si>
  <si>
    <t>Codo 4" x 45 PVC Drenaje</t>
  </si>
  <si>
    <t>Yee 4" x 4" PVC Drenaje</t>
  </si>
  <si>
    <t>Cemento PVC OATEY 32oz</t>
  </si>
  <si>
    <t>Gancho para fijación aérea Drenaje PVC</t>
  </si>
  <si>
    <t>Mano de Obra Desague 4"</t>
  </si>
  <si>
    <t>Mano de obra fijaciones de techo</t>
  </si>
  <si>
    <t>SALIDA SANITARIA A.N. PVC 4" - TIERRA</t>
  </si>
  <si>
    <t>Salida Sanitaria Aguas Negras PVC 4" - Tierra</t>
  </si>
  <si>
    <t>Mano de obra zanja en tierra</t>
  </si>
  <si>
    <t>SALIDA SANITARIA A.N. PVC 2" - AEREA</t>
  </si>
  <si>
    <t>Salida Sanitaria Aguas Negras PVC 2" - Aérea</t>
  </si>
  <si>
    <t>Tubo 2" PVC SDR-41</t>
  </si>
  <si>
    <t>Codo 2" x 90 PVC Drenaje</t>
  </si>
  <si>
    <t>Codo 2" x 45 PVC Drenaje</t>
  </si>
  <si>
    <t>Yee 4" a 2" PVC Drenaje</t>
  </si>
  <si>
    <t>Mano de Obra Desague 2"</t>
  </si>
  <si>
    <t>SALIDA SANITARIA A.N. PVC 2" - TIERRA</t>
  </si>
  <si>
    <t>Salida Sanitaria Aguas Negras PVC 2" - Tierra</t>
  </si>
  <si>
    <t>INODORO SERVICIO ECO BCO. + SALIDAS</t>
  </si>
  <si>
    <t>Inodoro Servicio Azteca Bco con tapa + salida 1/2</t>
  </si>
  <si>
    <t>Niple Cromado 1/2" x 3"</t>
  </si>
  <si>
    <t>Cubrefalta cromado 1/2"</t>
  </si>
  <si>
    <t>Llave Angular 1/2" a 3/8"</t>
  </si>
  <si>
    <t>Manguera flexible inodoro inox. 3/8" Eastman</t>
  </si>
  <si>
    <t>Inodoro ECO</t>
  </si>
  <si>
    <t>Junta de Cera</t>
  </si>
  <si>
    <t>Arandela PVC 4"</t>
  </si>
  <si>
    <t>Juego de tornillos de basineta</t>
  </si>
  <si>
    <t>Cemento blanco</t>
  </si>
  <si>
    <t xml:space="preserve">Teflón </t>
  </si>
  <si>
    <t>Salida Agua Potable 1/2" Poliestileno 18mm</t>
  </si>
  <si>
    <t>Salida Sanitaria A.N. 4" Inodoro Aérea</t>
  </si>
  <si>
    <t>Mano de Obra Instalación inodoro</t>
  </si>
  <si>
    <t>INODORO COMBEST BLANCO + SALIDAS</t>
  </si>
  <si>
    <t>Inodoro Bath Collection Bco con tapa + salida 1/2</t>
  </si>
  <si>
    <t>Inodoro combest blanco</t>
  </si>
  <si>
    <t>INODORO SERVICIO AZTECA BCO. SIN SALIDAS</t>
  </si>
  <si>
    <t>Inodoro Servicio Azteca Bco sin salidas sanitarias</t>
  </si>
  <si>
    <t>Inodoro Azteca con tapa</t>
  </si>
  <si>
    <t>INODORO ZEUS BCO. SIN SALIDAS</t>
  </si>
  <si>
    <t>Inodoro Bath Collection Bco sin salidas sanitarias</t>
  </si>
  <si>
    <t>Inodoro Zeus blanco con tapa</t>
  </si>
  <si>
    <t>LAVAMANOS DE SERVICIO BCO + SALIDAS SANIT.</t>
  </si>
  <si>
    <t>Lavamanos de servicio bco. + salidas sanitarias</t>
  </si>
  <si>
    <t>Manguera flexible lavamanos inox. 3/8" Eastman</t>
  </si>
  <si>
    <t>Lavamanos de servicio Bco</t>
  </si>
  <si>
    <t>Llave sencilla cromada</t>
  </si>
  <si>
    <t>Boquilla para lavamanos sencilla</t>
  </si>
  <si>
    <t>Cola Extensora 1-1/4" PVC</t>
  </si>
  <si>
    <t>Sifón 1-1/4" PVC</t>
  </si>
  <si>
    <t>Reducción 2" a 1-1/4" PVC drenaje</t>
  </si>
  <si>
    <t>Salida Sanitaria A.N. 2" Aérea</t>
  </si>
  <si>
    <t>Mano de Obra Instalación lavamanos</t>
  </si>
  <si>
    <t>LAVAMANOS TOPE BLANCO + SALIDAS</t>
  </si>
  <si>
    <t>Lavamanos de tope Bath Collection + Salidas</t>
  </si>
  <si>
    <t>Lavamanos de  blanco 20x18</t>
  </si>
  <si>
    <t>Mezcladora Pfister lavamanos</t>
  </si>
  <si>
    <t>Boquilla para lavamanos autom. push button</t>
  </si>
  <si>
    <t>LAVAMANOS PEDESTAL MEDITERRANEO + SALIDAS SANITARIAS</t>
  </si>
  <si>
    <t>Lavamanos pedestal Bath Collection + salidas sanitarias</t>
  </si>
  <si>
    <t>Lavamanos de pedestal Mediterraneo</t>
  </si>
  <si>
    <t xml:space="preserve">Mezcladora Pfister lavamanos </t>
  </si>
  <si>
    <t>MUEBLE HIDROFUGO DE 0.80m CON LAVAMANOS Y ESPEJO + SALIDAS SANITARIAS</t>
  </si>
  <si>
    <t>Mueble hidrofugo de 0.80m con lavamanos y espejo + salidas sanitarias</t>
  </si>
  <si>
    <t>Mueble hidrofugo de Lavamanos con espejo</t>
  </si>
  <si>
    <t>LAVAMANOS DE SERVICIO BCO SIN SALIDAS</t>
  </si>
  <si>
    <t xml:space="preserve">Lavamanos de servicio bco. sin salidas </t>
  </si>
  <si>
    <t>LAVAMANOS TOPE CORONA SIN SALIDAS SANITARIAS</t>
  </si>
  <si>
    <t>Lavamanos de tope Bath Collection sin Salidas</t>
  </si>
  <si>
    <t xml:space="preserve">Lavamanos de Corona </t>
  </si>
  <si>
    <t>LAVAMANOS PEDESTAL CORONA SIN SALIDAS SANITARIAS</t>
  </si>
  <si>
    <t>Lavamanos pedestal Bath Collection sin salidas sanitarias</t>
  </si>
  <si>
    <t>Lavamanos de pedestal Corona</t>
  </si>
  <si>
    <t>MUEBLE HIDROFUGO DE 0.80m CON LAVAMANOS Y ESPEJO SIN SALIDAS SANITARIAS</t>
  </si>
  <si>
    <t>Mueble hidrofugo de 0.80m con lavamanos y espejo sin salidas sanitarias</t>
  </si>
  <si>
    <t>DESAGUE DE PISO 2" PARRILLA ACERO INOX.</t>
  </si>
  <si>
    <t>Desague de piso 2" con parrilla acero inoxidable</t>
  </si>
  <si>
    <t>Parrilla 2" en acero inoxidable</t>
  </si>
  <si>
    <t>Sifón 2" PVC drenaje</t>
  </si>
  <si>
    <t>Mano de Obra desague de 2"</t>
  </si>
  <si>
    <t>DESAGUE DE PISO 2" PARRILLA ZINC</t>
  </si>
  <si>
    <t>Desague de piso 2" con parrilla zinc</t>
  </si>
  <si>
    <t>Parrilla 2" en zinc</t>
  </si>
  <si>
    <t>LAVADERO GRANITO SENCILLO + SALIDAS</t>
  </si>
  <si>
    <t>Lavadero granito sencillo + salidas</t>
  </si>
  <si>
    <t>Niple 1/2" x 3" H.G.</t>
  </si>
  <si>
    <t>Llave de chorro 1/2"</t>
  </si>
  <si>
    <t>Lavadero de granito sencillo</t>
  </si>
  <si>
    <t>Boquilla para lavadero cromo</t>
  </si>
  <si>
    <t>Tubo 1-1/2" PVC drenaje</t>
  </si>
  <si>
    <t>Desague de piso 2" acero inox.</t>
  </si>
  <si>
    <t>Mano de Obra Instalación lavadero sencillo</t>
  </si>
  <si>
    <t>LAVADERO GRANITO DOBLE + SALIDAS</t>
  </si>
  <si>
    <t>Lavadero granito doble + salidas</t>
  </si>
  <si>
    <t>Lavadero de granito doble</t>
  </si>
  <si>
    <t>Mano de Obra Instalación lavadero doble</t>
  </si>
  <si>
    <t>LAVADERO GRANITO SENCILLO SIN SALIDAS</t>
  </si>
  <si>
    <t>Lavadero granito sencillo sin salidas</t>
  </si>
  <si>
    <t>LAVADERO GRANITO DOBLE SIN SALIDAS</t>
  </si>
  <si>
    <t>Lavadero granito doble sin salidas</t>
  </si>
  <si>
    <t>FREGADERO ACERO INOX. SENCILLO + SALIDAS</t>
  </si>
  <si>
    <t>Fregadero Acero Inoxidable sencillo + salidas</t>
  </si>
  <si>
    <t>Manguera flexible fregadero inox. 3/8" Eastman</t>
  </si>
  <si>
    <t xml:space="preserve">Fregadero Acero Inox. sencillo 25"x22" 3H </t>
  </si>
  <si>
    <t>Mezcladora para fregadero cromo Deluxe</t>
  </si>
  <si>
    <t>Boquilla para fregadero cromada</t>
  </si>
  <si>
    <t>Desague sencillo para fregadero PVC</t>
  </si>
  <si>
    <t>Silicón antihongos fijación fregadero</t>
  </si>
  <si>
    <t>Mano de Obra Instalación fregadero sencillo</t>
  </si>
  <si>
    <t>FREGADERO ACERO INOX. DOBLE + SALIDAS</t>
  </si>
  <si>
    <t>Fregadero Acero Inoxidable doble + salidas</t>
  </si>
  <si>
    <t xml:space="preserve">Fregadero Acero Inox. Doble 3H 22.7" x 33" </t>
  </si>
  <si>
    <t>Desague Doble para fregadero PVC</t>
  </si>
  <si>
    <t>FREGADERO ACERO INOX. SENCILLO SIN SALIDAS</t>
  </si>
  <si>
    <t>Fregadero Acero Inoxidable sencillo sin salidas</t>
  </si>
  <si>
    <t>FREGADERO ACERO INOX. DOBLE SIN SALIDAS</t>
  </si>
  <si>
    <t>Fregadero Acero Inoxidable doble sin salidas</t>
  </si>
  <si>
    <t>DUCHA SENCILLA LLAVE EMP. + SALIDAS AP y AN</t>
  </si>
  <si>
    <t>Ducha sencilla mezcladora empotrada + salidas</t>
  </si>
  <si>
    <t>Roceador de ducha Genebre</t>
  </si>
  <si>
    <t>Llave de empotrar para ducha Sayco</t>
  </si>
  <si>
    <t>Desague de piso 2" parrilla zinc</t>
  </si>
  <si>
    <t>Mano de Obra Instalación llave empotrada</t>
  </si>
  <si>
    <t>Mano de Obra Instalación ducha</t>
  </si>
  <si>
    <t>DUCHA CON MEZCLADORA DE SUPERFICIE + SALIDAS AGUA POTABLE Y DESAGUE</t>
  </si>
  <si>
    <t>Ducha Mezcladora de superficie + salidas</t>
  </si>
  <si>
    <t>Coupling de 1/2" H.G.</t>
  </si>
  <si>
    <t>Mezcladora monomando Geneve de superficie</t>
  </si>
  <si>
    <t>Mano de Obra Instalación mezcladora superf.</t>
  </si>
  <si>
    <t>DUCHA CON MEZCLADORA EMPOTRADA + SALIDAS AGUA POTABLE Y DESAGUE</t>
  </si>
  <si>
    <t>Ducha Mezcladora empotrada + salidas</t>
  </si>
  <si>
    <t>Mezcladora Monomando Pfisters de empotrar</t>
  </si>
  <si>
    <t>Mano de Obra Instalación mezclad. empotrada</t>
  </si>
  <si>
    <t>BAÑERA DE ACRILICO CON FALDA + DUCHA CON MEZCLADORA SUPERFICIE + SALIDAS Y DESAGUE</t>
  </si>
  <si>
    <t>Bañera acrílico con falda + mezcladora y salidas</t>
  </si>
  <si>
    <t>Desague PVC para bañera Eastman</t>
  </si>
  <si>
    <t>Bañera en acrílico con falda</t>
  </si>
  <si>
    <t>Silicón de poliuretano</t>
  </si>
  <si>
    <t>Mezcla 1:4 para acuñe de bañera</t>
  </si>
  <si>
    <t>Ducha con mezcladora empotrada + salidas</t>
  </si>
  <si>
    <t>Mano de Obra Instalación y acuñe bañera</t>
  </si>
  <si>
    <t>BAÑERA ACRILICO CON FALDA + DUCHA CON MEZCLADORA EMPOTRADA +SALIDAS Y DESAGUE</t>
  </si>
  <si>
    <t>Ducha con mezcladora superficie + salidas</t>
  </si>
  <si>
    <t>ORINAL PEQUEÑO + SALIDAS AP Y AN</t>
  </si>
  <si>
    <t>Orinal pequeño + salidas AP y AN</t>
  </si>
  <si>
    <t>Manguera flexible orinal inox. 3/8" Eastman</t>
  </si>
  <si>
    <t>Orinal pequeño color blanco</t>
  </si>
  <si>
    <t>Llave cromada para orinal</t>
  </si>
  <si>
    <t>Mano de Obra Instalación orinal</t>
  </si>
  <si>
    <t xml:space="preserve">ORINAL PEQUEÑO SIN SALIDAS </t>
  </si>
  <si>
    <t>Orinal pequeño sin salidas</t>
  </si>
  <si>
    <t>CAMARA DE INSPECCION 0.70x0.70x0.70 CALICHE</t>
  </si>
  <si>
    <t>Cámara inspección 0.70mx0.70mx0.70m Calcihe</t>
  </si>
  <si>
    <t>Carga y bote de material a mano</t>
  </si>
  <si>
    <t>Hormigón 1:3:5 ligado a mano en piso y losa</t>
  </si>
  <si>
    <t>Bloques de 6" (solo suministro)</t>
  </si>
  <si>
    <t>Acero corrugado 3/8"</t>
  </si>
  <si>
    <t>Mortero 1:3 para pañete pulido</t>
  </si>
  <si>
    <t>Excavación a mano</t>
  </si>
  <si>
    <t xml:space="preserve">Mano de Obra cámara de inspección </t>
  </si>
  <si>
    <t>CAMARA DE INSPECCION 0.70x0.70x0.70 ROCA</t>
  </si>
  <si>
    <t xml:space="preserve">Cámara inspección 0.70mx0.70mx0.70m Roca </t>
  </si>
  <si>
    <t>Excavación roca a compresor</t>
  </si>
  <si>
    <t>TRAMPA DE GRASA 1.00x1.00x1.00 CALICHE</t>
  </si>
  <si>
    <t>Trampa de grasa 1.00x1.00x1.00m Calcihe</t>
  </si>
  <si>
    <t>Mano de Obra trampa de grasa</t>
  </si>
  <si>
    <t>TRAMPA DE GRASA 1.00x1.00x1.00 ROCA</t>
  </si>
  <si>
    <t>Trampa de grasa 1.00x1.00x1.00m Roca</t>
  </si>
  <si>
    <t>CAMARA SEPTICA 1.70x3.40x1.70m CALICHE</t>
  </si>
  <si>
    <t>Cámara Séptica 1.70x3.40x1.70m Calcihe</t>
  </si>
  <si>
    <t>Piso en Hormigón 1:2:4 e=0.10m 3/8"@0.25m</t>
  </si>
  <si>
    <t>Losa en Hormigón 1:2:4 e=0.10m 3/8"@0.25m</t>
  </si>
  <si>
    <t>Bloques de 6" BNP</t>
  </si>
  <si>
    <t>Pañete pulido</t>
  </si>
  <si>
    <t>CAMARA SEPTICA 1.70x3.40x1.70m ROCA</t>
  </si>
  <si>
    <t xml:space="preserve">Cámara Séptica 1.70x3.40x1.70m Roca </t>
  </si>
  <si>
    <t>CISTERNA 4,000 GLS 2.50x3.50x2.00m CALICHE</t>
  </si>
  <si>
    <t>Cisterna 4,000 Gls 2.50x3.50x2.00m Calcihe</t>
  </si>
  <si>
    <t>Bloques de 8" BNP</t>
  </si>
  <si>
    <t>Zabaletas interior cisterna</t>
  </si>
  <si>
    <t>Tapa de hierro galvanizado</t>
  </si>
  <si>
    <t>CISTERNA 4,000 GLS 2.50x3.50x2.00m ROCA</t>
  </si>
  <si>
    <t xml:space="preserve">Cisterna 4,000 Gls 2.50x3.50x2.00m Roca </t>
  </si>
  <si>
    <t>INSTALACIONES ELECTRICAS</t>
  </si>
  <si>
    <t>LUZ CENITAL</t>
  </si>
  <si>
    <t>Luz Cenital</t>
  </si>
  <si>
    <t>Tubo ½"x19' PVC SDR-26 + 15% desp.</t>
  </si>
  <si>
    <t>Caja octagonal</t>
  </si>
  <si>
    <t>Alambre #12 TW</t>
  </si>
  <si>
    <t>PIE</t>
  </si>
  <si>
    <t>Roseta de porcelana</t>
  </si>
  <si>
    <t>Cinta adhesiva eléctrica 3M (rollo)</t>
  </si>
  <si>
    <t xml:space="preserve">Cemento PVC + 30% desp. </t>
  </si>
  <si>
    <t>Gastos indirectos contratistas eléctricos</t>
  </si>
  <si>
    <t>INTERRUPTOR SENCILLO</t>
  </si>
  <si>
    <t>Interruptor Sencillo</t>
  </si>
  <si>
    <t>Caja rectangular ½"</t>
  </si>
  <si>
    <t>Accesorio Tapa interruptor sencillo</t>
  </si>
  <si>
    <t>Codo electrico PVC 1/2"</t>
  </si>
  <si>
    <t>Cemento PVC + 30% desp.</t>
  </si>
  <si>
    <t>Mano de obra interruptor sencillo</t>
  </si>
  <si>
    <t>INTERRUPTOR DOBLE</t>
  </si>
  <si>
    <t>Interruptor Doble</t>
  </si>
  <si>
    <t>Accesorio Tapa interruptor doble</t>
  </si>
  <si>
    <t>Mano de obra Interruptor Doble</t>
  </si>
  <si>
    <t>INTERRUPTOR TRIPLE</t>
  </si>
  <si>
    <t>Interruptor Triple</t>
  </si>
  <si>
    <t>Accesorio Tapa interruptor triple</t>
  </si>
  <si>
    <t>Mano de obra Interruptor Triple</t>
  </si>
  <si>
    <t>INTERRUPTOR TRES VIAS</t>
  </si>
  <si>
    <t>Interruptor Tres Vías</t>
  </si>
  <si>
    <t>Accesorio Tapa interruptor tres vías</t>
  </si>
  <si>
    <t>Mano de obra Interruptor Tres Vías</t>
  </si>
  <si>
    <t>TOMACORRIENTE DOBLE 110V</t>
  </si>
  <si>
    <t>Tomacorriente Doble 110V</t>
  </si>
  <si>
    <t>Alambre #12 TW + 5% desp.</t>
  </si>
  <si>
    <t>Accesorio Tapa Tomacorriente Doble 110 V</t>
  </si>
  <si>
    <t>Mano de obra Tomacorriente Doble 110 V</t>
  </si>
  <si>
    <t>TOMACORRIENTE SENCILLO 220V</t>
  </si>
  <si>
    <t>Tomacorriente Sencillo 220V</t>
  </si>
  <si>
    <t>Tubo ¾"x19' PVC SDR-26 + 15% desp.</t>
  </si>
  <si>
    <t>Caja rectangular ¾".</t>
  </si>
  <si>
    <t>Alambre #10 TW + 5% desp.</t>
  </si>
  <si>
    <t>Alambre #12 TW+ 5% desp.</t>
  </si>
  <si>
    <t>Accesorio Tapa Tomacorriente Sencillo 220 V</t>
  </si>
  <si>
    <t>Codo electrico PVC 3/4"</t>
  </si>
  <si>
    <t>Mano de obra Tomacorriente Sencillo 220 V</t>
  </si>
  <si>
    <t>SALIDA CALENTADOR</t>
  </si>
  <si>
    <t>Salida Calentador</t>
  </si>
  <si>
    <t>Accesorio Tapa Salida Calentador</t>
  </si>
  <si>
    <t>Mano de obra Salida Calentador</t>
  </si>
  <si>
    <t>SALIDA TELEFONO</t>
  </si>
  <si>
    <t>Salida Telefono</t>
  </si>
  <si>
    <t>Alambre dulce No. 18+ 5% desp.</t>
  </si>
  <si>
    <t xml:space="preserve">Accesorio Tapa Ciega </t>
  </si>
  <si>
    <t>Mano de obra Salida Telefono</t>
  </si>
  <si>
    <t>TIMBRE</t>
  </si>
  <si>
    <t xml:space="preserve">Timbre </t>
  </si>
  <si>
    <t>Alambre #14 TW+ 5% desp.</t>
  </si>
  <si>
    <t>Accesorio Tapa Timbre Corriente</t>
  </si>
  <si>
    <t>Cinta adhesiva "3M" (rollo)</t>
  </si>
  <si>
    <t>Mano de obra Timbre Corriente</t>
  </si>
  <si>
    <t>BOTON DE TIMBRE</t>
  </si>
  <si>
    <t>Botón de Timbre</t>
  </si>
  <si>
    <t>Alambre #14 TW + 5% desp.</t>
  </si>
  <si>
    <t>Accesorio Tapa Botón de Timbre</t>
  </si>
  <si>
    <t>Mano de obra Botón de Timbre</t>
  </si>
  <si>
    <t>PANEL DISTRIBUCION 2 ESPACIOS</t>
  </si>
  <si>
    <t>Panel Distribución 2 Espacios</t>
  </si>
  <si>
    <t>Breakers 15 A.</t>
  </si>
  <si>
    <t>Mano de obra  hueco y posicionamiento panel</t>
  </si>
  <si>
    <t>Mano de obra instalación Breakers</t>
  </si>
  <si>
    <t xml:space="preserve">PANEL DISTRIBUCION 4 ESPACIOS </t>
  </si>
  <si>
    <t>Panel Distribución 4 Espacios</t>
  </si>
  <si>
    <t>PANEL DISTRIBUCION 6 ESPACIOS</t>
  </si>
  <si>
    <t xml:space="preserve">Panel Distribución 6 Espacios </t>
  </si>
  <si>
    <t>Panel Distribución 6 Espacios</t>
  </si>
  <si>
    <t>PANEL DISTRIBUCION 8 ESPACIOS</t>
  </si>
  <si>
    <t xml:space="preserve">Panel Distribución 8 Espacios </t>
  </si>
  <si>
    <t>Breakers 15 y 20 A.</t>
  </si>
  <si>
    <t>Panel Distribución 8 Espacios</t>
  </si>
  <si>
    <t>PANEL DISTRIBUCION 12 ESPACIOS</t>
  </si>
  <si>
    <t>Panel Distribución 12 Espacios</t>
  </si>
  <si>
    <t>PANEL DISTRIBUCION 16 ESPACIOS</t>
  </si>
  <si>
    <t>Panel Distribución 16 Espacios</t>
  </si>
  <si>
    <t>PANEL DISTRIBUCION 24 ESPACIOS</t>
  </si>
  <si>
    <t xml:space="preserve">Panel Distribución 24 Espacios </t>
  </si>
  <si>
    <t>Panel Distribución 24 Espacios</t>
  </si>
  <si>
    <t>PANEL DISTRIBUCION 30 ESPACIOS</t>
  </si>
  <si>
    <t>Panel Distribución30 Espacios</t>
  </si>
  <si>
    <t>Breakers 20 A.</t>
  </si>
  <si>
    <t>Breakers 30 A.</t>
  </si>
  <si>
    <t>Breakers 60 A.</t>
  </si>
  <si>
    <t xml:space="preserve">Cemento PVC </t>
  </si>
  <si>
    <t>Codos electrico PVC ¾".</t>
  </si>
  <si>
    <t>Mortero 1:3 p/remendar para empotrar panel y tuberías</t>
  </si>
  <si>
    <t>Tubo ½"x20' PVC SDR-26 + 15% desp.</t>
  </si>
  <si>
    <t>Tubo ¾"x20' PVC SDR-26 + 15% desp.</t>
  </si>
  <si>
    <t>TRANSFORMADOR PADMOUNTED, 225 KVA</t>
  </si>
  <si>
    <t>Transformador PadMounted, 225 KVA</t>
  </si>
  <si>
    <t>Base horm. 1:2:4, 3/8" @ 0.25 m, 1.50x1.20x0.20m</t>
  </si>
  <si>
    <t>Tranformador 225 KVA, Pad-Mounted, 3ph, 7200, 120/208/240 v.</t>
  </si>
  <si>
    <t>Alquiler camión grúa 25 Ton. Manitex</t>
  </si>
  <si>
    <t>HR</t>
  </si>
  <si>
    <t>Fittings de instalación</t>
  </si>
  <si>
    <t>Mano de obra  instalación</t>
  </si>
  <si>
    <t>LUZ CENITAL EN EMT</t>
  </si>
  <si>
    <t>Luz Cenital EMT</t>
  </si>
  <si>
    <t>Tubo EMT de 1/2" x 10 Pies</t>
  </si>
  <si>
    <t>Curva EMT 1/2"</t>
  </si>
  <si>
    <t>Coupling EMT 1/2"</t>
  </si>
  <si>
    <t>Conector Recto EMT 1/2"</t>
  </si>
  <si>
    <t>Caja octagonal 1/2"</t>
  </si>
  <si>
    <t>Abrazadera 1/2"</t>
  </si>
  <si>
    <t>Tarugo Azul con tornillo</t>
  </si>
  <si>
    <t>INTERRUPTOR SENCILLO EN EMT</t>
  </si>
  <si>
    <t>Interruptor Sencillo EMT</t>
  </si>
  <si>
    <t>Caja rectangular 1/2"</t>
  </si>
  <si>
    <t>INTERRUPTOR DOBLE EN EMT</t>
  </si>
  <si>
    <t>Interruptor Doble EMT</t>
  </si>
  <si>
    <t>INTERRUPTOR TRIPLE EN EMT</t>
  </si>
  <si>
    <t>Interruptor Triple en EMT</t>
  </si>
  <si>
    <t>INTERRUPTOR TRES VIAS EN EMT</t>
  </si>
  <si>
    <t>Interruptor Tres Vías EMT</t>
  </si>
  <si>
    <t>TOMACORRIENTE DOBLE 110V EN EMT</t>
  </si>
  <si>
    <t>Tomacorriente Doble 110V EMT</t>
  </si>
  <si>
    <t>TOMACORRIENTE SENCILLO 220V EN EMT</t>
  </si>
  <si>
    <t>Tomacorriente Sencillo 220V EMT</t>
  </si>
  <si>
    <t>Tubo EMT de 3/4" x 10 Pies</t>
  </si>
  <si>
    <t>Curva EMT 3/4"</t>
  </si>
  <si>
    <t>Coupling EMT 3/4"</t>
  </si>
  <si>
    <t>Conector Recto EMT 3/4"</t>
  </si>
  <si>
    <t>Caja rectangular 3/4"</t>
  </si>
  <si>
    <t>Abrazadera 3/4"</t>
  </si>
  <si>
    <t>PISOS</t>
  </si>
  <si>
    <t>ADOQUIN BARAHONA GRIS</t>
  </si>
  <si>
    <t>Adoquin Barahona Gris</t>
  </si>
  <si>
    <t>Arena lavada triturada azul</t>
  </si>
  <si>
    <t>Adoquin + 5% desp.</t>
  </si>
  <si>
    <t>Regla (2 de 1"x4"x2.62' / 10 usos)</t>
  </si>
  <si>
    <t>Mano de Obra Corte de Chazos</t>
  </si>
  <si>
    <t>Transporte de pisos (3%)</t>
  </si>
  <si>
    <t>Mano de Obra Cantos Laterales</t>
  </si>
  <si>
    <t>M</t>
  </si>
  <si>
    <t>Mano de Obra de colocación de Adoquines</t>
  </si>
  <si>
    <t>CERAMICA EUROPEA ECONOMICA</t>
  </si>
  <si>
    <t>Cerámica Europea Económica 0.30x0.30m</t>
  </si>
  <si>
    <t>Mortero 1:10 pisos + 10% desp.</t>
  </si>
  <si>
    <t>Cerámica Europea Económica + 10% desp.</t>
  </si>
  <si>
    <t>Derretido Keracolor 25 lbs + 10% desp.</t>
  </si>
  <si>
    <t xml:space="preserve">Corte de Chazos </t>
  </si>
  <si>
    <t>Estopa</t>
  </si>
  <si>
    <t>Mano de Obra de colocación cerámica pisos</t>
  </si>
  <si>
    <t>CERAMICA EUROPEA BUENA CALIDAD</t>
  </si>
  <si>
    <t>Cerámica Europea buena calidad 0.30x0.30m</t>
  </si>
  <si>
    <t>Cerámica Europea buena calidad + 10% desp.</t>
  </si>
  <si>
    <t>CERAMICA EUROPEA DE PRIMERA 0.30x0.60m</t>
  </si>
  <si>
    <t>Cerámica Europea de primera 0.30x0.60m</t>
  </si>
  <si>
    <t>Cerámica Europea de primera + 10% desp.</t>
  </si>
  <si>
    <t>CERAMICA EUROPEA PARA EXTERIORES</t>
  </si>
  <si>
    <t>Cerámica Europea para exteriores 0.40x0.40m</t>
  </si>
  <si>
    <t>Cerámica Europea exteriores + 10% desp.</t>
  </si>
  <si>
    <t>GRANITO 30x30, FONDO GRIS - ESCUELAS</t>
  </si>
  <si>
    <t>Granito 30x30, Fondo Gris</t>
  </si>
  <si>
    <t>Granito 30x30 fondo gris + 10% desp.</t>
  </si>
  <si>
    <t>Pulido y cristalizado de pisos</t>
  </si>
  <si>
    <t xml:space="preserve">Corte de Chazos Granito </t>
  </si>
  <si>
    <t>Mano de Obra de colocación de Granito</t>
  </si>
  <si>
    <t>GRANITO 30x30, FONDO BLANCO</t>
  </si>
  <si>
    <t>Granito 30x30, Fondo Blanco</t>
  </si>
  <si>
    <t>Granito 30x30 fondo blanco + 10% desp.</t>
  </si>
  <si>
    <t xml:space="preserve">Mano de Obra de colocación de Granito </t>
  </si>
  <si>
    <t>PORCELANATO ORIENTAL 50X50 ANTIMANCHAS</t>
  </si>
  <si>
    <t>Porcelanato</t>
  </si>
  <si>
    <t>Porcelanato +20% desp.</t>
  </si>
  <si>
    <t>Corte de Chazos Porcelanato</t>
  </si>
  <si>
    <t>Mano de Obra de colocación de Porcelanato</t>
  </si>
  <si>
    <t>PORCELANATO ROMANO 50X50 IMPORTADO</t>
  </si>
  <si>
    <t xml:space="preserve">Porcelanato Romano 50x50  </t>
  </si>
  <si>
    <t>Porcelanato Romano +20% desp.</t>
  </si>
  <si>
    <t>MARMOL TRAVERTINO 40x40 IMP. MATE</t>
  </si>
  <si>
    <t>Mármol travertino 40x40 importado mate</t>
  </si>
  <si>
    <t>Mármol travertino importado mate + 10% desp.</t>
  </si>
  <si>
    <t>Mano de Obra de colocación mármol</t>
  </si>
  <si>
    <t>MARMOL CREMA MARFIL 40x40 PULIDO IMP.</t>
  </si>
  <si>
    <t>Mármol crema marfil 40x40 importado pulido</t>
  </si>
  <si>
    <t>Mármol crema marfil 40x40 pulido + 10% desp.</t>
  </si>
  <si>
    <t>MARMOL CREMA MARFIL 40x40 BRUTO IMP.</t>
  </si>
  <si>
    <t>Mármol crema marfil 40x40 importado bruto</t>
  </si>
  <si>
    <t>Mármol crema marfil 40x40 bruto + 10% desp.</t>
  </si>
  <si>
    <t>ZOCALOS</t>
  </si>
  <si>
    <t>ZOCALOS CERAMICA EUROPEA ECONOMICA</t>
  </si>
  <si>
    <t>Zócalos Cerámica Europea Económica 0.07x0.30m</t>
  </si>
  <si>
    <t>Mano de Obra de colocación zócalos</t>
  </si>
  <si>
    <t>ZOCALOS CERAMICA EUROPEA BUENA CALIDAD</t>
  </si>
  <si>
    <t>Zócalo Cerám. Europea buena calidad 0.07x0.30</t>
  </si>
  <si>
    <t>ZOCALO CERAMICA EUROPEA PRIMERA 0.07x0.60</t>
  </si>
  <si>
    <t>Zócalo Cerámica Europea de primera 0.07x0.60m</t>
  </si>
  <si>
    <t>ZOCALOS CERAMICA EUROPEA PARA EXTERIORES</t>
  </si>
  <si>
    <t>Zócalos Cerámica Europea exteriores 0.08x0.40m</t>
  </si>
  <si>
    <t>ZOCALO GRANITO 7x30, FONDO GRIS - ESCUELA</t>
  </si>
  <si>
    <t>Zócalo Granito 7x30, Fondo Gris</t>
  </si>
  <si>
    <t>ZOCALOS GRANITO 7x30, FONDO BLANCO</t>
  </si>
  <si>
    <t>Zócalos Granito 0.07x0.30, Fondo Blanco</t>
  </si>
  <si>
    <t>ZOCALO PORCELANATO ORIENTAL 0.07x0.50m</t>
  </si>
  <si>
    <t>Zócalos porcelanato oriental 0.07x0.50m</t>
  </si>
  <si>
    <t>ZOCALO PORCELANATO ROMANO 7X50 IMP.</t>
  </si>
  <si>
    <t xml:space="preserve">Zócalo Porcelanato Romano 0.07x0.50m  </t>
  </si>
  <si>
    <t>ZOCALO MARMOL TRAVERTINO 8x40 IMP. MATE</t>
  </si>
  <si>
    <t>Zócalo Mármol travertino 0.08x0.40 imp. mate</t>
  </si>
  <si>
    <t>ZOCALO MARMOL CREMA MARFIL 8x40 PULIDO</t>
  </si>
  <si>
    <t xml:space="preserve">Zócalo Mármol crema marfil 8x40 importado pulido importado </t>
  </si>
  <si>
    <t>ZOCALO MARMOL CREMA MARFIL 40x40 BRUTO</t>
  </si>
  <si>
    <t>Zócalo Mármol crema marfil 40x40 importado bruto importado</t>
  </si>
  <si>
    <t>ACERAS, CONTENES Y ENCACHES</t>
  </si>
  <si>
    <t>ACERA EN HORMIGON VIOLINADA E=0.10m - 1:2:4 CON LIGADORA</t>
  </si>
  <si>
    <t xml:space="preserve">Acera en hormigón e=0.10m </t>
  </si>
  <si>
    <t>Mano de obra frotado y violinado</t>
  </si>
  <si>
    <t>ACERA EN HORMIGON VIOLINADA E=0.10m - HORMIGON INDUSTRIAL 180KG/CM2</t>
  </si>
  <si>
    <t>ACERA EN HORMIGON VIOLINADA E=0.10m - HORMIGON INDUSTRIAL 210KG/CM2</t>
  </si>
  <si>
    <t xml:space="preserve">ACERA EN HORMIGON E=0.10m MALLA ELECTROSOLD. D2.3 10X10 - 1:2:4 CON LIGADORA </t>
  </si>
  <si>
    <t>Acera e=0.10m malla electrosold. D2.3 10x10</t>
  </si>
  <si>
    <t>ACERA HORMIGON E=0.10m MALLA ELECTROSOL. D2.3 10X10 FROTADO - HORMIGON 180KG/CM2</t>
  </si>
  <si>
    <t>ACERA HORMIGON E=0.10m MALLA ELECTROSOL. D2.3 10X10 FROTADO - HORMIGON 210KG/CM2</t>
  </si>
  <si>
    <t xml:space="preserve">PLANTILLAS PARA CONTEN EN PLYWOOD 3/4"  </t>
  </si>
  <si>
    <t>Plantillas en plywood para contén b=0.50m h=0.40m tope=0.20m - sección 0.14m2</t>
  </si>
  <si>
    <t>Plancha Plywood 3/4" americano</t>
  </si>
  <si>
    <t>Transporte plywood y plantillas - 5%</t>
  </si>
  <si>
    <t>Corte de plantillas con sierra</t>
  </si>
  <si>
    <t>CONTEN PULIDO DE h=0.40m - HORMIGON 1:2:4 CON LIGADORA</t>
  </si>
  <si>
    <t>Contén pulido b=0.50 h=0.40m - sección 0.14m2</t>
  </si>
  <si>
    <t>Bote de material a mano camión 6m3</t>
  </si>
  <si>
    <t>Plantillas en plywood 3/4" sum. y confección</t>
  </si>
  <si>
    <t>Madera pino americ. cepillado 10"x1"/20 usos</t>
  </si>
  <si>
    <t>Excavación a mano caliche</t>
  </si>
  <si>
    <t>Mano de obra contenes (madera y pulido)</t>
  </si>
  <si>
    <t>CONTEN PULIDO DE h=0.40m - HORMIGON INDUSTRIAL 180KG/CM2</t>
  </si>
  <si>
    <t>CONTEN PULIDO DE h=0.40m - HORMIGON INDUSTRIAL 210KG/CM2</t>
  </si>
  <si>
    <t>ESCALONES</t>
  </si>
  <si>
    <t>ESCALON  GRANITO  FONDO GRIS</t>
  </si>
  <si>
    <t>Escalón Granito fondo gris</t>
  </si>
  <si>
    <t>Huella redondeada de 0.30m en granito + 10%</t>
  </si>
  <si>
    <t>Contrahuella de 0.17m en granito + 10% desp</t>
  </si>
  <si>
    <t>Mano de Obra de colocación escalón</t>
  </si>
  <si>
    <t>ESCALON  GRANITO  FONDO BLANCO</t>
  </si>
  <si>
    <t>Escalón Granito fondo blanco</t>
  </si>
  <si>
    <t>ESCALON  PORCELANATO ORIENTAL</t>
  </si>
  <si>
    <t>Escalón porcelanato oriental</t>
  </si>
  <si>
    <t>Huella de 0.30m en porcelanato + 10%</t>
  </si>
  <si>
    <t>Contrahuella de 0.17m en porcelanato + 10%</t>
  </si>
  <si>
    <t>ESCALON  PORCELANATO ROMANO</t>
  </si>
  <si>
    <t>Escalón porcelanato romano</t>
  </si>
  <si>
    <t>PORTAJE</t>
  </si>
  <si>
    <t>PUERTA POLIMETALICA 0.70-090 X 2.10m</t>
  </si>
  <si>
    <t>Puerta Polimetálica 0.70-0.90 x 2.10m</t>
  </si>
  <si>
    <t>Panel Polimetálico 0.70-0.90 x 2.10</t>
  </si>
  <si>
    <t xml:space="preserve">Llavín Stanley </t>
  </si>
  <si>
    <t>Transporte de Puerta (3%)</t>
  </si>
  <si>
    <t>Mano de obra Inst. de Puerta incluye Llavín</t>
  </si>
  <si>
    <t>PUERTA POLIMETALICA 0.95-1.10 X 2.10m</t>
  </si>
  <si>
    <t>Puerta Polimetálica 0.95-1.10 x 2.10m</t>
  </si>
  <si>
    <t>Panel Polimetálico 0.95-1.10 x 2.10</t>
  </si>
  <si>
    <t>PUERTA PVC BLANCO 0.70-0.90 X 2.10m</t>
  </si>
  <si>
    <t>Puerta PVC blanco 0.70-0.90 x 2.10m</t>
  </si>
  <si>
    <t>Puerta PVC Blanco 0.70 a 0.90 x2.10m con marco y bisag.</t>
  </si>
  <si>
    <t>Llavín para puertas PVC</t>
  </si>
  <si>
    <t xml:space="preserve">PUERTA PINO TRATADO 0.80-0.90x2.10m </t>
  </si>
  <si>
    <t>Puerta Pino tratado 0.80-0.90 x 2.10m</t>
  </si>
  <si>
    <t>Puerta panel de pino tratado con marco</t>
  </si>
  <si>
    <t>Bisagras 3-1/2" x 3-1/2"</t>
  </si>
  <si>
    <t>Tornillos tirafondo 3"</t>
  </si>
  <si>
    <t>Tarugos plástico 3/8"</t>
  </si>
  <si>
    <t>Llavín Stanley</t>
  </si>
  <si>
    <t>PUERTA ANDIROBA 0.80-0.90 X 2.10m INTERIOR</t>
  </si>
  <si>
    <t xml:space="preserve">Puerta Andiroba 0.80-0.90 x 2.10m Interior </t>
  </si>
  <si>
    <t>Puerta panel de andiroba con marco</t>
  </si>
  <si>
    <t>PUERTA CAOBA 0.80-0.90 X 2.10m INTERIOR</t>
  </si>
  <si>
    <t xml:space="preserve">Puerta Caoba 0.80-0.90 x 2.10m Interior </t>
  </si>
  <si>
    <t>Puerta panel de caoba con marco</t>
  </si>
  <si>
    <t>PUERTA ROBLE ALEMAN 0.80-0.90x2.10 INTERIOR</t>
  </si>
  <si>
    <t xml:space="preserve">Puerta Roble Alemán 0.80-0.90 x 2.10m Interior </t>
  </si>
  <si>
    <t>Puerta panel de roble alemán con marco</t>
  </si>
  <si>
    <t>PUERTA ROBLE 0.80-0.90 X 2.10m INTERIOR</t>
  </si>
  <si>
    <t xml:space="preserve">Puerta Roble 0.80-0.90 x 2.10m Interior </t>
  </si>
  <si>
    <t>Puerta panel de Roble con marco</t>
  </si>
  <si>
    <t>PUERTA ANDIROBA 0.90-1.00 X 2.10m PRINCIPAL</t>
  </si>
  <si>
    <t xml:space="preserve">Puerta Andiroba 0.90-1.00 x 2.10m Principal </t>
  </si>
  <si>
    <t>PUERTA CAOBA 0.90-1.00 X 2.10m PRINCIPAL</t>
  </si>
  <si>
    <t xml:space="preserve">Puerta Caoba 0.90-1.00 x 2.10m Principal </t>
  </si>
  <si>
    <t>PUERTA ROBLE 0.90-1.00 X 2.10m PRINCIPAL</t>
  </si>
  <si>
    <t xml:space="preserve">Puerta Roble 0.90-1.00 x 2.10m Principal </t>
  </si>
  <si>
    <t>Bisagras 3 1/2 x 3 1/2</t>
  </si>
  <si>
    <t>PUERTAS CLOSET EN ANDIROBA</t>
  </si>
  <si>
    <t>Puertas closet en Andiroba 2.80x2.10m</t>
  </si>
  <si>
    <t>Puerta apanelada para closet en Andiroba</t>
  </si>
  <si>
    <t>Bisagras 2-1/2" x 2-1/2"</t>
  </si>
  <si>
    <t>Tiradores</t>
  </si>
  <si>
    <t>Mano de obra Inst. puertas closets</t>
  </si>
  <si>
    <t xml:space="preserve">PUERTAS CLOSET EN CAOBA </t>
  </si>
  <si>
    <t>Puertas closet en caoba 2.80x2.10m</t>
  </si>
  <si>
    <t>Puerta apanelada para closet en caoba</t>
  </si>
  <si>
    <t>REVESTIMIENTOS DE SUPERFICIES</t>
  </si>
  <si>
    <t>REVESTIMIENTO CERAMICA EUROPEA ECONOMICA 0.30x0.60m</t>
  </si>
  <si>
    <t>Cerámica europea económica 0.30x0.60m</t>
  </si>
  <si>
    <t>Cerámica + 10% desperdicio</t>
  </si>
  <si>
    <t>Pegamento de cerámica Pegatod</t>
  </si>
  <si>
    <t>Cemento gris</t>
  </si>
  <si>
    <t xml:space="preserve">Estopa </t>
  </si>
  <si>
    <t>Separadores de cerámica</t>
  </si>
  <si>
    <t>Transporte de cerámicas (3%)</t>
  </si>
  <si>
    <t>Mano de Obra de colocación de Cerámica</t>
  </si>
  <si>
    <t>REVESTIMIENTO CERAMICA EUROPEA INTERMEDIA 0.30x0.60m</t>
  </si>
  <si>
    <t>Cerámica europea intermedia 0.30x0.60m</t>
  </si>
  <si>
    <t>REVESTIMIENTO CERAMICA EUROPEA BUENA CALIDAD 0.30x0.60m</t>
  </si>
  <si>
    <t>Cerámica europea buena calidad 0.30x0.60m</t>
  </si>
  <si>
    <t>REVESTIMIENTO PIEDRA CORALINA BICELADA</t>
  </si>
  <si>
    <t>Revestimiento piedra coralina bicelada</t>
  </si>
  <si>
    <t>Piedra coralina bicelada + 10% desperdicio</t>
  </si>
  <si>
    <t>Mano de Obra de colocación piedra coralina</t>
  </si>
  <si>
    <t>TERMINACION DE TECHOS</t>
  </si>
  <si>
    <t>FINO TECHO PLANO</t>
  </si>
  <si>
    <t>Fino Techo Plano Eprom=0.05m</t>
  </si>
  <si>
    <t>Mortero 1:3 + 10% desp., 5 cm espesor</t>
  </si>
  <si>
    <t>Pino americano cepillado 1"x4"x10' - 10 usos</t>
  </si>
  <si>
    <t xml:space="preserve">Mano de obra  </t>
  </si>
  <si>
    <t>Mano de obra Fino de mezcla</t>
  </si>
  <si>
    <t>Mano de Obra Subida materiales - Ayudante AY</t>
  </si>
  <si>
    <t>FINO TECHO INCLINADO</t>
  </si>
  <si>
    <t>Fino Techo Inclinado Eprom=0.03m</t>
  </si>
  <si>
    <t>Mortero 1:3 + 10% desp. 3 cm espesor</t>
  </si>
  <si>
    <t>ZABALETA DE TECHO</t>
  </si>
  <si>
    <t>Zabaleta de Techo</t>
  </si>
  <si>
    <t>Mortero 1:3 + 10% desperdicio</t>
  </si>
  <si>
    <t>Mano de obra zabaleta</t>
  </si>
  <si>
    <t>TECHO EN ZINC ACANALADO CAL. 34 Y MADERA PINO TRATADO AMER.</t>
  </si>
  <si>
    <t>Zinc acanalado caliblre 34 y madera pino americano tratado</t>
  </si>
  <si>
    <t>Madera bruta pino americano tratado</t>
  </si>
  <si>
    <t>Zinc acanalado calibre 34 - Plancha 6 x 3 pies</t>
  </si>
  <si>
    <t>Caballeta zinc calibre 34 - 6 pies</t>
  </si>
  <si>
    <t>Clavos de zinc</t>
  </si>
  <si>
    <t>Confección estructura soporte madera</t>
  </si>
  <si>
    <t>Instalación planchas de zinc sin enlatado</t>
  </si>
  <si>
    <t>Instalación caballetes</t>
  </si>
  <si>
    <t>TECHO EN ZINC ACANALADO CAL. 29 Y MADERA PINO TRATADO AMER.</t>
  </si>
  <si>
    <t>Zinc acanalado calibre 29 - Plancha 6 x 3 pies</t>
  </si>
  <si>
    <t>Caballeta zinc calibre 29 - 6 pies</t>
  </si>
  <si>
    <t>MALLA CICLONICA</t>
  </si>
  <si>
    <t>MALLA CICLONICA 6 PIES</t>
  </si>
  <si>
    <t xml:space="preserve">Malla ciclónica de 6 pies de altura </t>
  </si>
  <si>
    <t>Malla ciclónica 6 pies cal. 9 + 5% desp.</t>
  </si>
  <si>
    <t>Tubo Hierro Galvanizado Ligero 1-1/2" x 15pies</t>
  </si>
  <si>
    <t>Tubo Hierro Galvanizado Ligero 1-1/4" x 20pies</t>
  </si>
  <si>
    <t>Copa en H.G. 1/2"</t>
  </si>
  <si>
    <t>Abrazaderas de 1-1/2"</t>
  </si>
  <si>
    <t>Alambre galvanizado no. 14</t>
  </si>
  <si>
    <t>Zabaleta doble</t>
  </si>
  <si>
    <t>Hojas de segueta</t>
  </si>
  <si>
    <t>Mano de obra malla ciclónica</t>
  </si>
  <si>
    <t>MALLA CICLONICA 6 PIES CON ALAMBRE PUAS - 3 LINEAS</t>
  </si>
  <si>
    <t>Malla ciclónica 6 pies con 3 líneas alambre púas</t>
  </si>
  <si>
    <t>Palometas sencillas</t>
  </si>
  <si>
    <t>Alambre de púas - Rollo 250m</t>
  </si>
  <si>
    <t>Mano de obra alambre de púas</t>
  </si>
  <si>
    <t>MALLA CICLONICA 6 PIES + ALAMBRE TRINCHERA</t>
  </si>
  <si>
    <t>Malla ciclónica 6 pies con alambre trinchera</t>
  </si>
  <si>
    <t>Palometas dobles</t>
  </si>
  <si>
    <t>Alambre de trinchera Galv. 17" - Rollo</t>
  </si>
  <si>
    <t>Mano de obra alambre de trincheras</t>
  </si>
  <si>
    <t>MURO DE GAVIONES</t>
  </si>
  <si>
    <t>Muro de gaviones</t>
  </si>
  <si>
    <t>Rollo para muro de gaviones 2x50m 2.4mm</t>
  </si>
  <si>
    <t>Alambre galvanizado No. 14</t>
  </si>
  <si>
    <t>Madera pino bruto 1" x 4"</t>
  </si>
  <si>
    <t>Clavos dulce 2"</t>
  </si>
  <si>
    <t>Piedra para gaviones</t>
  </si>
  <si>
    <t>Tranporte piedra gaviones (arranque)</t>
  </si>
  <si>
    <t>Tranporte piedra gaviones (20 kms)</t>
  </si>
  <si>
    <t>M3*KM</t>
  </si>
  <si>
    <t>Mano de obra cajas malla gaviones</t>
  </si>
  <si>
    <t>Mano de obra llenado cajas con piedras</t>
  </si>
  <si>
    <t>HERRERIA</t>
  </si>
  <si>
    <t>PROTECTORES DE VENTANAS BARRAS 1/2"</t>
  </si>
  <si>
    <t>Protectores de ventanas en hierro negro en barras 1/2"</t>
  </si>
  <si>
    <t>Barras hierro negro 1/2" x 20 pies</t>
  </si>
  <si>
    <t>Soldadura universal 5/32"</t>
  </si>
  <si>
    <t>Pintura Anticorrosivo color negro</t>
  </si>
  <si>
    <t>Discos de corte fino 7"</t>
  </si>
  <si>
    <t xml:space="preserve">Trasnporte a obra </t>
  </si>
  <si>
    <t>Mano de obra herrería</t>
  </si>
  <si>
    <t>Gastos indirectos contratista herrería</t>
  </si>
  <si>
    <t>PROTECTORES DE VENTANAS BARRAS 5/8"</t>
  </si>
  <si>
    <t>Protectores de ventanas en hierro negro en barras 5/8"</t>
  </si>
  <si>
    <t>Barras hierro negro 5/8" x 20 pies</t>
  </si>
  <si>
    <t>FORMALETAS</t>
  </si>
  <si>
    <t>MUROS 0.10m Fc=210 KG/CM2 EN FORMALETAS ALUMINIO - TODO COSTO MALLA D2.5</t>
  </si>
  <si>
    <t>Muros 0.10m Fc=210Kg/cm2 Form. todo costo</t>
  </si>
  <si>
    <t>Sistema Formaleta Aluminio Todo Costo</t>
  </si>
  <si>
    <t>Malla Electrosoldada D2.5 10x10mm</t>
  </si>
  <si>
    <t>Alambre No. 18</t>
  </si>
  <si>
    <t>Acero 3/8" p/refuerzos huecos puertas/ventanas</t>
  </si>
  <si>
    <t>Hormigón Fc=210 Kg/cm2 + 10% Desp.</t>
  </si>
  <si>
    <t>MUROS 0.10m Fc=210 KG/CM2 EN FORMALETAS ACERO-MADERA RENTADAS MALLA D2.5</t>
  </si>
  <si>
    <t>Muros 0.10m Fc=210Kg/cm2 Formaletas rentadas</t>
  </si>
  <si>
    <t xml:space="preserve">Alquiler Sistema Formaleta Acero-Madera </t>
  </si>
  <si>
    <t>M2/USO</t>
  </si>
  <si>
    <t>Desmoldante base aceite - Tanque 55gls</t>
  </si>
  <si>
    <t>Porta corbatas - Rollos 250m</t>
  </si>
  <si>
    <t>Soporta mallas - Separadores</t>
  </si>
  <si>
    <t>Tablones 2" x 12" x 16pies en pasarelas</t>
  </si>
  <si>
    <t>Resane en huecos corbatas y juntas pisos</t>
  </si>
  <si>
    <t>Transporte sistema formaletas</t>
  </si>
  <si>
    <t>Mano de obra colocación formaletas y mallas</t>
  </si>
  <si>
    <t>Mano de obra subida de formaletas y mallas</t>
  </si>
  <si>
    <t>MUROS 0.10m Fc=210 KG/CM2 EN FORMALETAS ACERO-MADERA PROPIOS MALLA D2.5</t>
  </si>
  <si>
    <t>Muros 0.10m Fc=210Kg/cm2 Formaletas Propias</t>
  </si>
  <si>
    <t>Sistema Formaleta Acero-Madera</t>
  </si>
  <si>
    <t>MUROS DE 0.10m Fc=210 KG/CM2 EN FORMALETAS ALUMINIO PROPIO MALLA D2.5</t>
  </si>
  <si>
    <t>Sistema Formaleta Aluminio</t>
  </si>
  <si>
    <t>Porta corbatas - Rollos 550m</t>
  </si>
  <si>
    <t>MUROS 0.10m Fc=210 KG/CM2 EN FORMALETAS ALUMINIO - TODO COSTO MALLA D2.7</t>
  </si>
  <si>
    <t>Malla Electrosoldada D2.7 10x10mm</t>
  </si>
  <si>
    <t>MUROS 0.10m Fc=210 KG/CM2 EN FORMALETAS ACERO-MADERA RENTADAS MALLA D2.7</t>
  </si>
  <si>
    <t>MUROS 0.10m Fc=210 KG/CM2 EN FORMALETAS ACERO-MADERA PROPIOS MALLA D2.7</t>
  </si>
  <si>
    <t>MUROS DE 0.10m Fc=210 KG/CM2 EN FORMALETAS ALUMINIO PROPIO MALLA D2.7</t>
  </si>
  <si>
    <t>MUROS 0.10m Fc=210 KG/CM2 EN FORMALETAS ALUMINIO - TODO COSTO MALLA D2.9</t>
  </si>
  <si>
    <t>Malla Electrosoldada D2.9 10x10mm</t>
  </si>
  <si>
    <t>MUROS 0.10m Fc=210 KG/CM2 EN FORMALETAS ACERO-MADERA RENTADAS MALLA D2.9</t>
  </si>
  <si>
    <t>MUROS 0.10m Fc=210 KG/CM2 EN FORMALETAS ACERO-MADERA PROPIOS MALLA D2.9</t>
  </si>
  <si>
    <t>MUROS DE 0.10m Fc=210 KG/CM2 EN FORMALETAS ALUMINIO PROPIO MALLA D2.9</t>
  </si>
  <si>
    <t>LOSA 0.10m Fc=210 KG/CM2 EN FORMALETAS ALUMINIO - TODO COSTO MALLA D2.5</t>
  </si>
  <si>
    <t>Losa 0.10m Fc=210Kg/cm2 Form. todo costo</t>
  </si>
  <si>
    <t xml:space="preserve">Acero 3/8" p/refuerzos </t>
  </si>
  <si>
    <t>LOSA 0.10m Fc=210 KG/CM2 EN FORMALETAS ACERO-MADERA RENTADAS MALLA D2.5</t>
  </si>
  <si>
    <t>Losa 0.10m Fc=210Kg/cm2 Formaletas rentadas</t>
  </si>
  <si>
    <t>LOSA 0.10m Fc=210 KG/CM2 EN FORMALETAS ACERO-MADERA PROPIOS MALLA D2.5</t>
  </si>
  <si>
    <t>Losa 0.10m Fc=210Kg/cm2 Formaletas Propias</t>
  </si>
  <si>
    <t>LOSA DE 0.10m Fc=210 KG/CM2 EN FORMALETAS ALUMINIO PROPIO MALLA D2.5</t>
  </si>
  <si>
    <t>LOSA 0.10m Fc=210 KG/CM2 EN FORMALETAS ALUMINIO - TODO COSTO MALLA D2.7</t>
  </si>
  <si>
    <t>LOSA 0.10m Fc=210 KG/CM2 EN FORMALETAS ACERO-MADERA RENTADAS MALLA D2.7</t>
  </si>
  <si>
    <t>LOSA 0.10m Fc=210 KG/CM2 EN FORMALETAS ACERO-MADERA PROPIOS MALLA D2.7</t>
  </si>
  <si>
    <t>LOSA DE 0.10m Fc=210 KG/CM2 EN FORMALETAS ALUMINIO PROPIO MALLA D2.7</t>
  </si>
  <si>
    <t>LOSA 0.10m Fc=210 KG/CM2 EN FORMALETAS ALUMINIO - TODO COSTO MALLA D2.9</t>
  </si>
  <si>
    <t>LOSA 0.10m Fc=210 KG/CM2 EN FORMALETAS ACERO-MADERA RENTADAS MALLA D2.9</t>
  </si>
  <si>
    <t>LOSA 0.10m Fc=210 KG/CM2 EN FORMALETAS ACERO-MADERA PROPIOS MALLA D2.9</t>
  </si>
  <si>
    <t>LOSA DE 0.10m Fc=210 KG/CM2 EN FORMALETAS ALUMINIO PROPIO MALLA D2.9</t>
  </si>
  <si>
    <t>LOSA 0.12m Fc=210 KG/CM2 EN FORMALETAS ALUMINIO - TODO COSTO MALLA D2.5</t>
  </si>
  <si>
    <t>Losa 0.12m Fc=210Kg/cm2 Form. todo costo</t>
  </si>
  <si>
    <t>LOSA 0.12m Fc=210 KG/CM2 EN FORMALETAS ACERO-MADERA RENTADAS MALLA D2.5</t>
  </si>
  <si>
    <t>Losa 0.12m Fc=210Kg/cm2 Formaletas rentadas</t>
  </si>
  <si>
    <t>LOSA 0.12m Fc=210 KG/CM2 EN FORMALETAS ACERO-MADERA PROPIOS MALLA D2.5</t>
  </si>
  <si>
    <t>Losa 0.12m Fc=210Kg/cm2 Formaletas Propias</t>
  </si>
  <si>
    <t>LOSA DE 0.12m Fc=210 KG/CM2 EN FORMALETAS ALUMINIO PROPIO MALLA D2.5</t>
  </si>
  <si>
    <t>LOSA 0.12m Fc=210 KG/CM2 EN FORMALETAS ALUMINIO - TODO COSTO MALLA D2.7</t>
  </si>
  <si>
    <t>LOSA 0.12m Fc=210 KG/CM2 EN FORMALETAS ACERO-MADERA RENTADAS MALLA D2.7</t>
  </si>
  <si>
    <t>LOSA 0.12m Fc=210 KG/CM2 EN FORMALETAS ACERO-MADERA PROPIOS MALLA D2.7</t>
  </si>
  <si>
    <t>LOSA DE 0.12m Fc=210 KG/CM2 EN FORMALETAS ALUMINIO PROPIO MALLA D2.7</t>
  </si>
  <si>
    <t>LOSA 0.12m Fc=210 KG/CM2 EN FORMALETAS ALUMINIO - TODO COSTO MALLA D2.9</t>
  </si>
  <si>
    <t>LOSA 0.12m Fc=210 KG/CM2 EN FORMALETAS ACERO-MADERA RENTADAS MALLA D2.9</t>
  </si>
  <si>
    <t>LOSA 0.12m Fc=210 KG/CM2 EN FORMALETAS ACERO-MADERA PROPIOS MALLA D2.9</t>
  </si>
  <si>
    <t>LOSA DE 0.12m Fc=210 KG/CM2 EN FORMALETAS ALUMINIO PROPIO MALLA D2.9</t>
  </si>
  <si>
    <t>CONSTRUCCION LIGERA</t>
  </si>
  <si>
    <t>PAREDES EN SHEETROCK</t>
  </si>
  <si>
    <t>Paredes en sheetrock</t>
  </si>
  <si>
    <t>Planchas de yeso 1/2 x 4 x 8 pies</t>
  </si>
  <si>
    <t>Parales - Studs 2-1/2" x 10 C25</t>
  </si>
  <si>
    <t>Durmientes - Tracks 2-1/2" x 8 C25</t>
  </si>
  <si>
    <t>Cinta de yeso 250 PL</t>
  </si>
  <si>
    <t>Masilla para sheetrock 5GL</t>
  </si>
  <si>
    <t>Clavos 1-1/4" con arandelas Caja de 100unds</t>
  </si>
  <si>
    <t>Fulminates - Green Shots Caja de 100unds</t>
  </si>
  <si>
    <t>Tornillos 6 x 1-1/4" LBS 293 Torn/LB</t>
  </si>
  <si>
    <t>Tornillos 7 x 7/16" LBS 354 Torn/LB</t>
  </si>
  <si>
    <t>Esquinero metálico 10 pies</t>
  </si>
  <si>
    <t xml:space="preserve">Mano de obra paredes de sheetrock  </t>
  </si>
  <si>
    <t>Mano de obra colocación masilla en sheetrock</t>
  </si>
  <si>
    <t>PARED EXTERIOR EN DENGLASS - 2 CARA</t>
  </si>
  <si>
    <t>Pared Exterior en denglass - 2 cara</t>
  </si>
  <si>
    <t>Plancha dens glass Gold 1/2" x 4 x 8 pies</t>
  </si>
  <si>
    <t>Parales - Studs 2-1/2" x 10 C22</t>
  </si>
  <si>
    <t>Durmientes - Tracks 2-1/2" x 8 C20</t>
  </si>
  <si>
    <t>Cinta Durock 2" 300PL</t>
  </si>
  <si>
    <t>Mortero para empañete Cementín</t>
  </si>
  <si>
    <t>Esquinero en vinil 10 PL</t>
  </si>
  <si>
    <t>Mano de obra pared exterior DensGlass</t>
  </si>
  <si>
    <t>TECHOS EN SHEETROCK</t>
  </si>
  <si>
    <t>Techos en sheetrock</t>
  </si>
  <si>
    <t>Volumen Análisis - Techo Sheetrock</t>
  </si>
  <si>
    <t>Parales - Studs 1-5/8" x 10 C25</t>
  </si>
  <si>
    <t>Durmientes - Tracks 1-5/8" x 10 C25</t>
  </si>
  <si>
    <t>Mano de obra techo de sheetrock</t>
  </si>
  <si>
    <t>FACIAS EN TECHOS DE SHEETROCK</t>
  </si>
  <si>
    <t>Mano de obra facia en techo</t>
  </si>
  <si>
    <t>TECHOS EN SHEETROCK CON FACIAS</t>
  </si>
  <si>
    <t>Techos en sheetrock con facias</t>
  </si>
  <si>
    <t>PANELES POLIESTIRENO EXPANDIDO</t>
  </si>
  <si>
    <t>PANELES POLIESTIRENO EXPANDIDO 6CMS</t>
  </si>
  <si>
    <t>Poliestireno expandido reforzado - Terminado en 11cms</t>
  </si>
  <si>
    <t>Suministro Panel Poliestireno expandido reforzado</t>
  </si>
  <si>
    <t>Transporte Panel Poliestireno expandido</t>
  </si>
  <si>
    <t>Instalación Poliestireno expandido Todo Costo Revoque 5cms</t>
  </si>
  <si>
    <t>Subida de materiales</t>
  </si>
  <si>
    <t>PANELES POLIESTIRENO EXPANDIDO 8CMS</t>
  </si>
  <si>
    <t>Poliestireno expandido reforzado - Terminado en 13cms</t>
  </si>
  <si>
    <t>PANELES POLIESTIRENO EXPANDIDO 10CMS</t>
  </si>
  <si>
    <t>Poliestireno expandido reforzado - Terminado en 15cms</t>
  </si>
  <si>
    <t>PANELES POLIESTIRENO EXPANDIDO 12CMS</t>
  </si>
  <si>
    <t>Poliestireno expandido reforzado - Terminado en 17cms</t>
  </si>
  <si>
    <t>PANELES POLIESTIRENO EXPANDIDO 15CMS</t>
  </si>
  <si>
    <t>Poliestireno expandido reforzado - Terminado en 20cms</t>
  </si>
  <si>
    <t>SUBIDA DE MATERIALES</t>
  </si>
  <si>
    <t>SUBIDA DE VARILLAS CON POLEA</t>
  </si>
  <si>
    <t>Subida de varillas con polea - 3 und 3/8" x 20 pies</t>
  </si>
  <si>
    <t>Rendimientos</t>
  </si>
  <si>
    <t>Rendimiento por día brigada (4 peones)</t>
  </si>
  <si>
    <t>QQ/DIA</t>
  </si>
  <si>
    <t xml:space="preserve">Polea </t>
  </si>
  <si>
    <t>Soga de nylon 5/8"</t>
  </si>
  <si>
    <t>Estructura soporte madera 2x4 bruto (200 usos)</t>
  </si>
  <si>
    <t>Clavos de acero</t>
  </si>
  <si>
    <t>Mano de obra ayudantes</t>
  </si>
  <si>
    <t>DIAS</t>
  </si>
  <si>
    <t>SUBIDA DE MATERIALES CON WINCHE</t>
  </si>
  <si>
    <t>Subida de materiales con Winche</t>
  </si>
  <si>
    <t>Costo Horario Winche</t>
  </si>
  <si>
    <t>HRS</t>
  </si>
  <si>
    <t>CANT.</t>
  </si>
  <si>
    <t>PRECIO</t>
  </si>
  <si>
    <t>COSTOS</t>
  </si>
  <si>
    <t>Campamento</t>
  </si>
  <si>
    <t>Mes</t>
  </si>
  <si>
    <t>Caseta de Materiales y almacen para propoyecto general</t>
  </si>
  <si>
    <t>Ud</t>
  </si>
  <si>
    <t>Control Topografico</t>
  </si>
  <si>
    <t>Visitas</t>
  </si>
  <si>
    <t>Limpieza continua</t>
  </si>
  <si>
    <t>MOVIMIENTO DE TIERRA TERRACERIAS</t>
  </si>
  <si>
    <t>Limpieza y extraccion de Capa Vegetal (60cm)</t>
  </si>
  <si>
    <t>ADECUACION DE VIALIDAD Y ACCESOS</t>
  </si>
  <si>
    <t>ADECUACION DE ENTRADA CON AUTOVIA CIRCUNVALACION</t>
  </si>
  <si>
    <t>Construccion de Alcantarilla de Paso (Sust. Canal Pluvial)</t>
  </si>
  <si>
    <t xml:space="preserve">VERJA PERIMETRAL </t>
  </si>
  <si>
    <t>M.L</t>
  </si>
  <si>
    <t xml:space="preserve">Excavacion de zapatas corridas </t>
  </si>
  <si>
    <t>Hormigon fc= 210 kg/cm2 en zapatas corridas de muro</t>
  </si>
  <si>
    <t>Hormigon fc= 210 kg/cm2 en viga de amarre a nivel de piso</t>
  </si>
  <si>
    <t xml:space="preserve">Hormigon fc= 210 kg/cm2 columna amarre </t>
  </si>
  <si>
    <t>Cerramiento</t>
  </si>
  <si>
    <t>Protectores de Hierro segun diseño proporcinado por el cliente</t>
  </si>
  <si>
    <t>Construccion de Puertas Metalicas reforzadas segun diseño</t>
  </si>
  <si>
    <t>Alambre trincheras con soporte de palometas en angulares</t>
  </si>
  <si>
    <t>PREVISION DE SOLUCION HIDRAULICA</t>
  </si>
  <si>
    <t>Drenaje Pluvial</t>
  </si>
  <si>
    <t>Conforme a Solucion tecnica propuesta</t>
  </si>
  <si>
    <t>Drenaje Sanitario</t>
  </si>
  <si>
    <t>INSTALACIONES DE MEDIA TENSION</t>
  </si>
  <si>
    <t>Banco de Transformacin de 3x75KVA</t>
  </si>
  <si>
    <t>Panel Boar para 10 circuitos (5 de 150AMP y 5 de 200 AMP)</t>
  </si>
  <si>
    <t>Iluminacion Exterior (Postes y Lampars)</t>
  </si>
  <si>
    <t>Instalacion de Planta Electrica con Tranfer automatico</t>
  </si>
  <si>
    <t>Base y Transporte de Planta Electrica</t>
  </si>
  <si>
    <t>CAMBIO DE PARTIDAS</t>
  </si>
  <si>
    <t>AUMENTO DE VOLUMEN POR DISPOSICIÓN ESTRUCTURAL EDIF CUARTEL GENERAL</t>
  </si>
  <si>
    <t>Relleno de Nivel de Piso Compacto (Partida Extraordinaria)</t>
  </si>
  <si>
    <t>Reexcavacion de Fundaciones  por derrumbes en Excavacion</t>
  </si>
  <si>
    <t>Construccion de Cepos para Columnas (Partida Extraordinaria)</t>
  </si>
  <si>
    <t>Hormigon fc= 210 kg/cm2 en Viga Riostra de 25x40</t>
  </si>
  <si>
    <t>Bloques de  8" - 3/8" @ 0.40m todas las camaras llenas BNP</t>
  </si>
  <si>
    <t>AUMENTO DE VOLUMEN POR DISPOSICIÓN ESTRUCTURAL EDIF. TALLER DE TRANSPORTACION</t>
  </si>
  <si>
    <t>Corte de terreno para cota de NPT</t>
  </si>
  <si>
    <t xml:space="preserve">Regado y nivelado con Tractor Bulldozer 8R </t>
  </si>
  <si>
    <t>PARTIDAS NUEVAS Y/O AUMENTO DE PARTIDAS</t>
  </si>
  <si>
    <t>Fascia Perimetral en Aluzinc</t>
  </si>
  <si>
    <t>Cierre vertical en perimetro. Aluzinc</t>
  </si>
  <si>
    <t>Cierre Perimetral en malla Cilclonica</t>
  </si>
  <si>
    <t>Construccion de Bordillos y  Contenes</t>
  </si>
  <si>
    <t>Construccion de de Encaches para proteccion de Talud</t>
  </si>
  <si>
    <t>Platea general a nivel de piso e=0.15. Pulido (Parqueos)</t>
  </si>
  <si>
    <t>Excavacion de zapatas aisladas ( 1.75 x 1.75 x 1.80)</t>
  </si>
  <si>
    <t>Hormigon fc= 210 kg/cm2 en viga amarre 0.25x0.4 (Comedor)</t>
  </si>
  <si>
    <t>Hormigon fc= 210 kg/cm2 en losa e=0.15 m (Comedor)</t>
  </si>
  <si>
    <t>AUMENTO DE VOLUMEN POR CAMBIO DE ESTRUCTURA</t>
  </si>
  <si>
    <t>Estructura metalica Incluye Columnas . Vigas y Cubierta</t>
  </si>
  <si>
    <t>Estructura Metalica en Vuelo</t>
  </si>
  <si>
    <t>Plafond Mineral</t>
  </si>
  <si>
    <t>Talleres</t>
  </si>
  <si>
    <t>Platea general a nivel de piso e=0.15. Pulido(Talleres )</t>
  </si>
  <si>
    <t>Parqueos</t>
  </si>
  <si>
    <t>Zapatas aisladas ( 1.75 x 1.75 x 1.80)</t>
  </si>
  <si>
    <t>Excavacion de zapatas aisladas ( 1.75 x2.00 x 1.80)</t>
  </si>
  <si>
    <t>Excavacion de zapatas corridas ( 1.00 x 1.00)</t>
  </si>
  <si>
    <t>Zapatas corridas de muro (1.00 x 0.30)</t>
  </si>
  <si>
    <t>UMENTO DE VOLUMEN POR DISPOSICIÓN ESTRUCTURAL EDIFICIO ADMINISTRATIVO</t>
  </si>
  <si>
    <t>AUMENTO DE VOLUMEN POR DISPOSICIÓN ESTRUCTURAL EDIF. ARMERO</t>
  </si>
  <si>
    <t>ESTUDIO DE VULNERABILIDAD (CONTRA FACTURA)</t>
  </si>
  <si>
    <t>PARTIDAS NO EJECUTADAS</t>
  </si>
  <si>
    <t xml:space="preserve">REFORMULACION POR NUEVAS PARTIDAS  </t>
  </si>
  <si>
    <t>PRESUPUESTO REFORMULADO PARA LA CONSTRUCCION DE LA DIRECCION GENERAL DE TRANSPORTACION</t>
  </si>
  <si>
    <t>MINISTERIO DE DEFENSA DE LA REPUBLICA DOMINICANA (MIDE)</t>
  </si>
  <si>
    <t>Baden o Rampa de acceso</t>
  </si>
  <si>
    <t>DISEÑO ESTRUCTURAL (CONTRA FACTURA)</t>
  </si>
  <si>
    <t>PRESUPUESTO PARA LA CONSTRUCCION DE (01) UN ALMACEN DE DEPOSITO DE 2DA. CLASE, (01) UN NAVE PARA DESABOLLADURA Y PINTURA Y (01) UN GALPON PARA PARQUEO DE 66 VEHICULOS</t>
  </si>
  <si>
    <t xml:space="preserve">GALPON DE ESTACINAMIENTO PARA 66 VEHICULOS LIVIANO </t>
  </si>
  <si>
    <t>NAVE PARA EL AREA DE DESABOLLADURA Y PINTURA</t>
  </si>
  <si>
    <t>NAVE PARA ALMACEN DE  DEPOSITO DE 2DA. CLASE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</si>
</sst>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mm\ d\,\ yyyy"/>
    <numFmt numFmtId="165" formatCode="0.0"/>
    <numFmt numFmtId="166" formatCode="0.0.0"/>
    <numFmt numFmtId="167" formatCode="_(* #,##0.000_);_(* \(#,##0.000\);_(* &quot;-&quot;??_);_(@_)"/>
    <numFmt numFmtId="168" formatCode="_(* #,##0.00000_);_(* \(#,##0.00000\);_(* &quot;-&quot;??_);_(@_)"/>
    <numFmt numFmtId="169" formatCode="[$-F800]dddd\,\ mmmm\ dd\,\ yyyy"/>
  </numFmts>
  <fonts count="37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 val="singleAccounting"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ptos"/>
      <family val="2"/>
    </font>
    <font>
      <sz val="12"/>
      <name val="Aptos"/>
      <family val="2"/>
    </font>
    <font>
      <b/>
      <sz val="9"/>
      <name val="Arial"/>
      <family val="2"/>
    </font>
    <font>
      <b/>
      <sz val="12"/>
      <name val="Aptos"/>
      <family val="2"/>
    </font>
    <font>
      <sz val="8"/>
      <name val="Arial"/>
      <family val="2"/>
    </font>
    <font>
      <b/>
      <sz val="11"/>
      <name val="Aptos"/>
      <family val="2"/>
    </font>
    <font>
      <sz val="11"/>
      <name val="Aptos"/>
      <family val="2"/>
    </font>
    <font>
      <b/>
      <sz val="11"/>
      <color rgb="FFFF0000"/>
      <name val="Aptos"/>
      <family val="2"/>
    </font>
    <font>
      <b/>
      <u/>
      <sz val="11"/>
      <name val="Aptos"/>
      <family val="2"/>
    </font>
    <font>
      <u/>
      <sz val="11"/>
      <name val="Aptos"/>
      <family val="2"/>
    </font>
    <font>
      <b/>
      <sz val="11"/>
      <name val="Aptos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10"/>
      <name val="Aptos"/>
      <family val="2"/>
    </font>
    <font>
      <b/>
      <sz val="9"/>
      <color theme="1"/>
      <name val="Aptos Narrow"/>
      <family val="2"/>
      <scheme val="minor"/>
    </font>
    <font>
      <sz val="9"/>
      <color theme="1"/>
      <name val="Symbol"/>
      <family val="1"/>
      <charset val="2"/>
    </font>
    <font>
      <b/>
      <sz val="9"/>
      <color theme="1"/>
      <name val="Symbol"/>
      <family val="1"/>
      <charset val="2"/>
    </font>
    <font>
      <sz val="8"/>
      <name val="Aptos"/>
      <family val="2"/>
    </font>
    <font>
      <b/>
      <sz val="10"/>
      <name val="Aptos"/>
      <family val="2"/>
    </font>
    <font>
      <b/>
      <sz val="8"/>
      <name val="Aptos"/>
      <family val="2"/>
    </font>
    <font>
      <sz val="8"/>
      <color theme="1"/>
      <name val="Aptos Narrow"/>
      <family val="2"/>
      <scheme val="minor"/>
    </font>
    <font>
      <b/>
      <sz val="11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7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5" fillId="0" borderId="0" xfId="0" applyFont="1"/>
    <xf numFmtId="0" fontId="0" fillId="0" borderId="7" xfId="0" applyBorder="1"/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8" xfId="0" applyFont="1" applyBorder="1"/>
    <xf numFmtId="0" fontId="3" fillId="0" borderId="8" xfId="0" applyFont="1" applyBorder="1" applyAlignment="1">
      <alignment horizontal="right"/>
    </xf>
    <xf numFmtId="0" fontId="3" fillId="0" borderId="9" xfId="0" applyFont="1" applyBorder="1"/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right"/>
    </xf>
    <xf numFmtId="7" fontId="0" fillId="0" borderId="7" xfId="0" applyNumberFormat="1" applyBorder="1"/>
    <xf numFmtId="0" fontId="2" fillId="0" borderId="1" xfId="0" applyFont="1" applyBorder="1"/>
    <xf numFmtId="0" fontId="2" fillId="0" borderId="8" xfId="0" applyFont="1" applyBorder="1"/>
    <xf numFmtId="0" fontId="2" fillId="0" borderId="8" xfId="0" applyFont="1" applyBorder="1" applyAlignment="1">
      <alignment horizontal="right"/>
    </xf>
    <xf numFmtId="0" fontId="2" fillId="0" borderId="2" xfId="0" applyFont="1" applyBorder="1"/>
    <xf numFmtId="0" fontId="2" fillId="0" borderId="0" xfId="0" applyFont="1" applyAlignment="1">
      <alignment horizontal="left"/>
    </xf>
    <xf numFmtId="0" fontId="2" fillId="0" borderId="3" xfId="0" applyFont="1" applyBorder="1"/>
    <xf numFmtId="0" fontId="2" fillId="0" borderId="9" xfId="0" applyFont="1" applyBorder="1"/>
    <xf numFmtId="0" fontId="2" fillId="0" borderId="9" xfId="0" applyFont="1" applyBorder="1" applyAlignment="1">
      <alignment horizontal="right"/>
    </xf>
    <xf numFmtId="0" fontId="2" fillId="0" borderId="5" xfId="0" applyFont="1" applyBorder="1"/>
    <xf numFmtId="7" fontId="2" fillId="0" borderId="0" xfId="2" applyNumberFormat="1" applyFont="1" applyFill="1" applyBorder="1"/>
    <xf numFmtId="7" fontId="4" fillId="0" borderId="0" xfId="2" applyNumberFormat="1" applyFont="1" applyFill="1" applyBorder="1"/>
    <xf numFmtId="7" fontId="2" fillId="0" borderId="0" xfId="0" applyNumberFormat="1" applyFont="1"/>
    <xf numFmtId="10" fontId="2" fillId="0" borderId="0" xfId="3" applyNumberFormat="1" applyFont="1" applyFill="1" applyBorder="1"/>
    <xf numFmtId="7" fontId="6" fillId="0" borderId="0" xfId="0" applyNumberFormat="1" applyFont="1"/>
    <xf numFmtId="0" fontId="4" fillId="0" borderId="0" xfId="0" applyFont="1"/>
    <xf numFmtId="0" fontId="2" fillId="0" borderId="6" xfId="0" applyFont="1" applyBorder="1"/>
    <xf numFmtId="0" fontId="8" fillId="0" borderId="10" xfId="0" applyFont="1" applyBorder="1" applyAlignment="1">
      <alignment wrapText="1"/>
    </xf>
    <xf numFmtId="4" fontId="5" fillId="0" borderId="0" xfId="1" applyNumberFormat="1" applyFont="1" applyBorder="1" applyAlignment="1"/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43" fontId="5" fillId="0" borderId="7" xfId="1" applyFont="1" applyFill="1" applyBorder="1" applyAlignment="1"/>
    <xf numFmtId="43" fontId="5" fillId="0" borderId="7" xfId="1" applyFont="1" applyFill="1" applyBorder="1" applyAlignment="1">
      <alignment horizontal="right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4" fontId="8" fillId="0" borderId="12" xfId="0" applyNumberFormat="1" applyFont="1" applyBorder="1" applyAlignment="1">
      <alignment horizontal="center"/>
    </xf>
    <xf numFmtId="7" fontId="1" fillId="0" borderId="7" xfId="2" applyNumberFormat="1" applyFont="1" applyBorder="1" applyAlignment="1">
      <alignment horizontal="right"/>
    </xf>
    <xf numFmtId="43" fontId="1" fillId="0" borderId="7" xfId="1" applyBorder="1" applyAlignment="1">
      <alignment horizontal="center"/>
    </xf>
    <xf numFmtId="10" fontId="1" fillId="0" borderId="7" xfId="3" applyNumberFormat="1" applyBorder="1" applyAlignment="1">
      <alignment horizontal="center"/>
    </xf>
    <xf numFmtId="44" fontId="2" fillId="0" borderId="5" xfId="0" applyNumberFormat="1" applyFont="1" applyBorder="1"/>
    <xf numFmtId="0" fontId="5" fillId="0" borderId="8" xfId="0" applyFont="1" applyBorder="1" applyAlignment="1">
      <alignment horizontal="center"/>
    </xf>
    <xf numFmtId="1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" fontId="7" fillId="0" borderId="7" xfId="1" applyNumberFormat="1" applyFont="1" applyBorder="1" applyAlignment="1">
      <alignment horizontal="center" vertical="center" wrapText="1"/>
    </xf>
    <xf numFmtId="7" fontId="3" fillId="0" borderId="0" xfId="2" applyNumberFormat="1" applyFont="1" applyFill="1" applyBorder="1"/>
    <xf numFmtId="4" fontId="5" fillId="0" borderId="8" xfId="0" applyNumberFormat="1" applyFont="1" applyBorder="1"/>
    <xf numFmtId="4" fontId="5" fillId="0" borderId="0" xfId="0" applyNumberFormat="1" applyFont="1"/>
    <xf numFmtId="4" fontId="5" fillId="0" borderId="9" xfId="0" applyNumberFormat="1" applyFont="1" applyBorder="1"/>
    <xf numFmtId="44" fontId="3" fillId="0" borderId="5" xfId="2" applyFont="1" applyFill="1" applyBorder="1"/>
    <xf numFmtId="0" fontId="2" fillId="0" borderId="4" xfId="0" applyFont="1" applyBorder="1" applyAlignment="1">
      <alignment horizontal="left"/>
    </xf>
    <xf numFmtId="164" fontId="2" fillId="0" borderId="5" xfId="0" applyNumberFormat="1" applyFont="1" applyBorder="1" applyAlignment="1">
      <alignment horizontal="left"/>
    </xf>
    <xf numFmtId="164" fontId="11" fillId="0" borderId="6" xfId="0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43" fontId="14" fillId="0" borderId="7" xfId="1" applyFont="1" applyFill="1" applyBorder="1" applyAlignment="1"/>
    <xf numFmtId="7" fontId="14" fillId="0" borderId="7" xfId="2" applyNumberFormat="1" applyFont="1" applyBorder="1" applyAlignment="1">
      <alignment horizontal="right"/>
    </xf>
    <xf numFmtId="43" fontId="14" fillId="0" borderId="7" xfId="1" applyFont="1" applyBorder="1" applyAlignment="1">
      <alignment horizontal="center"/>
    </xf>
    <xf numFmtId="7" fontId="14" fillId="0" borderId="7" xfId="0" applyNumberFormat="1" applyFont="1" applyBorder="1"/>
    <xf numFmtId="7" fontId="14" fillId="0" borderId="7" xfId="0" applyNumberFormat="1" applyFont="1" applyBorder="1" applyAlignment="1">
      <alignment horizontal="right"/>
    </xf>
    <xf numFmtId="0" fontId="14" fillId="0" borderId="0" xfId="0" applyFont="1"/>
    <xf numFmtId="43" fontId="14" fillId="0" borderId="7" xfId="1" applyFont="1" applyFill="1" applyBorder="1" applyAlignment="1">
      <alignment horizontal="right"/>
    </xf>
    <xf numFmtId="0" fontId="14" fillId="0" borderId="6" xfId="0" applyFont="1" applyBorder="1" applyAlignment="1">
      <alignment horizontal="center"/>
    </xf>
    <xf numFmtId="0" fontId="14" fillId="0" borderId="10" xfId="0" applyFont="1" applyBorder="1" applyAlignment="1">
      <alignment wrapText="1"/>
    </xf>
    <xf numFmtId="0" fontId="14" fillId="0" borderId="10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3" fillId="0" borderId="10" xfId="0" applyFont="1" applyBorder="1" applyAlignment="1">
      <alignment wrapText="1"/>
    </xf>
    <xf numFmtId="0" fontId="7" fillId="0" borderId="0" xfId="0" applyFont="1" applyAlignment="1">
      <alignment horizontal="right"/>
    </xf>
    <xf numFmtId="0" fontId="7" fillId="0" borderId="7" xfId="0" applyFont="1" applyBorder="1" applyAlignment="1">
      <alignment horizontal="right" vertical="center" wrapText="1"/>
    </xf>
    <xf numFmtId="165" fontId="13" fillId="0" borderId="10" xfId="0" applyNumberFormat="1" applyFont="1" applyBorder="1" applyAlignment="1">
      <alignment horizontal="right"/>
    </xf>
    <xf numFmtId="166" fontId="14" fillId="0" borderId="10" xfId="0" applyNumberFormat="1" applyFont="1" applyBorder="1" applyAlignment="1">
      <alignment horizontal="right"/>
    </xf>
    <xf numFmtId="2" fontId="8" fillId="0" borderId="10" xfId="0" applyNumberFormat="1" applyFont="1" applyBorder="1" applyAlignment="1">
      <alignment horizontal="right"/>
    </xf>
    <xf numFmtId="0" fontId="14" fillId="0" borderId="10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7" fillId="0" borderId="10" xfId="0" applyFont="1" applyBorder="1" applyAlignment="1">
      <alignment horizontal="center" vertical="center" wrapText="1"/>
    </xf>
    <xf numFmtId="167" fontId="5" fillId="0" borderId="7" xfId="1" applyNumberFormat="1" applyFont="1" applyFill="1" applyBorder="1" applyAlignment="1"/>
    <xf numFmtId="7" fontId="3" fillId="0" borderId="0" xfId="0" applyNumberFormat="1" applyFont="1"/>
    <xf numFmtId="7" fontId="10" fillId="0" borderId="5" xfId="2" applyNumberFormat="1" applyFont="1" applyFill="1" applyBorder="1"/>
    <xf numFmtId="43" fontId="7" fillId="0" borderId="7" xfId="1" applyFont="1" applyBorder="1" applyAlignment="1">
      <alignment horizontal="center" vertical="center" wrapText="1"/>
    </xf>
    <xf numFmtId="43" fontId="0" fillId="0" borderId="7" xfId="1" applyFont="1" applyBorder="1"/>
    <xf numFmtId="43" fontId="0" fillId="0" borderId="7" xfId="1" applyFont="1" applyBorder="1" applyAlignment="1">
      <alignment horizontal="right"/>
    </xf>
    <xf numFmtId="15" fontId="8" fillId="0" borderId="13" xfId="0" applyNumberFormat="1" applyFont="1" applyBorder="1" applyAlignment="1">
      <alignment horizontal="center"/>
    </xf>
    <xf numFmtId="43" fontId="2" fillId="0" borderId="0" xfId="1" applyFont="1"/>
    <xf numFmtId="168" fontId="2" fillId="0" borderId="5" xfId="1" applyNumberFormat="1" applyFont="1" applyBorder="1"/>
    <xf numFmtId="15" fontId="15" fillId="0" borderId="13" xfId="0" applyNumberFormat="1" applyFont="1" applyBorder="1" applyAlignment="1">
      <alignment horizontal="center"/>
    </xf>
    <xf numFmtId="4" fontId="15" fillId="0" borderId="12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7" fillId="0" borderId="1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3" fontId="1" fillId="0" borderId="20" xfId="1" applyBorder="1" applyAlignment="1">
      <alignment horizontal="center"/>
    </xf>
    <xf numFmtId="43" fontId="14" fillId="0" borderId="20" xfId="1" applyFont="1" applyBorder="1" applyAlignment="1">
      <alignment horizontal="center"/>
    </xf>
    <xf numFmtId="43" fontId="14" fillId="0" borderId="20" xfId="1" applyFont="1" applyFill="1" applyBorder="1" applyAlignment="1">
      <alignment horizontal="center"/>
    </xf>
    <xf numFmtId="7" fontId="14" fillId="0" borderId="19" xfId="2" applyNumberFormat="1" applyFont="1" applyBorder="1" applyAlignment="1">
      <alignment horizontal="right"/>
    </xf>
    <xf numFmtId="7" fontId="14" fillId="0" borderId="19" xfId="2" applyNumberFormat="1" applyFont="1" applyBorder="1" applyAlignment="1">
      <alignment horizontal="left"/>
    </xf>
    <xf numFmtId="7" fontId="1" fillId="0" borderId="19" xfId="2" applyNumberFormat="1" applyFont="1" applyBorder="1" applyAlignment="1">
      <alignment horizontal="right"/>
    </xf>
    <xf numFmtId="0" fontId="2" fillId="0" borderId="10" xfId="0" applyFont="1" applyBorder="1"/>
    <xf numFmtId="0" fontId="12" fillId="0" borderId="6" xfId="0" applyFont="1" applyBorder="1" applyAlignment="1">
      <alignment horizontal="right"/>
    </xf>
    <xf numFmtId="0" fontId="12" fillId="0" borderId="4" xfId="0" applyFont="1" applyBorder="1" applyAlignment="1">
      <alignment horizontal="left"/>
    </xf>
    <xf numFmtId="14" fontId="12" fillId="0" borderId="5" xfId="0" applyNumberFormat="1" applyFont="1" applyBorder="1" applyAlignment="1">
      <alignment horizontal="left"/>
    </xf>
    <xf numFmtId="165" fontId="13" fillId="2" borderId="10" xfId="0" applyNumberFormat="1" applyFont="1" applyFill="1" applyBorder="1" applyAlignment="1">
      <alignment horizontal="right"/>
    </xf>
    <xf numFmtId="43" fontId="14" fillId="2" borderId="7" xfId="1" applyFont="1" applyFill="1" applyBorder="1" applyAlignment="1">
      <alignment horizontal="right"/>
    </xf>
    <xf numFmtId="7" fontId="14" fillId="2" borderId="19" xfId="2" applyNumberFormat="1" applyFont="1" applyFill="1" applyBorder="1" applyAlignment="1">
      <alignment horizontal="left"/>
    </xf>
    <xf numFmtId="2" fontId="13" fillId="2" borderId="10" xfId="0" applyNumberFormat="1" applyFont="1" applyFill="1" applyBorder="1" applyAlignment="1">
      <alignment horizontal="right"/>
    </xf>
    <xf numFmtId="0" fontId="14" fillId="2" borderId="10" xfId="0" applyFont="1" applyFill="1" applyBorder="1" applyAlignment="1">
      <alignment horizontal="center"/>
    </xf>
    <xf numFmtId="43" fontId="14" fillId="2" borderId="19" xfId="1" applyFont="1" applyFill="1" applyBorder="1" applyAlignment="1">
      <alignment horizontal="right" vertical="top"/>
    </xf>
    <xf numFmtId="0" fontId="14" fillId="2" borderId="10" xfId="0" applyFont="1" applyFill="1" applyBorder="1" applyAlignment="1">
      <alignment horizontal="left"/>
    </xf>
    <xf numFmtId="0" fontId="13" fillId="2" borderId="10" xfId="0" applyFont="1" applyFill="1" applyBorder="1" applyAlignment="1">
      <alignment wrapText="1"/>
    </xf>
    <xf numFmtId="43" fontId="13" fillId="2" borderId="7" xfId="1" applyFont="1" applyFill="1" applyBorder="1" applyAlignment="1">
      <alignment horizontal="right"/>
    </xf>
    <xf numFmtId="0" fontId="13" fillId="2" borderId="10" xfId="0" applyFont="1" applyFill="1" applyBorder="1" applyAlignment="1">
      <alignment horizontal="center"/>
    </xf>
    <xf numFmtId="7" fontId="3" fillId="2" borderId="7" xfId="2" applyNumberFormat="1" applyFont="1" applyFill="1" applyBorder="1" applyAlignment="1">
      <alignment horizontal="right"/>
    </xf>
    <xf numFmtId="7" fontId="16" fillId="2" borderId="7" xfId="2" applyNumberFormat="1" applyFont="1" applyFill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13" fillId="2" borderId="10" xfId="0" applyFont="1" applyFill="1" applyBorder="1" applyAlignment="1">
      <alignment horizontal="right"/>
    </xf>
    <xf numFmtId="0" fontId="0" fillId="2" borderId="0" xfId="0" applyFill="1"/>
    <xf numFmtId="43" fontId="1" fillId="2" borderId="7" xfId="1" applyFill="1" applyBorder="1" applyAlignment="1">
      <alignment horizontal="center"/>
    </xf>
    <xf numFmtId="7" fontId="0" fillId="2" borderId="7" xfId="0" applyNumberFormat="1" applyFill="1" applyBorder="1"/>
    <xf numFmtId="43" fontId="1" fillId="2" borderId="20" xfId="1" applyFill="1" applyBorder="1" applyAlignment="1">
      <alignment horizontal="center"/>
    </xf>
    <xf numFmtId="7" fontId="14" fillId="2" borderId="7" xfId="0" applyNumberFormat="1" applyFont="1" applyFill="1" applyBorder="1" applyAlignment="1">
      <alignment horizontal="right"/>
    </xf>
    <xf numFmtId="10" fontId="1" fillId="2" borderId="7" xfId="3" applyNumberFormat="1" applyFill="1" applyBorder="1" applyAlignment="1">
      <alignment horizontal="center"/>
    </xf>
    <xf numFmtId="0" fontId="14" fillId="2" borderId="0" xfId="0" applyFont="1" applyFill="1"/>
    <xf numFmtId="43" fontId="14" fillId="2" borderId="7" xfId="1" applyFont="1" applyFill="1" applyBorder="1" applyAlignment="1">
      <alignment horizontal="center"/>
    </xf>
    <xf numFmtId="7" fontId="14" fillId="2" borderId="7" xfId="0" applyNumberFormat="1" applyFont="1" applyFill="1" applyBorder="1"/>
    <xf numFmtId="43" fontId="14" fillId="2" borderId="20" xfId="1" applyFont="1" applyFill="1" applyBorder="1" applyAlignment="1">
      <alignment horizontal="center"/>
    </xf>
    <xf numFmtId="0" fontId="3" fillId="2" borderId="7" xfId="0" applyFont="1" applyFill="1" applyBorder="1" applyAlignment="1">
      <alignment horizontal="right"/>
    </xf>
    <xf numFmtId="0" fontId="3" fillId="2" borderId="7" xfId="0" applyFont="1" applyFill="1" applyBorder="1"/>
    <xf numFmtId="4" fontId="3" fillId="2" borderId="7" xfId="1" applyNumberFormat="1" applyFont="1" applyFill="1" applyBorder="1" applyAlignment="1"/>
    <xf numFmtId="0" fontId="3" fillId="2" borderId="7" xfId="0" applyFont="1" applyFill="1" applyBorder="1" applyAlignment="1">
      <alignment horizontal="center"/>
    </xf>
    <xf numFmtId="7" fontId="3" fillId="2" borderId="19" xfId="2" applyNumberFormat="1" applyFont="1" applyFill="1" applyBorder="1" applyAlignment="1">
      <alignment horizontal="right"/>
    </xf>
    <xf numFmtId="0" fontId="3" fillId="2" borderId="0" xfId="0" applyFont="1" applyFill="1"/>
    <xf numFmtId="43" fontId="3" fillId="2" borderId="7" xfId="1" applyFont="1" applyFill="1" applyBorder="1" applyAlignment="1">
      <alignment horizontal="right"/>
    </xf>
    <xf numFmtId="43" fontId="3" fillId="2" borderId="20" xfId="1" applyFont="1" applyFill="1" applyBorder="1"/>
    <xf numFmtId="43" fontId="3" fillId="2" borderId="7" xfId="1" applyFont="1" applyFill="1" applyBorder="1"/>
    <xf numFmtId="7" fontId="3" fillId="2" borderId="0" xfId="0" applyNumberFormat="1" applyFont="1" applyFill="1"/>
    <xf numFmtId="4" fontId="13" fillId="2" borderId="0" xfId="1" applyNumberFormat="1" applyFont="1" applyFill="1" applyAlignment="1"/>
    <xf numFmtId="7" fontId="13" fillId="2" borderId="19" xfId="2" applyNumberFormat="1" applyFont="1" applyFill="1" applyBorder="1" applyAlignment="1">
      <alignment horizontal="right"/>
    </xf>
    <xf numFmtId="7" fontId="13" fillId="2" borderId="7" xfId="2" applyNumberFormat="1" applyFont="1" applyFill="1" applyBorder="1" applyAlignment="1">
      <alignment horizontal="right"/>
    </xf>
    <xf numFmtId="0" fontId="13" fillId="2" borderId="0" xfId="0" applyFont="1" applyFill="1"/>
    <xf numFmtId="43" fontId="13" fillId="2" borderId="7" xfId="1" applyFont="1" applyFill="1" applyBorder="1" applyAlignment="1">
      <alignment horizontal="center"/>
    </xf>
    <xf numFmtId="43" fontId="13" fillId="2" borderId="7" xfId="1" applyFont="1" applyFill="1" applyBorder="1"/>
    <xf numFmtId="43" fontId="13" fillId="2" borderId="7" xfId="1" applyFont="1" applyFill="1" applyBorder="1" applyAlignment="1">
      <alignment horizontal="center" vertical="center" wrapText="1"/>
    </xf>
    <xf numFmtId="7" fontId="13" fillId="2" borderId="0" xfId="0" applyNumberFormat="1" applyFont="1" applyFill="1"/>
    <xf numFmtId="10" fontId="5" fillId="0" borderId="7" xfId="3" applyNumberFormat="1" applyFont="1" applyFill="1" applyBorder="1" applyAlignment="1"/>
    <xf numFmtId="0" fontId="3" fillId="0" borderId="21" xfId="0" applyFont="1" applyBorder="1"/>
    <xf numFmtId="43" fontId="3" fillId="0" borderId="21" xfId="1" applyFont="1" applyBorder="1" applyAlignment="1">
      <alignment horizontal="right"/>
    </xf>
    <xf numFmtId="43" fontId="3" fillId="0" borderId="4" xfId="1" applyFont="1" applyBorder="1"/>
    <xf numFmtId="43" fontId="3" fillId="0" borderId="21" xfId="1" applyFont="1" applyBorder="1"/>
    <xf numFmtId="43" fontId="3" fillId="0" borderId="21" xfId="1" applyFont="1" applyBorder="1" applyAlignment="1">
      <alignment horizontal="center"/>
    </xf>
    <xf numFmtId="43" fontId="14" fillId="0" borderId="0" xfId="0" applyNumberFormat="1" applyFont="1"/>
    <xf numFmtId="0" fontId="3" fillId="3" borderId="0" xfId="0" applyFont="1" applyFill="1"/>
    <xf numFmtId="0" fontId="5" fillId="3" borderId="0" xfId="0" applyFont="1" applyFill="1"/>
    <xf numFmtId="0" fontId="2" fillId="3" borderId="0" xfId="0" applyFont="1" applyFill="1"/>
    <xf numFmtId="0" fontId="3" fillId="3" borderId="8" xfId="0" applyFont="1" applyFill="1" applyBorder="1"/>
    <xf numFmtId="0" fontId="3" fillId="3" borderId="9" xfId="0" applyFont="1" applyFill="1" applyBorder="1"/>
    <xf numFmtId="0" fontId="7" fillId="3" borderId="0" xfId="0" applyFont="1" applyFill="1" applyAlignment="1">
      <alignment horizontal="center" vertical="center" wrapText="1"/>
    </xf>
    <xf numFmtId="0" fontId="0" fillId="3" borderId="0" xfId="0" applyFill="1"/>
    <xf numFmtId="0" fontId="14" fillId="3" borderId="0" xfId="0" applyFont="1" applyFill="1"/>
    <xf numFmtId="0" fontId="13" fillId="3" borderId="0" xfId="0" applyFont="1" applyFill="1"/>
    <xf numFmtId="0" fontId="2" fillId="3" borderId="0" xfId="0" applyFont="1" applyFill="1" applyAlignment="1">
      <alignment horizontal="right"/>
    </xf>
    <xf numFmtId="43" fontId="3" fillId="3" borderId="0" xfId="1" applyFont="1" applyFill="1" applyBorder="1"/>
    <xf numFmtId="43" fontId="0" fillId="3" borderId="0" xfId="1" applyFont="1" applyFill="1" applyBorder="1"/>
    <xf numFmtId="43" fontId="13" fillId="3" borderId="0" xfId="1" applyFont="1" applyFill="1" applyBorder="1"/>
    <xf numFmtId="0" fontId="7" fillId="3" borderId="7" xfId="0" applyFont="1" applyFill="1" applyBorder="1" applyAlignment="1">
      <alignment horizontal="center" vertical="center" wrapText="1"/>
    </xf>
    <xf numFmtId="0" fontId="0" fillId="3" borderId="7" xfId="0" applyFill="1" applyBorder="1"/>
    <xf numFmtId="0" fontId="14" fillId="3" borderId="7" xfId="0" applyFont="1" applyFill="1" applyBorder="1"/>
    <xf numFmtId="43" fontId="3" fillId="3" borderId="7" xfId="1" applyFont="1" applyFill="1" applyBorder="1"/>
    <xf numFmtId="43" fontId="0" fillId="3" borderId="7" xfId="1" applyFont="1" applyFill="1" applyBorder="1"/>
    <xf numFmtId="43" fontId="13" fillId="3" borderId="7" xfId="1" applyFont="1" applyFill="1" applyBorder="1"/>
    <xf numFmtId="43" fontId="3" fillId="3" borderId="21" xfId="1" applyFont="1" applyFill="1" applyBorder="1"/>
    <xf numFmtId="0" fontId="2" fillId="0" borderId="0" xfId="0" applyFont="1" applyAlignment="1">
      <alignment wrapText="1"/>
    </xf>
    <xf numFmtId="0" fontId="13" fillId="2" borderId="10" xfId="0" applyFont="1" applyFill="1" applyBorder="1" applyAlignment="1">
      <alignment horizontal="left" wrapText="1"/>
    </xf>
    <xf numFmtId="0" fontId="13" fillId="2" borderId="10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 wrapText="1"/>
    </xf>
    <xf numFmtId="7" fontId="3" fillId="5" borderId="7" xfId="2" applyNumberFormat="1" applyFont="1" applyFill="1" applyBorder="1" applyAlignment="1">
      <alignment horizontal="right"/>
    </xf>
    <xf numFmtId="0" fontId="3" fillId="0" borderId="0" xfId="0" applyFont="1" applyAlignment="1">
      <alignment vertical="center" wrapText="1"/>
    </xf>
    <xf numFmtId="0" fontId="7" fillId="0" borderId="7" xfId="0" applyFont="1" applyBorder="1" applyAlignment="1">
      <alignment horizontal="right"/>
    </xf>
    <xf numFmtId="0" fontId="2" fillId="0" borderId="7" xfId="0" applyFont="1" applyBorder="1" applyAlignment="1">
      <alignment wrapText="1"/>
    </xf>
    <xf numFmtId="7" fontId="14" fillId="0" borderId="7" xfId="2" applyNumberFormat="1" applyFont="1" applyFill="1" applyBorder="1" applyAlignment="1">
      <alignment horizontal="left"/>
    </xf>
    <xf numFmtId="0" fontId="3" fillId="0" borderId="27" xfId="0" applyFont="1" applyBorder="1" applyAlignment="1">
      <alignment horizontal="right"/>
    </xf>
    <xf numFmtId="0" fontId="3" fillId="0" borderId="30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43" fontId="2" fillId="0" borderId="0" xfId="2" applyNumberFormat="1" applyFont="1" applyFill="1" applyBorder="1"/>
    <xf numFmtId="14" fontId="7" fillId="0" borderId="7" xfId="0" applyNumberFormat="1" applyFont="1" applyBorder="1" applyAlignment="1">
      <alignment horizontal="right"/>
    </xf>
    <xf numFmtId="0" fontId="13" fillId="2" borderId="7" xfId="0" applyFont="1" applyFill="1" applyBorder="1" applyAlignment="1">
      <alignment horizontal="left" vertical="top" wrapText="1"/>
    </xf>
    <xf numFmtId="0" fontId="14" fillId="2" borderId="7" xfId="0" applyFont="1" applyFill="1" applyBorder="1" applyAlignment="1">
      <alignment horizontal="left"/>
    </xf>
    <xf numFmtId="0" fontId="1" fillId="0" borderId="8" xfId="0" applyFont="1" applyBorder="1" applyAlignment="1">
      <alignment horizontal="center"/>
    </xf>
    <xf numFmtId="44" fontId="3" fillId="0" borderId="0" xfId="0" applyNumberFormat="1" applyFont="1"/>
    <xf numFmtId="0" fontId="3" fillId="5" borderId="7" xfId="0" applyFont="1" applyFill="1" applyBorder="1" applyAlignment="1">
      <alignment wrapText="1"/>
    </xf>
    <xf numFmtId="4" fontId="3" fillId="5" borderId="7" xfId="1" applyNumberFormat="1" applyFont="1" applyFill="1" applyBorder="1" applyAlignment="1"/>
    <xf numFmtId="0" fontId="3" fillId="5" borderId="7" xfId="0" applyFont="1" applyFill="1" applyBorder="1" applyAlignment="1">
      <alignment horizontal="center"/>
    </xf>
    <xf numFmtId="7" fontId="3" fillId="5" borderId="19" xfId="2" applyNumberFormat="1" applyFont="1" applyFill="1" applyBorder="1" applyAlignment="1">
      <alignment horizontal="right"/>
    </xf>
    <xf numFmtId="0" fontId="18" fillId="0" borderId="0" xfId="0" applyFont="1" applyAlignment="1">
      <alignment horizontal="center"/>
    </xf>
    <xf numFmtId="43" fontId="18" fillId="0" borderId="0" xfId="1" applyFont="1" applyAlignment="1">
      <alignment horizontal="center"/>
    </xf>
    <xf numFmtId="43" fontId="18" fillId="0" borderId="0" xfId="1" applyFont="1" applyAlignment="1">
      <alignment horizontal="right"/>
    </xf>
    <xf numFmtId="43" fontId="19" fillId="0" borderId="0" xfId="1" applyFont="1" applyBorder="1" applyAlignment="1"/>
    <xf numFmtId="43" fontId="19" fillId="0" borderId="0" xfId="1" applyFont="1" applyAlignment="1">
      <alignment horizontal="left"/>
    </xf>
    <xf numFmtId="43" fontId="19" fillId="0" borderId="10" xfId="1" applyFont="1" applyBorder="1" applyAlignment="1">
      <alignment horizontal="right"/>
    </xf>
    <xf numFmtId="43" fontId="19" fillId="0" borderId="0" xfId="1" applyFont="1" applyAlignment="1">
      <alignment horizontal="right"/>
    </xf>
    <xf numFmtId="43" fontId="19" fillId="0" borderId="7" xfId="1" applyFont="1" applyBorder="1" applyAlignment="1">
      <alignment horizontal="right"/>
    </xf>
    <xf numFmtId="0" fontId="18" fillId="2" borderId="10" xfId="0" applyFont="1" applyFill="1" applyBorder="1" applyAlignment="1">
      <alignment horizontal="left"/>
    </xf>
    <xf numFmtId="43" fontId="19" fillId="2" borderId="7" xfId="1" applyFont="1" applyFill="1" applyBorder="1" applyAlignment="1">
      <alignment horizontal="right"/>
    </xf>
    <xf numFmtId="43" fontId="19" fillId="2" borderId="10" xfId="1" applyFont="1" applyFill="1" applyBorder="1" applyAlignment="1">
      <alignment horizontal="center"/>
    </xf>
    <xf numFmtId="43" fontId="18" fillId="2" borderId="7" xfId="1" applyFont="1" applyFill="1" applyBorder="1" applyAlignment="1">
      <alignment horizontal="right"/>
    </xf>
    <xf numFmtId="43" fontId="18" fillId="2" borderId="7" xfId="1" applyFont="1" applyFill="1" applyBorder="1" applyAlignment="1">
      <alignment horizontal="center"/>
    </xf>
    <xf numFmtId="43" fontId="18" fillId="2" borderId="7" xfId="1" applyFont="1" applyFill="1" applyBorder="1" applyAlignment="1"/>
    <xf numFmtId="43" fontId="19" fillId="0" borderId="7" xfId="1" applyFont="1" applyFill="1" applyBorder="1" applyAlignment="1"/>
    <xf numFmtId="43" fontId="19" fillId="0" borderId="10" xfId="1" applyFont="1" applyBorder="1" applyAlignment="1">
      <alignment horizontal="center"/>
    </xf>
    <xf numFmtId="43" fontId="19" fillId="0" borderId="19" xfId="1" applyFont="1" applyBorder="1" applyAlignment="1">
      <alignment horizontal="right"/>
    </xf>
    <xf numFmtId="43" fontId="19" fillId="0" borderId="7" xfId="1" applyFont="1" applyBorder="1" applyAlignment="1"/>
    <xf numFmtId="43" fontId="18" fillId="0" borderId="7" xfId="1" applyFont="1" applyBorder="1" applyAlignment="1">
      <alignment horizontal="center" wrapText="1"/>
    </xf>
    <xf numFmtId="43" fontId="19" fillId="0" borderId="10" xfId="1" applyFont="1" applyBorder="1" applyAlignment="1">
      <alignment horizontal="left"/>
    </xf>
    <xf numFmtId="43" fontId="19" fillId="0" borderId="19" xfId="1" applyFont="1" applyBorder="1" applyAlignment="1">
      <alignment horizontal="left"/>
    </xf>
    <xf numFmtId="43" fontId="19" fillId="0" borderId="7" xfId="1" applyFont="1" applyFill="1" applyBorder="1" applyAlignment="1">
      <alignment horizontal="right"/>
    </xf>
    <xf numFmtId="43" fontId="19" fillId="2" borderId="10" xfId="1" applyFont="1" applyFill="1" applyBorder="1" applyAlignment="1">
      <alignment horizontal="left"/>
    </xf>
    <xf numFmtId="43" fontId="19" fillId="2" borderId="19" xfId="1" applyFont="1" applyFill="1" applyBorder="1" applyAlignment="1">
      <alignment horizontal="left"/>
    </xf>
    <xf numFmtId="43" fontId="19" fillId="0" borderId="6" xfId="1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43" fontId="19" fillId="2" borderId="6" xfId="1" applyFont="1" applyFill="1" applyBorder="1" applyAlignment="1">
      <alignment horizontal="left"/>
    </xf>
    <xf numFmtId="0" fontId="19" fillId="0" borderId="10" xfId="0" applyFont="1" applyBorder="1" applyAlignment="1">
      <alignment wrapText="1"/>
    </xf>
    <xf numFmtId="43" fontId="19" fillId="0" borderId="6" xfId="1" applyFont="1" applyBorder="1" applyAlignment="1">
      <alignment horizontal="center"/>
    </xf>
    <xf numFmtId="43" fontId="19" fillId="2" borderId="7" xfId="1" applyFont="1" applyFill="1" applyBorder="1" applyAlignment="1"/>
    <xf numFmtId="0" fontId="18" fillId="2" borderId="10" xfId="0" applyFont="1" applyFill="1" applyBorder="1" applyAlignment="1">
      <alignment wrapText="1"/>
    </xf>
    <xf numFmtId="0" fontId="19" fillId="0" borderId="10" xfId="0" applyFont="1" applyBorder="1" applyAlignment="1">
      <alignment horizontal="left"/>
    </xf>
    <xf numFmtId="43" fontId="18" fillId="2" borderId="10" xfId="1" applyFont="1" applyFill="1" applyBorder="1" applyAlignment="1">
      <alignment horizontal="center"/>
    </xf>
    <xf numFmtId="0" fontId="18" fillId="0" borderId="10" xfId="0" applyFont="1" applyBorder="1" applyAlignment="1">
      <alignment horizontal="left"/>
    </xf>
    <xf numFmtId="43" fontId="18" fillId="2" borderId="6" xfId="1" applyFont="1" applyFill="1" applyBorder="1" applyAlignment="1">
      <alignment horizontal="left"/>
    </xf>
    <xf numFmtId="43" fontId="18" fillId="2" borderId="19" xfId="1" applyFont="1" applyFill="1" applyBorder="1" applyAlignment="1">
      <alignment horizontal="left"/>
    </xf>
    <xf numFmtId="0" fontId="18" fillId="0" borderId="7" xfId="0" applyFont="1" applyBorder="1" applyAlignment="1">
      <alignment horizontal="left"/>
    </xf>
    <xf numFmtId="43" fontId="18" fillId="2" borderId="19" xfId="1" applyFont="1" applyFill="1" applyBorder="1" applyAlignment="1">
      <alignment horizontal="right"/>
    </xf>
    <xf numFmtId="43" fontId="18" fillId="2" borderId="0" xfId="1" applyFont="1" applyFill="1" applyAlignment="1"/>
    <xf numFmtId="10" fontId="19" fillId="0" borderId="7" xfId="3" applyNumberFormat="1" applyFont="1" applyFill="1" applyBorder="1" applyAlignment="1"/>
    <xf numFmtId="43" fontId="19" fillId="0" borderId="21" xfId="1" applyFont="1" applyFill="1" applyBorder="1" applyAlignment="1"/>
    <xf numFmtId="43" fontId="19" fillId="0" borderId="22" xfId="1" applyFont="1" applyBorder="1" applyAlignment="1">
      <alignment horizontal="center"/>
    </xf>
    <xf numFmtId="43" fontId="19" fillId="0" borderId="1" xfId="1" applyFont="1" applyBorder="1" applyAlignment="1">
      <alignment horizontal="right"/>
    </xf>
    <xf numFmtId="43" fontId="19" fillId="0" borderId="21" xfId="1" applyFont="1" applyBorder="1" applyAlignment="1">
      <alignment horizontal="right"/>
    </xf>
    <xf numFmtId="43" fontId="18" fillId="2" borderId="24" xfId="1" applyFont="1" applyFill="1" applyBorder="1" applyAlignment="1"/>
    <xf numFmtId="43" fontId="18" fillId="2" borderId="24" xfId="1" applyFont="1" applyFill="1" applyBorder="1" applyAlignment="1">
      <alignment horizontal="center"/>
    </xf>
    <xf numFmtId="43" fontId="18" fillId="2" borderId="25" xfId="1" applyFont="1" applyFill="1" applyBorder="1" applyAlignment="1">
      <alignment horizontal="right"/>
    </xf>
    <xf numFmtId="43" fontId="18" fillId="2" borderId="24" xfId="1" applyFont="1" applyFill="1" applyBorder="1" applyAlignment="1">
      <alignment horizontal="right"/>
    </xf>
    <xf numFmtId="0" fontId="19" fillId="0" borderId="8" xfId="0" applyFont="1" applyBorder="1" applyAlignment="1">
      <alignment horizontal="center"/>
    </xf>
    <xf numFmtId="0" fontId="19" fillId="0" borderId="0" xfId="0" applyFont="1" applyAlignment="1">
      <alignment horizontal="center"/>
    </xf>
    <xf numFmtId="43" fontId="19" fillId="0" borderId="0" xfId="1" applyFont="1" applyAlignment="1"/>
    <xf numFmtId="43" fontId="18" fillId="0" borderId="0" xfId="1" applyFont="1" applyAlignment="1"/>
    <xf numFmtId="0" fontId="19" fillId="0" borderId="0" xfId="0" applyFont="1"/>
    <xf numFmtId="0" fontId="20" fillId="0" borderId="0" xfId="0" applyFont="1"/>
    <xf numFmtId="0" fontId="18" fillId="0" borderId="0" xfId="0" applyFont="1"/>
    <xf numFmtId="0" fontId="18" fillId="0" borderId="7" xfId="0" applyFont="1" applyBorder="1" applyAlignment="1">
      <alignment horizontal="center" wrapText="1"/>
    </xf>
    <xf numFmtId="43" fontId="18" fillId="0" borderId="19" xfId="1" applyFont="1" applyBorder="1" applyAlignment="1">
      <alignment horizontal="center" wrapText="1"/>
    </xf>
    <xf numFmtId="43" fontId="18" fillId="0" borderId="7" xfId="1" applyFont="1" applyBorder="1" applyAlignment="1">
      <alignment horizontal="right" wrapText="1"/>
    </xf>
    <xf numFmtId="43" fontId="18" fillId="0" borderId="0" xfId="1" applyFont="1" applyAlignment="1">
      <alignment horizontal="center" wrapText="1"/>
    </xf>
    <xf numFmtId="43" fontId="18" fillId="0" borderId="10" xfId="1" applyFont="1" applyBorder="1" applyAlignment="1">
      <alignment horizontal="center" wrapText="1"/>
    </xf>
    <xf numFmtId="0" fontId="18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18" fillId="0" borderId="10" xfId="0" applyFont="1" applyBorder="1" applyAlignment="1">
      <alignment horizontal="left" wrapText="1"/>
    </xf>
    <xf numFmtId="43" fontId="19" fillId="2" borderId="19" xfId="1" applyFont="1" applyFill="1" applyBorder="1" applyAlignment="1">
      <alignment horizontal="right"/>
    </xf>
    <xf numFmtId="43" fontId="19" fillId="2" borderId="0" xfId="1" applyFont="1" applyFill="1" applyAlignment="1"/>
    <xf numFmtId="0" fontId="19" fillId="2" borderId="0" xfId="0" applyFont="1" applyFill="1"/>
    <xf numFmtId="0" fontId="20" fillId="2" borderId="0" xfId="0" applyFont="1" applyFill="1"/>
    <xf numFmtId="0" fontId="18" fillId="0" borderId="10" xfId="0" applyFont="1" applyBorder="1"/>
    <xf numFmtId="0" fontId="19" fillId="0" borderId="10" xfId="0" applyFont="1" applyBorder="1"/>
    <xf numFmtId="0" fontId="18" fillId="2" borderId="10" xfId="0" applyFont="1" applyFill="1" applyBorder="1"/>
    <xf numFmtId="43" fontId="19" fillId="0" borderId="19" xfId="1" applyFont="1" applyFill="1" applyBorder="1" applyAlignment="1">
      <alignment horizontal="left"/>
    </xf>
    <xf numFmtId="43" fontId="20" fillId="0" borderId="0" xfId="0" applyNumberFormat="1" applyFont="1"/>
    <xf numFmtId="165" fontId="18" fillId="0" borderId="10" xfId="0" applyNumberFormat="1" applyFont="1" applyBorder="1"/>
    <xf numFmtId="0" fontId="22" fillId="0" borderId="10" xfId="0" applyFont="1" applyBorder="1"/>
    <xf numFmtId="0" fontId="18" fillId="2" borderId="0" xfId="0" applyFont="1" applyFill="1"/>
    <xf numFmtId="0" fontId="18" fillId="2" borderId="7" xfId="0" applyFont="1" applyFill="1" applyBorder="1"/>
    <xf numFmtId="7" fontId="18" fillId="2" borderId="0" xfId="1" applyNumberFormat="1" applyFont="1" applyFill="1" applyAlignment="1"/>
    <xf numFmtId="0" fontId="19" fillId="0" borderId="22" xfId="0" applyFont="1" applyBorder="1"/>
    <xf numFmtId="0" fontId="18" fillId="2" borderId="24" xfId="0" applyFont="1" applyFill="1" applyBorder="1"/>
    <xf numFmtId="43" fontId="19" fillId="0" borderId="0" xfId="1" applyFont="1" applyBorder="1" applyAlignment="1">
      <alignment horizontal="right"/>
    </xf>
    <xf numFmtId="0" fontId="19" fillId="4" borderId="10" xfId="0" applyFont="1" applyFill="1" applyBorder="1" applyAlignment="1">
      <alignment wrapText="1"/>
    </xf>
    <xf numFmtId="43" fontId="19" fillId="4" borderId="7" xfId="1" applyFont="1" applyFill="1" applyBorder="1" applyAlignment="1"/>
    <xf numFmtId="43" fontId="19" fillId="4" borderId="6" xfId="1" applyFont="1" applyFill="1" applyBorder="1" applyAlignment="1">
      <alignment horizontal="left"/>
    </xf>
    <xf numFmtId="43" fontId="19" fillId="4" borderId="19" xfId="1" applyFont="1" applyFill="1" applyBorder="1" applyAlignment="1">
      <alignment horizontal="left"/>
    </xf>
    <xf numFmtId="43" fontId="19" fillId="4" borderId="7" xfId="1" applyFont="1" applyFill="1" applyBorder="1" applyAlignment="1">
      <alignment horizontal="right"/>
    </xf>
    <xf numFmtId="43" fontId="18" fillId="3" borderId="0" xfId="1" applyFont="1" applyFill="1" applyBorder="1" applyAlignment="1"/>
    <xf numFmtId="0" fontId="18" fillId="3" borderId="0" xfId="0" applyFont="1" applyFill="1"/>
    <xf numFmtId="43" fontId="18" fillId="3" borderId="0" xfId="1" applyFont="1" applyFill="1" applyBorder="1" applyAlignment="1">
      <alignment horizontal="center"/>
    </xf>
    <xf numFmtId="43" fontId="18" fillId="3" borderId="0" xfId="1" applyFont="1" applyFill="1" applyBorder="1" applyAlignment="1">
      <alignment horizontal="right"/>
    </xf>
    <xf numFmtId="43" fontId="18" fillId="3" borderId="0" xfId="1" applyFont="1" applyFill="1" applyAlignment="1"/>
    <xf numFmtId="0" fontId="20" fillId="3" borderId="0" xfId="0" applyFont="1" applyFill="1"/>
    <xf numFmtId="49" fontId="25" fillId="6" borderId="7" xfId="0" applyNumberFormat="1" applyFont="1" applyFill="1" applyBorder="1" applyAlignment="1">
      <alignment vertical="top" wrapText="1"/>
    </xf>
    <xf numFmtId="49" fontId="25" fillId="6" borderId="7" xfId="0" applyNumberFormat="1" applyFont="1" applyFill="1" applyBorder="1" applyAlignment="1">
      <alignment horizontal="center" vertical="top"/>
    </xf>
    <xf numFmtId="43" fontId="25" fillId="6" borderId="7" xfId="1" applyFont="1" applyFill="1" applyBorder="1" applyAlignment="1">
      <alignment horizontal="center" vertical="top"/>
    </xf>
    <xf numFmtId="43" fontId="25" fillId="6" borderId="36" xfId="1" applyFont="1" applyFill="1" applyBorder="1" applyAlignment="1">
      <alignment vertical="top"/>
    </xf>
    <xf numFmtId="49" fontId="25" fillId="0" borderId="7" xfId="0" applyNumberFormat="1" applyFont="1" applyBorder="1" applyAlignment="1">
      <alignment vertical="top" wrapText="1"/>
    </xf>
    <xf numFmtId="49" fontId="25" fillId="0" borderId="7" xfId="0" applyNumberFormat="1" applyFont="1" applyBorder="1" applyAlignment="1">
      <alignment horizontal="center" vertical="top"/>
    </xf>
    <xf numFmtId="43" fontId="25" fillId="0" borderId="7" xfId="1" applyFont="1" applyBorder="1" applyAlignment="1">
      <alignment horizontal="center" vertical="top"/>
    </xf>
    <xf numFmtId="43" fontId="25" fillId="0" borderId="36" xfId="1" applyFont="1" applyFill="1" applyBorder="1" applyAlignment="1">
      <alignment vertical="top"/>
    </xf>
    <xf numFmtId="49" fontId="24" fillId="0" borderId="7" xfId="0" applyNumberFormat="1" applyFont="1" applyBorder="1" applyAlignment="1">
      <alignment vertical="top" wrapText="1"/>
    </xf>
    <xf numFmtId="49" fontId="24" fillId="0" borderId="7" xfId="0" applyNumberFormat="1" applyFont="1" applyBorder="1" applyAlignment="1">
      <alignment horizontal="center" vertical="top"/>
    </xf>
    <xf numFmtId="43" fontId="24" fillId="0" borderId="7" xfId="1" applyFont="1" applyBorder="1" applyAlignment="1">
      <alignment horizontal="center" vertical="top"/>
    </xf>
    <xf numFmtId="43" fontId="24" fillId="0" borderId="36" xfId="1" applyFont="1" applyFill="1" applyBorder="1" applyAlignment="1">
      <alignment vertical="top"/>
    </xf>
    <xf numFmtId="43" fontId="24" fillId="0" borderId="7" xfId="1" applyFont="1" applyFill="1" applyBorder="1" applyAlignment="1">
      <alignment horizontal="center" vertical="top"/>
    </xf>
    <xf numFmtId="43" fontId="25" fillId="0" borderId="7" xfId="1" applyFont="1" applyFill="1" applyBorder="1" applyAlignment="1">
      <alignment horizontal="center" vertical="top"/>
    </xf>
    <xf numFmtId="43" fontId="24" fillId="3" borderId="7" xfId="1" applyFont="1" applyFill="1" applyBorder="1" applyAlignment="1">
      <alignment horizontal="center" vertical="top"/>
    </xf>
    <xf numFmtId="0" fontId="26" fillId="0" borderId="19" xfId="0" applyFont="1" applyBorder="1" applyAlignment="1">
      <alignment wrapText="1"/>
    </xf>
    <xf numFmtId="0" fontId="24" fillId="0" borderId="7" xfId="0" applyFont="1" applyBorder="1" applyAlignment="1">
      <alignment vertical="top" wrapText="1"/>
    </xf>
    <xf numFmtId="0" fontId="24" fillId="0" borderId="7" xfId="0" applyFont="1" applyBorder="1" applyAlignment="1">
      <alignment horizontal="center" vertical="top"/>
    </xf>
    <xf numFmtId="49" fontId="24" fillId="0" borderId="37" xfId="0" applyNumberFormat="1" applyFont="1" applyBorder="1" applyAlignment="1">
      <alignment vertical="top" wrapText="1"/>
    </xf>
    <xf numFmtId="49" fontId="24" fillId="0" borderId="37" xfId="0" applyNumberFormat="1" applyFont="1" applyBorder="1" applyAlignment="1">
      <alignment horizontal="center" vertical="top"/>
    </xf>
    <xf numFmtId="43" fontId="24" fillId="0" borderId="37" xfId="1" applyFont="1" applyBorder="1" applyAlignment="1">
      <alignment horizontal="center" vertical="top"/>
    </xf>
    <xf numFmtId="43" fontId="24" fillId="0" borderId="38" xfId="1" applyFont="1" applyFill="1" applyBorder="1" applyAlignment="1">
      <alignment vertical="top"/>
    </xf>
    <xf numFmtId="0" fontId="1" fillId="3" borderId="0" xfId="0" applyFont="1" applyFill="1"/>
    <xf numFmtId="0" fontId="1" fillId="0" borderId="0" xfId="0" applyFont="1" applyAlignment="1">
      <alignment horizontal="right"/>
    </xf>
    <xf numFmtId="0" fontId="7" fillId="3" borderId="0" xfId="0" applyFont="1" applyFill="1"/>
    <xf numFmtId="0" fontId="7" fillId="0" borderId="0" xfId="0" applyFont="1"/>
    <xf numFmtId="0" fontId="1" fillId="0" borderId="0" xfId="0" applyFont="1"/>
    <xf numFmtId="0" fontId="3" fillId="0" borderId="0" xfId="0" applyFont="1" applyAlignment="1">
      <alignment horizontal="right"/>
    </xf>
    <xf numFmtId="4" fontId="1" fillId="0" borderId="0" xfId="1" applyNumberFormat="1" applyFont="1" applyBorder="1" applyAlignment="1"/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right"/>
    </xf>
    <xf numFmtId="43" fontId="1" fillId="0" borderId="7" xfId="1" applyFont="1" applyFill="1" applyBorder="1" applyAlignment="1">
      <alignment horizontal="right"/>
    </xf>
    <xf numFmtId="0" fontId="1" fillId="0" borderId="6" xfId="0" applyFont="1" applyBorder="1" applyAlignment="1">
      <alignment horizontal="center"/>
    </xf>
    <xf numFmtId="43" fontId="1" fillId="0" borderId="7" xfId="1" applyFont="1" applyBorder="1" applyAlignment="1">
      <alignment horizontal="center" vertical="center" wrapText="1"/>
    </xf>
    <xf numFmtId="43" fontId="1" fillId="2" borderId="7" xfId="1" applyFont="1" applyFill="1" applyBorder="1" applyAlignment="1">
      <alignment horizontal="center" vertical="center" wrapText="1"/>
    </xf>
    <xf numFmtId="43" fontId="3" fillId="2" borderId="7" xfId="1" applyFont="1" applyFill="1" applyBorder="1" applyAlignment="1">
      <alignment horizontal="left" indent="2"/>
    </xf>
    <xf numFmtId="43" fontId="1" fillId="0" borderId="7" xfId="1" applyFont="1" applyFill="1" applyBorder="1" applyAlignment="1"/>
    <xf numFmtId="0" fontId="1" fillId="0" borderId="10" xfId="0" applyFont="1" applyBorder="1" applyAlignment="1">
      <alignment horizontal="center"/>
    </xf>
    <xf numFmtId="10" fontId="1" fillId="0" borderId="7" xfId="3" applyNumberFormat="1" applyFont="1" applyFill="1" applyBorder="1" applyAlignment="1"/>
    <xf numFmtId="167" fontId="1" fillId="0" borderId="20" xfId="1" applyNumberFormat="1" applyFont="1" applyFill="1" applyBorder="1" applyAlignment="1"/>
    <xf numFmtId="167" fontId="1" fillId="0" borderId="7" xfId="1" applyNumberFormat="1" applyFont="1" applyBorder="1" applyAlignment="1">
      <alignment horizontal="left" vertical="center" wrapText="1" indent="1"/>
    </xf>
    <xf numFmtId="43" fontId="1" fillId="0" borderId="7" xfId="1" applyFont="1" applyBorder="1" applyAlignment="1">
      <alignment horizontal="left" vertical="center" wrapText="1" indent="1"/>
    </xf>
    <xf numFmtId="167" fontId="1" fillId="0" borderId="7" xfId="1" applyNumberFormat="1" applyFont="1" applyFill="1" applyBorder="1" applyAlignment="1"/>
    <xf numFmtId="0" fontId="1" fillId="0" borderId="0" xfId="0" applyFont="1" applyAlignment="1">
      <alignment horizontal="center"/>
    </xf>
    <xf numFmtId="7" fontId="0" fillId="0" borderId="0" xfId="0" applyNumberFormat="1"/>
    <xf numFmtId="43" fontId="0" fillId="0" borderId="0" xfId="0" applyNumberFormat="1"/>
    <xf numFmtId="0" fontId="18" fillId="7" borderId="0" xfId="0" applyFont="1" applyFill="1"/>
    <xf numFmtId="43" fontId="18" fillId="7" borderId="0" xfId="1" applyFont="1" applyFill="1" applyBorder="1" applyAlignment="1"/>
    <xf numFmtId="43" fontId="18" fillId="7" borderId="0" xfId="1" applyFont="1" applyFill="1" applyBorder="1" applyAlignment="1">
      <alignment horizontal="center"/>
    </xf>
    <xf numFmtId="43" fontId="18" fillId="7" borderId="0" xfId="1" applyFont="1" applyFill="1" applyBorder="1" applyAlignment="1">
      <alignment horizontal="right"/>
    </xf>
    <xf numFmtId="43" fontId="28" fillId="0" borderId="19" xfId="1" applyFont="1" applyBorder="1" applyAlignment="1">
      <alignment horizontal="right"/>
    </xf>
    <xf numFmtId="43" fontId="28" fillId="0" borderId="1" xfId="1" applyFont="1" applyBorder="1" applyAlignment="1">
      <alignment horizontal="right"/>
    </xf>
    <xf numFmtId="0" fontId="29" fillId="0" borderId="19" xfId="0" applyFont="1" applyBorder="1" applyAlignment="1">
      <alignment wrapText="1"/>
    </xf>
    <xf numFmtId="43" fontId="29" fillId="0" borderId="19" xfId="1" applyFont="1" applyBorder="1" applyAlignment="1">
      <alignment wrapText="1"/>
    </xf>
    <xf numFmtId="0" fontId="29" fillId="3" borderId="19" xfId="0" applyFont="1" applyFill="1" applyBorder="1" applyAlignment="1">
      <alignment wrapText="1"/>
    </xf>
    <xf numFmtId="43" fontId="29" fillId="4" borderId="19" xfId="1" applyFont="1" applyFill="1" applyBorder="1" applyAlignment="1">
      <alignment wrapText="1"/>
    </xf>
    <xf numFmtId="0" fontId="18" fillId="7" borderId="0" xfId="0" applyFont="1" applyFill="1" applyAlignment="1">
      <alignment horizontal="center"/>
    </xf>
    <xf numFmtId="0" fontId="26" fillId="0" borderId="19" xfId="0" applyFont="1" applyBorder="1" applyAlignment="1">
      <alignment horizontal="left"/>
    </xf>
    <xf numFmtId="0" fontId="26" fillId="0" borderId="19" xfId="0" applyFont="1" applyBorder="1"/>
    <xf numFmtId="0" fontId="19" fillId="4" borderId="10" xfId="0" applyFont="1" applyFill="1" applyBorder="1"/>
    <xf numFmtId="43" fontId="23" fillId="4" borderId="7" xfId="1" applyFont="1" applyFill="1" applyBorder="1" applyAlignment="1">
      <alignment horizontal="right"/>
    </xf>
    <xf numFmtId="166" fontId="32" fillId="0" borderId="10" xfId="0" applyNumberFormat="1" applyFont="1" applyBorder="1" applyAlignment="1">
      <alignment horizontal="right"/>
    </xf>
    <xf numFmtId="0" fontId="32" fillId="0" borderId="10" xfId="0" applyFont="1" applyBorder="1" applyAlignment="1">
      <alignment horizontal="right"/>
    </xf>
    <xf numFmtId="0" fontId="28" fillId="0" borderId="10" xfId="0" applyFont="1" applyBorder="1" applyAlignment="1">
      <alignment wrapText="1"/>
    </xf>
    <xf numFmtId="43" fontId="28" fillId="0" borderId="10" xfId="1" applyFont="1" applyBorder="1" applyAlignment="1">
      <alignment wrapText="1"/>
    </xf>
    <xf numFmtId="0" fontId="28" fillId="0" borderId="10" xfId="0" applyFont="1" applyBorder="1" applyAlignment="1">
      <alignment horizontal="center" wrapText="1"/>
    </xf>
    <xf numFmtId="43" fontId="28" fillId="0" borderId="10" xfId="0" applyNumberFormat="1" applyFont="1" applyBorder="1" applyAlignment="1">
      <alignment wrapText="1"/>
    </xf>
    <xf numFmtId="43" fontId="19" fillId="3" borderId="0" xfId="1" applyFont="1" applyFill="1" applyAlignment="1"/>
    <xf numFmtId="0" fontId="19" fillId="3" borderId="0" xfId="0" applyFont="1" applyFill="1"/>
    <xf numFmtId="49" fontId="25" fillId="2" borderId="7" xfId="0" applyNumberFormat="1" applyFont="1" applyFill="1" applyBorder="1" applyAlignment="1">
      <alignment vertical="top" wrapText="1"/>
    </xf>
    <xf numFmtId="49" fontId="25" fillId="2" borderId="7" xfId="0" applyNumberFormat="1" applyFont="1" applyFill="1" applyBorder="1" applyAlignment="1">
      <alignment horizontal="center" vertical="top"/>
    </xf>
    <xf numFmtId="43" fontId="25" fillId="2" borderId="7" xfId="1" applyFont="1" applyFill="1" applyBorder="1" applyAlignment="1">
      <alignment horizontal="center" vertical="top"/>
    </xf>
    <xf numFmtId="44" fontId="25" fillId="2" borderId="7" xfId="2" applyFont="1" applyFill="1" applyBorder="1" applyAlignment="1">
      <alignment horizontal="center" vertical="top"/>
    </xf>
    <xf numFmtId="44" fontId="25" fillId="2" borderId="36" xfId="2" applyFont="1" applyFill="1" applyBorder="1" applyAlignment="1">
      <alignment vertical="top"/>
    </xf>
    <xf numFmtId="49" fontId="24" fillId="2" borderId="7" xfId="0" applyNumberFormat="1" applyFont="1" applyFill="1" applyBorder="1" applyAlignment="1">
      <alignment horizontal="center" vertical="top"/>
    </xf>
    <xf numFmtId="43" fontId="24" fillId="2" borderId="7" xfId="1" applyFont="1" applyFill="1" applyBorder="1" applyAlignment="1">
      <alignment horizontal="center" vertical="top"/>
    </xf>
    <xf numFmtId="44" fontId="24" fillId="2" borderId="7" xfId="2" applyFont="1" applyFill="1" applyBorder="1" applyAlignment="1">
      <alignment horizontal="center" vertical="top"/>
    </xf>
    <xf numFmtId="44" fontId="24" fillId="2" borderId="36" xfId="2" applyFont="1" applyFill="1" applyBorder="1" applyAlignment="1">
      <alignment vertical="top"/>
    </xf>
    <xf numFmtId="49" fontId="24" fillId="2" borderId="7" xfId="0" applyNumberFormat="1" applyFont="1" applyFill="1" applyBorder="1" applyAlignment="1">
      <alignment vertical="top" wrapText="1"/>
    </xf>
    <xf numFmtId="0" fontId="33" fillId="2" borderId="10" xfId="5" applyFont="1" applyFill="1" applyBorder="1"/>
    <xf numFmtId="43" fontId="28" fillId="2" borderId="7" xfId="6" applyFont="1" applyFill="1" applyBorder="1" applyAlignment="1">
      <alignment horizontal="center"/>
    </xf>
    <xf numFmtId="43" fontId="28" fillId="2" borderId="6" xfId="1" applyFont="1" applyFill="1" applyBorder="1" applyAlignment="1">
      <alignment horizontal="left"/>
    </xf>
    <xf numFmtId="0" fontId="28" fillId="2" borderId="10" xfId="5" applyFont="1" applyFill="1" applyBorder="1"/>
    <xf numFmtId="4" fontId="28" fillId="2" borderId="7" xfId="6" applyNumberFormat="1" applyFont="1" applyFill="1" applyBorder="1" applyAlignment="1">
      <alignment horizontal="center"/>
    </xf>
    <xf numFmtId="43" fontId="33" fillId="2" borderId="7" xfId="6" applyFont="1" applyFill="1" applyBorder="1" applyAlignment="1">
      <alignment horizontal="center"/>
    </xf>
    <xf numFmtId="43" fontId="33" fillId="2" borderId="6" xfId="1" applyFont="1" applyFill="1" applyBorder="1" applyAlignment="1">
      <alignment horizontal="left"/>
    </xf>
    <xf numFmtId="0" fontId="28" fillId="2" borderId="10" xfId="5" applyFont="1" applyFill="1" applyBorder="1" applyAlignment="1">
      <alignment wrapText="1"/>
    </xf>
    <xf numFmtId="43" fontId="28" fillId="2" borderId="7" xfId="6" applyFont="1" applyFill="1" applyBorder="1" applyAlignment="1"/>
    <xf numFmtId="4" fontId="28" fillId="2" borderId="7" xfId="6" applyNumberFormat="1" applyFont="1" applyFill="1" applyBorder="1" applyAlignment="1"/>
    <xf numFmtId="0" fontId="32" fillId="0" borderId="0" xfId="0" applyFont="1" applyAlignment="1">
      <alignment horizontal="right"/>
    </xf>
    <xf numFmtId="0" fontId="34" fillId="0" borderId="1" xfId="0" applyFont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3" xfId="0" applyFont="1" applyBorder="1" applyAlignment="1">
      <alignment horizontal="right"/>
    </xf>
    <xf numFmtId="0" fontId="34" fillId="0" borderId="0" xfId="0" applyFont="1" applyAlignment="1">
      <alignment horizontal="right"/>
    </xf>
    <xf numFmtId="0" fontId="34" fillId="0" borderId="7" xfId="0" applyFont="1" applyBorder="1" applyAlignment="1">
      <alignment horizontal="right" wrapText="1"/>
    </xf>
    <xf numFmtId="0" fontId="34" fillId="0" borderId="10" xfId="0" applyFont="1" applyBorder="1" applyAlignment="1">
      <alignment horizontal="right" wrapText="1"/>
    </xf>
    <xf numFmtId="2" fontId="34" fillId="2" borderId="10" xfId="0" applyNumberFormat="1" applyFont="1" applyFill="1" applyBorder="1" applyAlignment="1">
      <alignment horizontal="right"/>
    </xf>
    <xf numFmtId="165" fontId="34" fillId="0" borderId="10" xfId="0" applyNumberFormat="1" applyFont="1" applyBorder="1" applyAlignment="1">
      <alignment horizontal="right"/>
    </xf>
    <xf numFmtId="2" fontId="32" fillId="0" borderId="10" xfId="0" applyNumberFormat="1" applyFont="1" applyBorder="1" applyAlignment="1">
      <alignment horizontal="right"/>
    </xf>
    <xf numFmtId="165" fontId="34" fillId="2" borderId="10" xfId="0" applyNumberFormat="1" applyFont="1" applyFill="1" applyBorder="1" applyAlignment="1">
      <alignment horizontal="right"/>
    </xf>
    <xf numFmtId="2" fontId="34" fillId="0" borderId="10" xfId="0" applyNumberFormat="1" applyFont="1" applyBorder="1" applyAlignment="1">
      <alignment horizontal="right"/>
    </xf>
    <xf numFmtId="0" fontId="34" fillId="2" borderId="10" xfId="0" applyFont="1" applyFill="1" applyBorder="1" applyAlignment="1">
      <alignment horizontal="right"/>
    </xf>
    <xf numFmtId="0" fontId="32" fillId="0" borderId="10" xfId="0" applyFont="1" applyBorder="1" applyAlignment="1">
      <alignment horizontal="right" wrapText="1"/>
    </xf>
    <xf numFmtId="43" fontId="34" fillId="2" borderId="10" xfId="1" applyFont="1" applyFill="1" applyBorder="1" applyAlignment="1">
      <alignment horizontal="right"/>
    </xf>
    <xf numFmtId="0" fontId="32" fillId="4" borderId="10" xfId="0" applyFont="1" applyFill="1" applyBorder="1" applyAlignment="1">
      <alignment horizontal="right"/>
    </xf>
    <xf numFmtId="0" fontId="32" fillId="3" borderId="10" xfId="0" applyFont="1" applyFill="1" applyBorder="1" applyAlignment="1">
      <alignment horizontal="right"/>
    </xf>
    <xf numFmtId="0" fontId="34" fillId="2" borderId="7" xfId="0" applyFont="1" applyFill="1" applyBorder="1" applyAlignment="1">
      <alignment horizontal="right"/>
    </xf>
    <xf numFmtId="0" fontId="32" fillId="0" borderId="22" xfId="0" applyFont="1" applyBorder="1" applyAlignment="1">
      <alignment horizontal="right"/>
    </xf>
    <xf numFmtId="0" fontId="34" fillId="2" borderId="23" xfId="0" applyFont="1" applyFill="1" applyBorder="1" applyAlignment="1">
      <alignment horizontal="right"/>
    </xf>
    <xf numFmtId="0" fontId="34" fillId="3" borderId="0" xfId="0" applyFont="1" applyFill="1" applyAlignment="1">
      <alignment horizontal="right"/>
    </xf>
    <xf numFmtId="0" fontId="34" fillId="7" borderId="0" xfId="0" applyFont="1" applyFill="1" applyAlignment="1">
      <alignment horizontal="right"/>
    </xf>
    <xf numFmtId="43" fontId="35" fillId="0" borderId="35" xfId="1" applyFont="1" applyFill="1" applyBorder="1" applyAlignment="1">
      <alignment horizontal="center"/>
    </xf>
    <xf numFmtId="0" fontId="28" fillId="0" borderId="10" xfId="0" applyFont="1" applyBorder="1"/>
    <xf numFmtId="43" fontId="24" fillId="0" borderId="35" xfId="1" applyFont="1" applyFill="1" applyBorder="1" applyAlignment="1">
      <alignment horizontal="center"/>
    </xf>
    <xf numFmtId="0" fontId="24" fillId="0" borderId="0" xfId="0" applyFont="1"/>
    <xf numFmtId="43" fontId="27" fillId="0" borderId="7" xfId="1" applyFont="1" applyFill="1" applyBorder="1" applyAlignment="1">
      <alignment horizontal="center" vertical="top"/>
    </xf>
    <xf numFmtId="43" fontId="24" fillId="0" borderId="37" xfId="1" applyFont="1" applyFill="1" applyBorder="1" applyAlignment="1">
      <alignment horizontal="center" vertical="top"/>
    </xf>
    <xf numFmtId="43" fontId="35" fillId="0" borderId="0" xfId="1" applyFont="1" applyFill="1" applyBorder="1" applyAlignment="1">
      <alignment horizontal="center"/>
    </xf>
    <xf numFmtId="49" fontId="24" fillId="0" borderId="21" xfId="0" applyNumberFormat="1" applyFont="1" applyBorder="1" applyAlignment="1">
      <alignment vertical="top" wrapText="1"/>
    </xf>
    <xf numFmtId="49" fontId="24" fillId="0" borderId="21" xfId="0" applyNumberFormat="1" applyFont="1" applyBorder="1" applyAlignment="1">
      <alignment horizontal="center" vertical="top"/>
    </xf>
    <xf numFmtId="43" fontId="24" fillId="0" borderId="21" xfId="1" applyFont="1" applyFill="1" applyBorder="1" applyAlignment="1">
      <alignment horizontal="center" vertical="top"/>
    </xf>
    <xf numFmtId="43" fontId="24" fillId="0" borderId="21" xfId="1" applyFont="1" applyBorder="1" applyAlignment="1">
      <alignment horizontal="center" vertical="top"/>
    </xf>
    <xf numFmtId="43" fontId="24" fillId="0" borderId="39" xfId="1" applyFont="1" applyFill="1" applyBorder="1" applyAlignment="1">
      <alignment vertical="top"/>
    </xf>
    <xf numFmtId="43" fontId="19" fillId="0" borderId="6" xfId="1" applyFont="1" applyFill="1" applyBorder="1" applyAlignment="1">
      <alignment horizontal="left"/>
    </xf>
    <xf numFmtId="43" fontId="19" fillId="0" borderId="0" xfId="1" applyFont="1" applyFill="1" applyAlignment="1"/>
    <xf numFmtId="0" fontId="18" fillId="4" borderId="10" xfId="0" applyFont="1" applyFill="1" applyBorder="1" applyAlignment="1">
      <alignment wrapText="1"/>
    </xf>
    <xf numFmtId="49" fontId="24" fillId="2" borderId="7" xfId="0" applyNumberFormat="1" applyFont="1" applyFill="1" applyBorder="1" applyAlignment="1">
      <alignment horizontal="center" vertical="center"/>
    </xf>
    <xf numFmtId="0" fontId="28" fillId="2" borderId="6" xfId="5" applyFont="1" applyFill="1" applyBorder="1" applyAlignment="1">
      <alignment horizontal="center" vertical="center"/>
    </xf>
    <xf numFmtId="0" fontId="14" fillId="0" borderId="0" xfId="5" applyFont="1"/>
    <xf numFmtId="43" fontId="14" fillId="0" borderId="0" xfId="5" applyNumberFormat="1" applyFont="1"/>
    <xf numFmtId="0" fontId="32" fillId="3" borderId="6" xfId="0" applyFont="1" applyFill="1" applyBorder="1" applyAlignment="1">
      <alignment horizontal="right"/>
    </xf>
    <xf numFmtId="0" fontId="32" fillId="8" borderId="0" xfId="0" applyFont="1" applyFill="1" applyAlignment="1">
      <alignment horizontal="right"/>
    </xf>
    <xf numFmtId="0" fontId="19" fillId="8" borderId="0" xfId="0" applyFont="1" applyFill="1" applyAlignment="1">
      <alignment wrapText="1"/>
    </xf>
    <xf numFmtId="43" fontId="19" fillId="8" borderId="0" xfId="1" applyFont="1" applyFill="1" applyBorder="1" applyAlignment="1"/>
    <xf numFmtId="43" fontId="19" fillId="8" borderId="0" xfId="1" applyFont="1" applyFill="1" applyBorder="1" applyAlignment="1">
      <alignment horizontal="left"/>
    </xf>
    <xf numFmtId="43" fontId="19" fillId="8" borderId="0" xfId="1" applyFont="1" applyFill="1" applyBorder="1" applyAlignment="1">
      <alignment horizontal="right"/>
    </xf>
    <xf numFmtId="0" fontId="36" fillId="4" borderId="10" xfId="0" applyFont="1" applyFill="1" applyBorder="1" applyAlignment="1">
      <alignment horizontal="center" wrapText="1"/>
    </xf>
    <xf numFmtId="43" fontId="24" fillId="4" borderId="7" xfId="1" applyFont="1" applyFill="1" applyBorder="1" applyAlignment="1">
      <alignment horizontal="center" vertical="top"/>
    </xf>
    <xf numFmtId="43" fontId="32" fillId="0" borderId="10" xfId="1" applyFont="1" applyBorder="1" applyAlignment="1">
      <alignment horizontal="right"/>
    </xf>
    <xf numFmtId="0" fontId="34" fillId="7" borderId="7" xfId="0" applyFont="1" applyFill="1" applyBorder="1" applyAlignment="1">
      <alignment horizontal="right"/>
    </xf>
    <xf numFmtId="0" fontId="18" fillId="7" borderId="7" xfId="0" applyFont="1" applyFill="1" applyBorder="1"/>
    <xf numFmtId="43" fontId="18" fillId="7" borderId="7" xfId="1" applyFont="1" applyFill="1" applyBorder="1" applyAlignment="1"/>
    <xf numFmtId="43" fontId="18" fillId="7" borderId="7" xfId="1" applyFont="1" applyFill="1" applyBorder="1" applyAlignment="1">
      <alignment horizontal="center"/>
    </xf>
    <xf numFmtId="43" fontId="18" fillId="7" borderId="19" xfId="1" applyFont="1" applyFill="1" applyBorder="1" applyAlignment="1">
      <alignment horizontal="right"/>
    </xf>
    <xf numFmtId="43" fontId="18" fillId="7" borderId="7" xfId="1" applyFont="1" applyFill="1" applyBorder="1" applyAlignment="1">
      <alignment horizontal="right"/>
    </xf>
    <xf numFmtId="0" fontId="34" fillId="7" borderId="10" xfId="0" applyFont="1" applyFill="1" applyBorder="1" applyAlignment="1">
      <alignment horizontal="right"/>
    </xf>
    <xf numFmtId="0" fontId="18" fillId="7" borderId="10" xfId="0" applyFont="1" applyFill="1" applyBorder="1"/>
    <xf numFmtId="43" fontId="18" fillId="7" borderId="0" xfId="1" applyFont="1" applyFill="1" applyAlignment="1"/>
    <xf numFmtId="43" fontId="18" fillId="7" borderId="10" xfId="1" applyFont="1" applyFill="1" applyBorder="1" applyAlignment="1">
      <alignment horizontal="center"/>
    </xf>
    <xf numFmtId="0" fontId="34" fillId="7" borderId="23" xfId="0" applyFont="1" applyFill="1" applyBorder="1" applyAlignment="1">
      <alignment horizontal="right"/>
    </xf>
    <xf numFmtId="0" fontId="18" fillId="7" borderId="24" xfId="0" applyFont="1" applyFill="1" applyBorder="1"/>
    <xf numFmtId="43" fontId="18" fillId="7" borderId="24" xfId="1" applyFont="1" applyFill="1" applyBorder="1" applyAlignment="1"/>
    <xf numFmtId="43" fontId="18" fillId="7" borderId="24" xfId="1" applyFont="1" applyFill="1" applyBorder="1" applyAlignment="1">
      <alignment horizontal="center"/>
    </xf>
    <xf numFmtId="43" fontId="18" fillId="7" borderId="25" xfId="1" applyFont="1" applyFill="1" applyBorder="1" applyAlignment="1">
      <alignment horizontal="right"/>
    </xf>
    <xf numFmtId="43" fontId="18" fillId="7" borderId="24" xfId="1" applyFont="1" applyFill="1" applyBorder="1" applyAlignment="1">
      <alignment horizontal="right"/>
    </xf>
    <xf numFmtId="43" fontId="19" fillId="0" borderId="0" xfId="1" applyFont="1" applyBorder="1" applyAlignment="1">
      <alignment horizontal="center"/>
    </xf>
    <xf numFmtId="0" fontId="18" fillId="0" borderId="0" xfId="0" applyFont="1" applyAlignment="1">
      <alignment horizontal="center"/>
    </xf>
    <xf numFmtId="169" fontId="19" fillId="0" borderId="9" xfId="0" applyNumberFormat="1" applyFont="1" applyBorder="1" applyAlignment="1">
      <alignment horizontal="center"/>
    </xf>
    <xf numFmtId="4" fontId="18" fillId="0" borderId="1" xfId="1" applyNumberFormat="1" applyFont="1" applyBorder="1" applyAlignment="1">
      <alignment horizontal="left" wrapText="1"/>
    </xf>
    <xf numFmtId="4" fontId="18" fillId="0" borderId="8" xfId="1" applyNumberFormat="1" applyFont="1" applyBorder="1" applyAlignment="1">
      <alignment horizontal="left" wrapText="1"/>
    </xf>
    <xf numFmtId="43" fontId="19" fillId="0" borderId="8" xfId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4" fontId="18" fillId="0" borderId="1" xfId="1" applyNumberFormat="1" applyFont="1" applyBorder="1" applyAlignment="1">
      <alignment horizontal="left"/>
    </xf>
    <xf numFmtId="4" fontId="18" fillId="0" borderId="8" xfId="1" applyNumberFormat="1" applyFont="1" applyBorder="1" applyAlignment="1">
      <alignment horizontal="left"/>
    </xf>
    <xf numFmtId="4" fontId="18" fillId="0" borderId="3" xfId="1" applyNumberFormat="1" applyFont="1" applyBorder="1" applyAlignment="1">
      <alignment horizontal="left"/>
    </xf>
    <xf numFmtId="4" fontId="18" fillId="0" borderId="9" xfId="1" applyNumberFormat="1" applyFont="1" applyBorder="1" applyAlignment="1">
      <alignment horizontal="left"/>
    </xf>
    <xf numFmtId="4" fontId="18" fillId="0" borderId="2" xfId="1" applyNumberFormat="1" applyFont="1" applyBorder="1" applyAlignment="1">
      <alignment horizontal="left"/>
    </xf>
    <xf numFmtId="4" fontId="18" fillId="0" borderId="0" xfId="1" applyNumberFormat="1" applyFont="1" applyBorder="1" applyAlignment="1">
      <alignment horizontal="left"/>
    </xf>
    <xf numFmtId="4" fontId="1" fillId="0" borderId="8" xfId="1" applyNumberFormat="1" applyFont="1" applyBorder="1" applyAlignment="1">
      <alignment horizontal="center"/>
    </xf>
    <xf numFmtId="4" fontId="1" fillId="0" borderId="0" xfId="1" applyNumberFormat="1" applyFont="1" applyBorder="1" applyAlignment="1">
      <alignment horizontal="center"/>
    </xf>
    <xf numFmtId="4" fontId="15" fillId="0" borderId="28" xfId="1" applyNumberFormat="1" applyFont="1" applyBorder="1" applyAlignment="1">
      <alignment horizontal="center"/>
    </xf>
    <xf numFmtId="4" fontId="15" fillId="0" borderId="29" xfId="1" applyNumberFormat="1" applyFont="1" applyBorder="1" applyAlignment="1">
      <alignment horizontal="center"/>
    </xf>
    <xf numFmtId="4" fontId="15" fillId="0" borderId="0" xfId="1" applyNumberFormat="1" applyFont="1" applyBorder="1" applyAlignment="1">
      <alignment horizontal="center"/>
    </xf>
    <xf numFmtId="4" fontId="15" fillId="0" borderId="31" xfId="1" applyNumberFormat="1" applyFont="1" applyBorder="1" applyAlignment="1">
      <alignment horizontal="center"/>
    </xf>
    <xf numFmtId="4" fontId="15" fillId="0" borderId="33" xfId="1" applyNumberFormat="1" applyFont="1" applyBorder="1" applyAlignment="1">
      <alignment horizontal="center"/>
    </xf>
    <xf numFmtId="4" fontId="15" fillId="0" borderId="34" xfId="1" applyNumberFormat="1" applyFont="1" applyBorder="1" applyAlignment="1">
      <alignment horizontal="center"/>
    </xf>
    <xf numFmtId="0" fontId="3" fillId="5" borderId="19" xfId="0" applyFont="1" applyFill="1" applyBorder="1" applyAlignment="1">
      <alignment horizontal="center" wrapText="1"/>
    </xf>
    <xf numFmtId="0" fontId="3" fillId="5" borderId="26" xfId="0" applyFont="1" applyFill="1" applyBorder="1" applyAlignment="1">
      <alignment horizontal="center" wrapText="1"/>
    </xf>
    <xf numFmtId="0" fontId="3" fillId="5" borderId="20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4" fontId="5" fillId="0" borderId="8" xfId="1" applyNumberFormat="1" applyFont="1" applyBorder="1" applyAlignment="1">
      <alignment horizontal="center"/>
    </xf>
    <xf numFmtId="4" fontId="5" fillId="0" borderId="0" xfId="1" applyNumberFormat="1" applyFont="1" applyBorder="1" applyAlignment="1">
      <alignment horizontal="center"/>
    </xf>
  </cellXfs>
  <cellStyles count="7">
    <cellStyle name="Comma 11" xfId="4" xr:uid="{00000000-0005-0000-0000-000000000000}"/>
    <cellStyle name="Millares" xfId="1" builtinId="3"/>
    <cellStyle name="Millares 2" xfId="6" xr:uid="{00000000-0005-0000-0000-000002000000}"/>
    <cellStyle name="Moneda" xfId="2" builtinId="4"/>
    <cellStyle name="Normal" xfId="0" builtinId="0"/>
    <cellStyle name="Normal 3" xfId="5" xr:uid="{00000000-0005-0000-0000-000005000000}"/>
    <cellStyle name="Porcentaje" xfId="3" builtinId="5"/>
  </cellStyles>
  <dxfs count="0"/>
  <tableStyles count="0" defaultTableStyle="TableStyleMedium2" defaultPivotStyle="PivotStyleLight16"/>
  <colors>
    <mruColors>
      <color rgb="FF9AB9BA"/>
      <color rgb="FFD7CA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1047751</xdr:colOff>
      <xdr:row>0</xdr:row>
      <xdr:rowOff>57150</xdr:rowOff>
    </xdr:from>
    <xdr:to>
      <xdr:col>8</xdr:col>
      <xdr:colOff>276226</xdr:colOff>
      <xdr:row>2</xdr:row>
      <xdr:rowOff>19050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67651" y="57150"/>
          <a:ext cx="1466850" cy="800100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0</xdr:row>
      <xdr:rowOff>76200</xdr:rowOff>
    </xdr:from>
    <xdr:to>
      <xdr:col>3</xdr:col>
      <xdr:colOff>57150</xdr:colOff>
      <xdr:row>1</xdr:row>
      <xdr:rowOff>400050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1550" y="76200"/>
          <a:ext cx="173355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1284648</xdr:colOff>
      <xdr:row>0</xdr:row>
      <xdr:rowOff>46534</xdr:rowOff>
    </xdr:from>
    <xdr:to>
      <xdr:col>1</xdr:col>
      <xdr:colOff>2943229</xdr:colOff>
      <xdr:row>0</xdr:row>
      <xdr:rowOff>894889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8556" y="46534"/>
          <a:ext cx="1658581" cy="848355"/>
        </a:xfrm>
        <a:prstGeom prst="rect">
          <a:avLst/>
        </a:prstGeom>
      </xdr:spPr>
    </xdr:pic>
    <xdr:clientData/>
  </xdr:twoCellAnchor>
  <xdr:twoCellAnchor editAs="oneCell">
    <xdr:from>
      <xdr:col>2</xdr:col>
      <xdr:colOff>563007</xdr:colOff>
      <xdr:row>0</xdr:row>
      <xdr:rowOff>17450</xdr:rowOff>
    </xdr:from>
    <xdr:to>
      <xdr:col>4</xdr:col>
      <xdr:colOff>751590</xdr:colOff>
      <xdr:row>1</xdr:row>
      <xdr:rowOff>133786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75725" y="17450"/>
          <a:ext cx="1747483" cy="10295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1284648</xdr:colOff>
      <xdr:row>0</xdr:row>
      <xdr:rowOff>46534</xdr:rowOff>
    </xdr:from>
    <xdr:to>
      <xdr:col>1</xdr:col>
      <xdr:colOff>2943229</xdr:colOff>
      <xdr:row>0</xdr:row>
      <xdr:rowOff>894889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393592-84FF-433D-960D-FBA33BA08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5648" y="46534"/>
          <a:ext cx="1658581" cy="84835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2</xdr:row>
      <xdr:rowOff>0</xdr:rowOff>
    </xdr:from>
    <xdr:to>
      <xdr:col>2</xdr:col>
      <xdr:colOff>1666875</xdr:colOff>
      <xdr:row>7</xdr:row>
      <xdr:rowOff>19050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165" y="213360"/>
          <a:ext cx="1657350" cy="85725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533400</xdr:colOff>
      <xdr:row>1</xdr:row>
      <xdr:rowOff>76200</xdr:rowOff>
    </xdr:from>
    <xdr:to>
      <xdr:col>6</xdr:col>
      <xdr:colOff>919480</xdr:colOff>
      <xdr:row>6</xdr:row>
      <xdr:rowOff>158115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01740" y="76200"/>
          <a:ext cx="1455420" cy="92011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43</xdr:row>
      <xdr:rowOff>0</xdr:rowOff>
    </xdr:from>
    <xdr:to>
      <xdr:col>2</xdr:col>
      <xdr:colOff>1666875</xdr:colOff>
      <xdr:row>46</xdr:row>
      <xdr:rowOff>148590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145" y="213360"/>
          <a:ext cx="1657350" cy="85725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533401</xdr:colOff>
      <xdr:row>42</xdr:row>
      <xdr:rowOff>76200</xdr:rowOff>
    </xdr:from>
    <xdr:to>
      <xdr:col>6</xdr:col>
      <xdr:colOff>777619</xdr:colOff>
      <xdr:row>46</xdr:row>
      <xdr:rowOff>219074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98921" y="76200"/>
          <a:ext cx="1313558" cy="10420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0</xdr:rowOff>
    </xdr:from>
    <xdr:to>
      <xdr:col>2</xdr:col>
      <xdr:colOff>1666875</xdr:colOff>
      <xdr:row>6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165" y="213360"/>
          <a:ext cx="1657350" cy="85725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533401</xdr:colOff>
      <xdr:row>0</xdr:row>
      <xdr:rowOff>76200</xdr:rowOff>
    </xdr:from>
    <xdr:to>
      <xdr:col>6</xdr:col>
      <xdr:colOff>848739</xdr:colOff>
      <xdr:row>6</xdr:row>
      <xdr:rowOff>66674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05551" y="76200"/>
          <a:ext cx="1315462" cy="10477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LONE\TRANSPORTACION\PREDEM%20DIRECCION%20GENERAL%20DE%20TRANPORTACION%20-%20CUB.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oracion No.1"/>
      <sheetName val="Cubicacion #1"/>
      <sheetName val="Imprevisto"/>
    </sheetNames>
    <sheetDataSet>
      <sheetData sheetId="0"/>
      <sheetData sheetId="1">
        <row r="33">
          <cell r="R33"/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8"/>
  <sheetViews>
    <sheetView topLeftCell="A14" workbookViewId="0">
      <selection activeCell="H35" sqref="H35"/>
    </sheetView>
  </sheetViews>
  <sheetFormatPr baseColWidth="10" defaultColWidth="9.140625" defaultRowHeight="15" x14ac:dyDescent="0.2"/>
  <cols>
    <col min="1" max="1" width="2.42578125" style="1" customWidth="1"/>
    <col min="2" max="2" width="4.28515625" style="1" customWidth="1"/>
    <col min="3" max="3" width="33" style="1" customWidth="1"/>
    <col min="4" max="4" width="20.85546875" style="1" customWidth="1"/>
    <col min="5" max="5" width="12.28515625" style="1" customWidth="1"/>
    <col min="6" max="6" width="9.140625" style="1"/>
    <col min="7" max="7" width="20.28515625" style="1" customWidth="1"/>
    <col min="8" max="8" width="33.5703125" style="1" customWidth="1"/>
    <col min="9" max="9" width="23.28515625" style="1" bestFit="1" customWidth="1"/>
    <col min="10" max="16384" width="9.140625" style="1"/>
  </cols>
  <sheetData>
    <row r="1" spans="2:9" ht="33.6" customHeight="1" x14ac:dyDescent="0.25">
      <c r="C1" s="448" t="s">
        <v>11</v>
      </c>
      <c r="D1" s="448"/>
      <c r="E1" s="448"/>
      <c r="F1" s="448"/>
      <c r="G1" s="448"/>
      <c r="H1" s="448"/>
      <c r="I1" s="448"/>
    </row>
    <row r="2" spans="2:9" ht="33.6" customHeight="1" x14ac:dyDescent="0.2">
      <c r="C2" s="449" t="s">
        <v>34</v>
      </c>
      <c r="D2" s="449"/>
      <c r="E2" s="449"/>
      <c r="F2" s="449"/>
      <c r="G2" s="449"/>
      <c r="H2" s="449"/>
      <c r="I2" s="449"/>
    </row>
    <row r="3" spans="2:9" ht="5.45" customHeight="1" x14ac:dyDescent="0.2"/>
    <row r="4" spans="2:9" x14ac:dyDescent="0.2">
      <c r="B4" s="14"/>
      <c r="C4" s="15" t="s">
        <v>10</v>
      </c>
      <c r="D4" s="49" t="s">
        <v>31</v>
      </c>
      <c r="E4" s="15"/>
      <c r="F4" s="15"/>
      <c r="G4" s="15"/>
      <c r="H4" s="16" t="s">
        <v>13</v>
      </c>
      <c r="I4" s="53">
        <v>23</v>
      </c>
    </row>
    <row r="5" spans="2:9" x14ac:dyDescent="0.2">
      <c r="B5" s="17"/>
      <c r="C5" s="1" t="s">
        <v>14</v>
      </c>
      <c r="D5" s="50" t="s">
        <v>32</v>
      </c>
      <c r="H5" s="3" t="s">
        <v>5</v>
      </c>
      <c r="I5" s="54">
        <v>46084</v>
      </c>
    </row>
    <row r="6" spans="2:9" x14ac:dyDescent="0.2">
      <c r="B6" s="19"/>
      <c r="C6" s="20" t="s">
        <v>12</v>
      </c>
      <c r="D6" s="51" t="s">
        <v>33</v>
      </c>
      <c r="E6" s="20"/>
      <c r="F6" s="20"/>
      <c r="G6" s="20"/>
      <c r="H6" s="21" t="s">
        <v>15</v>
      </c>
      <c r="I6" s="55" t="s">
        <v>655</v>
      </c>
    </row>
    <row r="7" spans="2:9" x14ac:dyDescent="0.2">
      <c r="B7" s="17"/>
      <c r="I7" s="56"/>
    </row>
    <row r="8" spans="2:9" x14ac:dyDescent="0.2">
      <c r="B8" s="17"/>
      <c r="F8" s="450" t="s">
        <v>8</v>
      </c>
      <c r="G8" s="451"/>
      <c r="H8" s="37" t="s">
        <v>5</v>
      </c>
      <c r="I8" s="38" t="s">
        <v>16</v>
      </c>
    </row>
    <row r="9" spans="2:9" x14ac:dyDescent="0.2">
      <c r="B9" s="17"/>
      <c r="F9" s="450" t="s">
        <v>6</v>
      </c>
      <c r="G9" s="451"/>
      <c r="H9" s="84">
        <v>45934</v>
      </c>
      <c r="I9" s="39">
        <v>36949967.289999999</v>
      </c>
    </row>
    <row r="10" spans="2:9" x14ac:dyDescent="0.2">
      <c r="B10" s="17"/>
      <c r="C10" s="1" t="s">
        <v>17</v>
      </c>
      <c r="D10" s="23">
        <f>+'Reformulado Rev.1'!F806</f>
        <v>184749836.44625789</v>
      </c>
      <c r="F10" s="452" t="s">
        <v>7</v>
      </c>
      <c r="G10" s="453"/>
      <c r="H10" s="87"/>
      <c r="I10" s="88">
        <f>+I9</f>
        <v>36949967.289999999</v>
      </c>
    </row>
    <row r="11" spans="2:9" x14ac:dyDescent="0.2">
      <c r="B11" s="17"/>
      <c r="C11" s="1" t="s">
        <v>18</v>
      </c>
      <c r="D11" s="24">
        <v>0</v>
      </c>
      <c r="I11" s="22"/>
    </row>
    <row r="12" spans="2:9" ht="15.75" x14ac:dyDescent="0.25">
      <c r="B12" s="17"/>
      <c r="C12" s="2" t="s">
        <v>19</v>
      </c>
      <c r="D12" s="48">
        <f>D10+D11</f>
        <v>184749836.44625789</v>
      </c>
      <c r="I12" s="22"/>
    </row>
    <row r="13" spans="2:9" x14ac:dyDescent="0.2">
      <c r="B13" s="17"/>
      <c r="D13" s="25"/>
      <c r="G13" s="85"/>
      <c r="I13" s="22"/>
    </row>
    <row r="14" spans="2:9" x14ac:dyDescent="0.2">
      <c r="B14" s="17"/>
      <c r="D14" s="25"/>
      <c r="I14" s="22"/>
    </row>
    <row r="15" spans="2:9" x14ac:dyDescent="0.2">
      <c r="B15" s="17"/>
      <c r="C15" s="1" t="s">
        <v>29</v>
      </c>
      <c r="D15" s="186" t="e">
        <f>+'Reformulado Rev.1'!#REF!</f>
        <v>#REF!</v>
      </c>
      <c r="E15" s="26" t="e">
        <f>D15/D12</f>
        <v>#REF!</v>
      </c>
      <c r="F15" s="4"/>
      <c r="I15" s="22"/>
    </row>
    <row r="16" spans="2:9" x14ac:dyDescent="0.2">
      <c r="B16" s="17"/>
      <c r="C16" s="1" t="s">
        <v>30</v>
      </c>
      <c r="D16" s="24" t="e">
        <f>+'Reformulado Rev.1'!#REF!</f>
        <v>#REF!</v>
      </c>
      <c r="H16" s="25"/>
      <c r="I16" s="86"/>
    </row>
    <row r="17" spans="2:9" ht="15.75" x14ac:dyDescent="0.25">
      <c r="B17" s="17"/>
      <c r="C17" s="2" t="s">
        <v>21</v>
      </c>
      <c r="D17" s="48" t="e">
        <f>D15-D16</f>
        <v>#REF!</v>
      </c>
      <c r="E17" s="26" t="e">
        <f>D17/D10</f>
        <v>#REF!</v>
      </c>
      <c r="I17" s="22"/>
    </row>
    <row r="18" spans="2:9" x14ac:dyDescent="0.2">
      <c r="B18" s="17"/>
      <c r="D18" s="25"/>
      <c r="I18" s="22"/>
    </row>
    <row r="19" spans="2:9" ht="15.75" x14ac:dyDescent="0.25">
      <c r="B19" s="17"/>
      <c r="C19" s="1" t="s">
        <v>20</v>
      </c>
      <c r="D19" s="24" t="e">
        <f>E17*I19</f>
        <v>#REF!</v>
      </c>
      <c r="H19" s="2" t="s">
        <v>35</v>
      </c>
      <c r="I19" s="52">
        <v>36949967.289999999</v>
      </c>
    </row>
    <row r="20" spans="2:9" ht="6" customHeight="1" x14ac:dyDescent="0.2">
      <c r="B20" s="17"/>
      <c r="D20" s="25"/>
      <c r="I20" s="22"/>
    </row>
    <row r="21" spans="2:9" ht="15.75" x14ac:dyDescent="0.25">
      <c r="B21" s="17"/>
      <c r="C21" s="2" t="s">
        <v>22</v>
      </c>
      <c r="D21" s="27" t="e">
        <f>D17-D19</f>
        <v>#REF!</v>
      </c>
      <c r="I21" s="22"/>
    </row>
    <row r="22" spans="2:9" ht="17.25" x14ac:dyDescent="0.35">
      <c r="B22" s="17"/>
      <c r="C22" s="2"/>
      <c r="D22" s="27"/>
      <c r="H22" s="18" t="s">
        <v>27</v>
      </c>
      <c r="I22" s="80" t="e">
        <f>+D19</f>
        <v>#REF!</v>
      </c>
    </row>
    <row r="23" spans="2:9" x14ac:dyDescent="0.2">
      <c r="B23" s="17"/>
      <c r="C23" s="4" t="s">
        <v>23</v>
      </c>
      <c r="H23" s="18" t="s">
        <v>28</v>
      </c>
      <c r="I23" s="43" t="e">
        <f>I19-I22</f>
        <v>#REF!</v>
      </c>
    </row>
    <row r="24" spans="2:9" x14ac:dyDescent="0.2">
      <c r="B24" s="17"/>
      <c r="D24" s="25"/>
      <c r="I24" s="22"/>
    </row>
    <row r="25" spans="2:9" x14ac:dyDescent="0.2">
      <c r="B25" s="17"/>
      <c r="C25" s="20"/>
      <c r="I25" s="22"/>
    </row>
    <row r="26" spans="2:9" x14ac:dyDescent="0.2">
      <c r="B26" s="17"/>
      <c r="C26" s="44" t="s">
        <v>24</v>
      </c>
      <c r="E26" s="28"/>
      <c r="H26" s="25"/>
      <c r="I26" s="22"/>
    </row>
    <row r="27" spans="2:9" x14ac:dyDescent="0.2">
      <c r="B27" s="17"/>
      <c r="C27" s="45"/>
      <c r="I27" s="22"/>
    </row>
    <row r="28" spans="2:9" ht="15.75" x14ac:dyDescent="0.25">
      <c r="B28" s="17"/>
      <c r="C28" s="4" t="s">
        <v>25</v>
      </c>
      <c r="E28" s="2"/>
      <c r="I28" s="22"/>
    </row>
    <row r="29" spans="2:9" x14ac:dyDescent="0.2">
      <c r="B29" s="17"/>
      <c r="I29" s="22"/>
    </row>
    <row r="30" spans="2:9" x14ac:dyDescent="0.2">
      <c r="B30" s="17"/>
      <c r="C30" s="20"/>
      <c r="I30" s="22"/>
    </row>
    <row r="31" spans="2:9" x14ac:dyDescent="0.2">
      <c r="B31" s="17"/>
      <c r="C31" s="190" t="s">
        <v>656</v>
      </c>
      <c r="I31" s="22"/>
    </row>
    <row r="32" spans="2:9" x14ac:dyDescent="0.2">
      <c r="B32" s="17"/>
      <c r="C32" s="45"/>
      <c r="I32" s="22"/>
    </row>
    <row r="33" spans="2:9" x14ac:dyDescent="0.2">
      <c r="B33" s="17"/>
      <c r="C33" s="4" t="s">
        <v>26</v>
      </c>
      <c r="I33" s="22"/>
    </row>
    <row r="34" spans="2:9" x14ac:dyDescent="0.2">
      <c r="B34" s="17"/>
      <c r="I34" s="22"/>
    </row>
    <row r="35" spans="2:9" x14ac:dyDescent="0.2">
      <c r="B35" s="17"/>
      <c r="C35" s="20"/>
      <c r="I35" s="22"/>
    </row>
    <row r="36" spans="2:9" x14ac:dyDescent="0.2">
      <c r="B36" s="17"/>
      <c r="C36" s="190" t="s">
        <v>657</v>
      </c>
      <c r="I36" s="22"/>
    </row>
    <row r="37" spans="2:9" x14ac:dyDescent="0.2">
      <c r="B37" s="17"/>
      <c r="C37" s="46"/>
      <c r="I37" s="22"/>
    </row>
    <row r="38" spans="2:9" x14ac:dyDescent="0.2">
      <c r="B38" s="19"/>
      <c r="C38" s="20"/>
      <c r="D38" s="20"/>
      <c r="E38" s="20"/>
      <c r="F38" s="20"/>
      <c r="G38" s="20"/>
      <c r="H38" s="20"/>
      <c r="I38" s="29"/>
    </row>
  </sheetData>
  <mergeCells count="5">
    <mergeCell ref="C1:I1"/>
    <mergeCell ref="C2:I2"/>
    <mergeCell ref="F9:G9"/>
    <mergeCell ref="F10:G10"/>
    <mergeCell ref="F8:G8"/>
  </mergeCells>
  <phoneticPr fontId="0" type="noConversion"/>
  <printOptions horizontalCentered="1" verticalCentered="1"/>
  <pageMargins left="0.47244094488188981" right="0.31496062992125984" top="0.6692913385826772" bottom="0.9055118110236221" header="0.35433070866141736" footer="0.51181102362204722"/>
  <pageSetup scale="85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34"/>
  <sheetViews>
    <sheetView view="pageBreakPreview" topLeftCell="A956" zoomScaleSheetLayoutView="100" workbookViewId="0">
      <selection activeCell="F983" sqref="F983"/>
    </sheetView>
  </sheetViews>
  <sheetFormatPr baseColWidth="10" defaultColWidth="10.5703125" defaultRowHeight="15" x14ac:dyDescent="0.25"/>
  <cols>
    <col min="1" max="1" width="5.5703125" style="376" customWidth="1"/>
    <col min="2" max="2" width="61.7109375" style="248" customWidth="1"/>
    <col min="3" max="4" width="11.28515625" style="246" customWidth="1"/>
    <col min="5" max="5" width="15.85546875" style="246" customWidth="1"/>
    <col min="6" max="6" width="16.140625" style="203" bestFit="1" customWidth="1"/>
    <col min="7" max="7" width="15.7109375" style="246" bestFit="1" customWidth="1"/>
    <col min="8" max="8" width="10.5703125" style="249"/>
    <col min="9" max="16384" width="10.5703125" style="248"/>
  </cols>
  <sheetData>
    <row r="1" spans="1:8" ht="72" customHeight="1" x14ac:dyDescent="0.25">
      <c r="B1" s="443"/>
      <c r="C1" s="443"/>
      <c r="D1" s="443"/>
      <c r="E1" s="443"/>
      <c r="F1" s="443"/>
    </row>
    <row r="2" spans="1:8" ht="12.6" customHeight="1" x14ac:dyDescent="0.25">
      <c r="B2" s="196" t="s">
        <v>632</v>
      </c>
      <c r="C2" s="250"/>
      <c r="D2" s="250"/>
      <c r="E2" s="250"/>
      <c r="F2" s="250"/>
    </row>
    <row r="3" spans="1:8" ht="12.6" customHeight="1" x14ac:dyDescent="0.25">
      <c r="B3" s="196" t="s">
        <v>633</v>
      </c>
      <c r="C3" s="250"/>
      <c r="D3" s="250"/>
      <c r="E3" s="250"/>
      <c r="F3" s="250"/>
    </row>
    <row r="4" spans="1:8" ht="12.6" customHeight="1" x14ac:dyDescent="0.25">
      <c r="B4" s="196" t="s">
        <v>634</v>
      </c>
      <c r="C4" s="250"/>
      <c r="D4" s="250"/>
      <c r="E4" s="250"/>
      <c r="F4" s="250"/>
    </row>
    <row r="5" spans="1:8" ht="12.6" customHeight="1" x14ac:dyDescent="0.25">
      <c r="B5" s="196"/>
      <c r="C5" s="197"/>
      <c r="D5" s="197"/>
      <c r="E5" s="197"/>
      <c r="F5" s="198"/>
    </row>
    <row r="6" spans="1:8" ht="12.6" customHeight="1" x14ac:dyDescent="0.25">
      <c r="B6" s="196" t="s">
        <v>635</v>
      </c>
      <c r="C6" s="250"/>
      <c r="D6" s="250"/>
      <c r="E6" s="250"/>
      <c r="F6" s="250"/>
    </row>
    <row r="7" spans="1:8" ht="12.6" customHeight="1" x14ac:dyDescent="0.25">
      <c r="C7" s="248"/>
      <c r="D7" s="248"/>
      <c r="E7" s="444">
        <v>46198</v>
      </c>
      <c r="F7" s="444"/>
    </row>
    <row r="8" spans="1:8" s="250" customFormat="1" x14ac:dyDescent="0.25">
      <c r="A8" s="377"/>
      <c r="B8" s="454" t="s">
        <v>2010</v>
      </c>
      <c r="C8" s="455"/>
      <c r="D8" s="455"/>
      <c r="E8" s="455"/>
      <c r="F8" s="455"/>
      <c r="G8" s="247"/>
      <c r="H8" s="249"/>
    </row>
    <row r="9" spans="1:8" s="250" customFormat="1" x14ac:dyDescent="0.25">
      <c r="A9" s="378"/>
      <c r="B9" s="458" t="s">
        <v>2011</v>
      </c>
      <c r="C9" s="459"/>
      <c r="D9" s="459"/>
      <c r="E9" s="459"/>
      <c r="F9" s="459"/>
      <c r="G9" s="247"/>
      <c r="H9" s="249"/>
    </row>
    <row r="10" spans="1:8" s="250" customFormat="1" x14ac:dyDescent="0.25">
      <c r="A10" s="379"/>
      <c r="B10" s="456" t="s">
        <v>630</v>
      </c>
      <c r="C10" s="457"/>
      <c r="D10" s="457"/>
      <c r="E10" s="457"/>
      <c r="F10" s="457"/>
      <c r="G10" s="247"/>
      <c r="H10" s="249"/>
    </row>
    <row r="11" spans="1:8" ht="10.15" customHeight="1" x14ac:dyDescent="0.25">
      <c r="C11" s="199"/>
      <c r="D11" s="200"/>
      <c r="E11" s="200"/>
      <c r="F11" s="201"/>
    </row>
    <row r="12" spans="1:8" ht="15.75" customHeight="1" x14ac:dyDescent="0.25">
      <c r="A12" s="380"/>
      <c r="B12" s="196" t="s">
        <v>658</v>
      </c>
      <c r="C12" s="199"/>
      <c r="D12" s="200"/>
      <c r="E12" s="200"/>
    </row>
    <row r="13" spans="1:8" s="256" customFormat="1" ht="15" customHeight="1" x14ac:dyDescent="0.25">
      <c r="A13" s="381" t="s">
        <v>0</v>
      </c>
      <c r="B13" s="251" t="s">
        <v>36</v>
      </c>
      <c r="C13" s="214" t="s">
        <v>39</v>
      </c>
      <c r="D13" s="214" t="s">
        <v>3</v>
      </c>
      <c r="E13" s="252" t="s">
        <v>37</v>
      </c>
      <c r="F13" s="253" t="s">
        <v>38</v>
      </c>
      <c r="G13" s="254"/>
      <c r="H13" s="257"/>
    </row>
    <row r="14" spans="1:8" s="256" customFormat="1" x14ac:dyDescent="0.25">
      <c r="A14" s="382" t="s">
        <v>618</v>
      </c>
      <c r="B14" s="258" t="s">
        <v>617</v>
      </c>
      <c r="C14" s="214"/>
      <c r="D14" s="255"/>
      <c r="E14" s="252"/>
      <c r="F14" s="253"/>
      <c r="G14" s="254"/>
      <c r="H14" s="257"/>
    </row>
    <row r="15" spans="1:8" s="261" customFormat="1" x14ac:dyDescent="0.25">
      <c r="A15" s="383">
        <v>1</v>
      </c>
      <c r="B15" s="204" t="s">
        <v>46</v>
      </c>
      <c r="C15" s="205"/>
      <c r="D15" s="206" t="s">
        <v>47</v>
      </c>
      <c r="E15" s="259"/>
      <c r="F15" s="207">
        <f>SUM(F17:F20)</f>
        <v>1901505.801</v>
      </c>
      <c r="G15" s="260"/>
      <c r="H15" s="262"/>
    </row>
    <row r="16" spans="1:8" x14ac:dyDescent="0.25">
      <c r="A16" s="384">
        <f>+A15+0.1</f>
        <v>1.1000000000000001</v>
      </c>
      <c r="B16" s="263" t="s">
        <v>48</v>
      </c>
      <c r="C16" s="210"/>
      <c r="D16" s="211" t="s">
        <v>47</v>
      </c>
      <c r="E16" s="212"/>
    </row>
    <row r="17" spans="1:8" x14ac:dyDescent="0.25">
      <c r="A17" s="348">
        <f>+A16+0.01</f>
        <v>1.1100000000000001</v>
      </c>
      <c r="B17" s="264" t="s">
        <v>49</v>
      </c>
      <c r="C17" s="210">
        <v>24</v>
      </c>
      <c r="D17" s="215" t="s">
        <v>50</v>
      </c>
      <c r="E17" s="216">
        <v>6500</v>
      </c>
      <c r="F17" s="203">
        <f>+C17*E17</f>
        <v>156000</v>
      </c>
    </row>
    <row r="18" spans="1:8" x14ac:dyDescent="0.25">
      <c r="A18" s="348">
        <f>+A17+0.01</f>
        <v>1.1200000000000001</v>
      </c>
      <c r="B18" s="264" t="s">
        <v>51</v>
      </c>
      <c r="C18" s="217">
        <v>1</v>
      </c>
      <c r="D18" s="215" t="s">
        <v>3</v>
      </c>
      <c r="E18" s="216">
        <v>650000</v>
      </c>
      <c r="F18" s="203">
        <f t="shared" ref="F18:F28" si="0">+C18*E18</f>
        <v>650000</v>
      </c>
    </row>
    <row r="19" spans="1:8" x14ac:dyDescent="0.25">
      <c r="A19" s="348">
        <f>+A18+0.01</f>
        <v>1.1300000000000001</v>
      </c>
      <c r="B19" s="264" t="s">
        <v>52</v>
      </c>
      <c r="C19" s="217">
        <v>12</v>
      </c>
      <c r="D19" s="215" t="s">
        <v>53</v>
      </c>
      <c r="E19" s="216">
        <v>60000</v>
      </c>
      <c r="F19" s="203">
        <f t="shared" si="0"/>
        <v>720000</v>
      </c>
    </row>
    <row r="20" spans="1:8" x14ac:dyDescent="0.25">
      <c r="A20" s="348">
        <f>+A19+0.01</f>
        <v>1.1400000000000001</v>
      </c>
      <c r="B20" s="264" t="s">
        <v>54</v>
      </c>
      <c r="C20" s="217">
        <v>1</v>
      </c>
      <c r="D20" s="215" t="s">
        <v>4</v>
      </c>
      <c r="E20" s="216">
        <v>375505.80099999998</v>
      </c>
      <c r="F20" s="203">
        <f t="shared" si="0"/>
        <v>375505.80099999998</v>
      </c>
    </row>
    <row r="21" spans="1:8" x14ac:dyDescent="0.25">
      <c r="A21" s="385"/>
      <c r="B21" s="264"/>
      <c r="C21" s="217"/>
      <c r="D21" s="215"/>
      <c r="E21" s="216"/>
    </row>
    <row r="22" spans="1:8" s="261" customFormat="1" x14ac:dyDescent="0.25">
      <c r="A22" s="386">
        <f>+A16+0.1</f>
        <v>1.2000000000000002</v>
      </c>
      <c r="B22" s="265" t="s">
        <v>55</v>
      </c>
      <c r="C22" s="205"/>
      <c r="D22" s="218" t="s">
        <v>47</v>
      </c>
      <c r="E22" s="219"/>
      <c r="F22" s="207">
        <f>+F23</f>
        <v>8297563.1550000003</v>
      </c>
      <c r="G22" s="260"/>
      <c r="H22" s="262"/>
    </row>
    <row r="23" spans="1:8" x14ac:dyDescent="0.25">
      <c r="A23" s="348">
        <f>+A22+0.01</f>
        <v>1.2100000000000002</v>
      </c>
      <c r="B23" s="264" t="s">
        <v>56</v>
      </c>
      <c r="C23" s="217">
        <v>10191</v>
      </c>
      <c r="D23" s="220" t="s">
        <v>9</v>
      </c>
      <c r="E23" s="216">
        <v>814.20500000000004</v>
      </c>
      <c r="F23" s="203">
        <f t="shared" si="0"/>
        <v>8297563.1550000003</v>
      </c>
    </row>
    <row r="24" spans="1:8" x14ac:dyDescent="0.25">
      <c r="A24" s="387"/>
      <c r="B24" s="221"/>
      <c r="C24" s="217"/>
      <c r="D24" s="220"/>
      <c r="E24" s="266"/>
    </row>
    <row r="25" spans="1:8" s="261" customFormat="1" x14ac:dyDescent="0.25">
      <c r="A25" s="386">
        <f>+A23+0.1</f>
        <v>1.3100000000000003</v>
      </c>
      <c r="B25" s="265" t="s">
        <v>57</v>
      </c>
      <c r="C25" s="205"/>
      <c r="D25" s="222" t="s">
        <v>47</v>
      </c>
      <c r="E25" s="219"/>
      <c r="F25" s="207">
        <f>SUM(F26:F28)</f>
        <v>15825485.697489999</v>
      </c>
      <c r="G25" s="260"/>
      <c r="H25" s="262"/>
    </row>
    <row r="26" spans="1:8" x14ac:dyDescent="0.25">
      <c r="A26" s="348">
        <f>+A25+0.01</f>
        <v>1.3200000000000003</v>
      </c>
      <c r="B26" s="223" t="s">
        <v>58</v>
      </c>
      <c r="C26" s="217">
        <v>2115.9110000000001</v>
      </c>
      <c r="D26" s="220" t="s">
        <v>9</v>
      </c>
      <c r="E26" s="216">
        <v>1560.9</v>
      </c>
      <c r="F26" s="203">
        <f t="shared" si="0"/>
        <v>3302725.4799000002</v>
      </c>
    </row>
    <row r="27" spans="1:8" x14ac:dyDescent="0.25">
      <c r="A27" s="348">
        <f>+A26+0.01</f>
        <v>1.3300000000000003</v>
      </c>
      <c r="B27" s="346" t="s">
        <v>59</v>
      </c>
      <c r="C27" s="280">
        <v>2115.9110000000001</v>
      </c>
      <c r="D27" s="278" t="s">
        <v>9</v>
      </c>
      <c r="E27" s="279">
        <v>1721.69</v>
      </c>
      <c r="F27" s="280">
        <f t="shared" si="0"/>
        <v>3642942.8095900002</v>
      </c>
    </row>
    <row r="28" spans="1:8" x14ac:dyDescent="0.25">
      <c r="A28" s="348">
        <f>+A27+0.01</f>
        <v>1.3400000000000003</v>
      </c>
      <c r="B28" s="276" t="s">
        <v>60</v>
      </c>
      <c r="C28" s="280">
        <v>9009.5550000000003</v>
      </c>
      <c r="D28" s="278" t="s">
        <v>2</v>
      </c>
      <c r="E28" s="279">
        <v>985.6</v>
      </c>
      <c r="F28" s="280">
        <f t="shared" si="0"/>
        <v>8879817.4079999998</v>
      </c>
    </row>
    <row r="29" spans="1:8" x14ac:dyDescent="0.25">
      <c r="A29" s="385"/>
      <c r="B29" s="223"/>
      <c r="C29" s="217"/>
      <c r="D29" s="224"/>
      <c r="E29" s="212"/>
    </row>
    <row r="30" spans="1:8" s="261" customFormat="1" x14ac:dyDescent="0.25">
      <c r="A30" s="383">
        <v>2</v>
      </c>
      <c r="B30" s="204" t="s">
        <v>79</v>
      </c>
      <c r="C30" s="205"/>
      <c r="D30" s="206" t="s">
        <v>47</v>
      </c>
      <c r="E30" s="259"/>
      <c r="F30" s="207">
        <f>+F32</f>
        <v>187959.99999999997</v>
      </c>
      <c r="G30" s="260"/>
      <c r="H30" s="262"/>
    </row>
    <row r="31" spans="1:8" x14ac:dyDescent="0.25">
      <c r="A31" s="384">
        <f>+A30+0.1</f>
        <v>2.1</v>
      </c>
      <c r="B31" s="263" t="s">
        <v>61</v>
      </c>
      <c r="C31" s="210"/>
      <c r="D31" s="224" t="s">
        <v>47</v>
      </c>
      <c r="E31" s="212"/>
    </row>
    <row r="32" spans="1:8" x14ac:dyDescent="0.25">
      <c r="A32" s="348">
        <f>+A31+0.01</f>
        <v>2.11</v>
      </c>
      <c r="B32" s="264" t="s">
        <v>62</v>
      </c>
      <c r="C32" s="217">
        <v>751.83999999999992</v>
      </c>
      <c r="D32" s="220" t="s">
        <v>1</v>
      </c>
      <c r="E32" s="216">
        <v>250</v>
      </c>
      <c r="F32" s="203">
        <f>+C32*E32</f>
        <v>187959.99999999997</v>
      </c>
      <c r="H32" s="267"/>
    </row>
    <row r="33" spans="1:8" x14ac:dyDescent="0.25">
      <c r="A33" s="349"/>
      <c r="B33" s="264"/>
      <c r="C33" s="217"/>
      <c r="D33" s="215"/>
      <c r="E33" s="216"/>
    </row>
    <row r="34" spans="1:8" s="261" customFormat="1" x14ac:dyDescent="0.25">
      <c r="A34" s="386">
        <f>+A31+0.1</f>
        <v>2.2000000000000002</v>
      </c>
      <c r="B34" s="204" t="s">
        <v>63</v>
      </c>
      <c r="C34" s="205"/>
      <c r="D34" s="218" t="s">
        <v>47</v>
      </c>
      <c r="E34" s="219"/>
      <c r="F34" s="207">
        <f>SUM(F35:F37)</f>
        <v>552990.03396000003</v>
      </c>
      <c r="G34" s="260"/>
      <c r="H34" s="262"/>
    </row>
    <row r="35" spans="1:8" x14ac:dyDescent="0.25">
      <c r="A35" s="348">
        <f>+A34+0.01</f>
        <v>2.21</v>
      </c>
      <c r="B35" s="264" t="s">
        <v>64</v>
      </c>
      <c r="C35" s="217">
        <v>451.10399999999998</v>
      </c>
      <c r="D35" s="220" t="s">
        <v>9</v>
      </c>
      <c r="E35" s="216">
        <v>945.69</v>
      </c>
      <c r="F35" s="203">
        <f t="shared" ref="F35:F53" si="1">+C35*E35</f>
        <v>426604.54175999999</v>
      </c>
      <c r="H35" s="267"/>
    </row>
    <row r="36" spans="1:8" x14ac:dyDescent="0.25">
      <c r="A36" s="348">
        <f>+A35+0.01</f>
        <v>2.2199999999999998</v>
      </c>
      <c r="B36" s="264" t="s">
        <v>65</v>
      </c>
      <c r="C36" s="217">
        <v>218.69</v>
      </c>
      <c r="D36" s="220" t="s">
        <v>9</v>
      </c>
      <c r="E36" s="216">
        <v>463.98</v>
      </c>
      <c r="F36" s="203">
        <f t="shared" si="1"/>
        <v>101467.7862</v>
      </c>
      <c r="H36" s="267"/>
    </row>
    <row r="37" spans="1:8" x14ac:dyDescent="0.25">
      <c r="A37" s="348">
        <f>+A36+0.01</f>
        <v>2.2299999999999995</v>
      </c>
      <c r="B37" s="264" t="s">
        <v>66</v>
      </c>
      <c r="C37" s="217">
        <v>47.4</v>
      </c>
      <c r="D37" s="220" t="s">
        <v>9</v>
      </c>
      <c r="E37" s="216">
        <v>525.69000000000005</v>
      </c>
      <c r="F37" s="203">
        <f t="shared" si="1"/>
        <v>24917.706000000002</v>
      </c>
      <c r="H37" s="267"/>
    </row>
    <row r="38" spans="1:8" x14ac:dyDescent="0.25">
      <c r="A38" s="349"/>
      <c r="B38" s="264"/>
      <c r="C38" s="217"/>
      <c r="D38" s="220"/>
      <c r="E38" s="216"/>
    </row>
    <row r="39" spans="1:8" s="261" customFormat="1" x14ac:dyDescent="0.25">
      <c r="A39" s="386">
        <f>+A34+0.1</f>
        <v>2.3000000000000003</v>
      </c>
      <c r="B39" s="265" t="s">
        <v>67</v>
      </c>
      <c r="C39" s="205"/>
      <c r="D39" s="222" t="s">
        <v>47</v>
      </c>
      <c r="E39" s="219"/>
      <c r="F39" s="207">
        <f>SUM(F40)</f>
        <v>1734030.0756183057</v>
      </c>
      <c r="G39" s="260"/>
      <c r="H39" s="262"/>
    </row>
    <row r="40" spans="1:8" x14ac:dyDescent="0.25">
      <c r="A40" s="348">
        <f>+A39+0.01</f>
        <v>2.31</v>
      </c>
      <c r="B40" s="264" t="s">
        <v>68</v>
      </c>
      <c r="C40" s="217">
        <v>112.324896</v>
      </c>
      <c r="D40" s="215" t="s">
        <v>9</v>
      </c>
      <c r="E40" s="216">
        <v>15437.629033000001</v>
      </c>
      <c r="F40" s="203">
        <f t="shared" si="1"/>
        <v>1734030.0756183057</v>
      </c>
      <c r="H40" s="267"/>
    </row>
    <row r="41" spans="1:8" x14ac:dyDescent="0.25">
      <c r="A41" s="349"/>
      <c r="B41" s="264"/>
      <c r="C41" s="217"/>
      <c r="D41" s="215"/>
      <c r="E41" s="216"/>
    </row>
    <row r="42" spans="1:8" s="261" customFormat="1" x14ac:dyDescent="0.25">
      <c r="A42" s="386">
        <f>+A39+0.1</f>
        <v>2.4000000000000004</v>
      </c>
      <c r="B42" s="265" t="s">
        <v>69</v>
      </c>
      <c r="C42" s="205"/>
      <c r="D42" s="222" t="s">
        <v>47</v>
      </c>
      <c r="E42" s="219"/>
      <c r="F42" s="207">
        <f>SUM(F43:F44)</f>
        <v>2918636.8781472002</v>
      </c>
      <c r="G42" s="260"/>
      <c r="H42" s="262"/>
    </row>
    <row r="43" spans="1:8" ht="30" x14ac:dyDescent="0.25">
      <c r="A43" s="348">
        <f>+A42+0.01</f>
        <v>2.41</v>
      </c>
      <c r="B43" s="223" t="s">
        <v>70</v>
      </c>
      <c r="C43" s="217">
        <v>54.132480000000001</v>
      </c>
      <c r="D43" s="220" t="s">
        <v>9</v>
      </c>
      <c r="E43" s="216">
        <v>41256.39</v>
      </c>
      <c r="F43" s="203">
        <f t="shared" si="1"/>
        <v>2233310.7065472002</v>
      </c>
    </row>
    <row r="44" spans="1:8" x14ac:dyDescent="0.25">
      <c r="A44" s="348">
        <f>+A43+0.01</f>
        <v>2.42</v>
      </c>
      <c r="B44" s="264" t="s">
        <v>71</v>
      </c>
      <c r="C44" s="217">
        <v>17.64</v>
      </c>
      <c r="D44" s="220" t="s">
        <v>9</v>
      </c>
      <c r="E44" s="216">
        <v>38850.69</v>
      </c>
      <c r="F44" s="203">
        <f t="shared" si="1"/>
        <v>685326.17160000012</v>
      </c>
    </row>
    <row r="45" spans="1:8" x14ac:dyDescent="0.25">
      <c r="A45" s="349"/>
      <c r="B45" s="264"/>
      <c r="C45" s="217"/>
      <c r="D45" s="220"/>
      <c r="E45" s="216"/>
    </row>
    <row r="46" spans="1:8" s="261" customFormat="1" x14ac:dyDescent="0.25">
      <c r="A46" s="386">
        <f>+A42+0.1</f>
        <v>2.5000000000000004</v>
      </c>
      <c r="B46" s="265" t="s">
        <v>72</v>
      </c>
      <c r="C46" s="205"/>
      <c r="D46" s="222" t="s">
        <v>47</v>
      </c>
      <c r="E46" s="219"/>
      <c r="F46" s="207">
        <f>+F47</f>
        <v>3191657.2497487334</v>
      </c>
      <c r="G46" s="260"/>
      <c r="H46" s="262"/>
    </row>
    <row r="47" spans="1:8" x14ac:dyDescent="0.25">
      <c r="A47" s="348">
        <f>+A46+0.01</f>
        <v>2.5100000000000002</v>
      </c>
      <c r="B47" s="264" t="s">
        <v>73</v>
      </c>
      <c r="C47" s="217">
        <v>1987.5520000000001</v>
      </c>
      <c r="D47" s="215" t="s">
        <v>2</v>
      </c>
      <c r="E47" s="216">
        <v>1605.8232689000001</v>
      </c>
      <c r="F47" s="203">
        <f t="shared" si="1"/>
        <v>3191657.2497487334</v>
      </c>
    </row>
    <row r="48" spans="1:8" x14ac:dyDescent="0.25">
      <c r="A48" s="385"/>
      <c r="B48" s="264"/>
      <c r="C48" s="217"/>
      <c r="D48" s="215"/>
      <c r="E48" s="266"/>
    </row>
    <row r="49" spans="1:8" s="261" customFormat="1" x14ac:dyDescent="0.25">
      <c r="A49" s="386">
        <f>+A46+0.1</f>
        <v>2.6000000000000005</v>
      </c>
      <c r="B49" s="226" t="s">
        <v>74</v>
      </c>
      <c r="C49" s="205"/>
      <c r="D49" s="222" t="s">
        <v>47</v>
      </c>
      <c r="E49" s="219"/>
      <c r="F49" s="207">
        <f>SUM(F50:F53)</f>
        <v>1973217.5399299136</v>
      </c>
      <c r="G49" s="260"/>
      <c r="H49" s="262"/>
    </row>
    <row r="50" spans="1:8" x14ac:dyDescent="0.25">
      <c r="A50" s="348">
        <f>+A49+0.01</f>
        <v>2.6100000000000003</v>
      </c>
      <c r="B50" s="227" t="s">
        <v>75</v>
      </c>
      <c r="C50" s="217">
        <v>3975.1040000000003</v>
      </c>
      <c r="D50" s="220" t="s">
        <v>2</v>
      </c>
      <c r="E50" s="216">
        <v>394.31556790000002</v>
      </c>
      <c r="F50" s="203">
        <f t="shared" si="1"/>
        <v>1567445.3912215617</v>
      </c>
    </row>
    <row r="51" spans="1:8" x14ac:dyDescent="0.25">
      <c r="A51" s="348">
        <f>+A50+0.01</f>
        <v>2.62</v>
      </c>
      <c r="B51" s="227" t="s">
        <v>76</v>
      </c>
      <c r="C51" s="217">
        <v>77.36399999999999</v>
      </c>
      <c r="D51" s="215" t="s">
        <v>2</v>
      </c>
      <c r="E51" s="216">
        <v>183.8175</v>
      </c>
      <c r="F51" s="203">
        <f t="shared" si="1"/>
        <v>14220.857069999998</v>
      </c>
    </row>
    <row r="52" spans="1:8" x14ac:dyDescent="0.25">
      <c r="A52" s="348">
        <f>+A51+0.01</f>
        <v>2.63</v>
      </c>
      <c r="B52" s="227" t="s">
        <v>77</v>
      </c>
      <c r="C52" s="217">
        <v>1277.712</v>
      </c>
      <c r="D52" s="220" t="s">
        <v>1</v>
      </c>
      <c r="E52" s="216">
        <v>192.43592400000003</v>
      </c>
      <c r="F52" s="203">
        <f t="shared" si="1"/>
        <v>245877.68932588803</v>
      </c>
    </row>
    <row r="53" spans="1:8" x14ac:dyDescent="0.25">
      <c r="A53" s="348">
        <f>+A52+0.01</f>
        <v>2.6399999999999997</v>
      </c>
      <c r="B53" s="227" t="s">
        <v>78</v>
      </c>
      <c r="C53" s="217">
        <v>638.85599999999999</v>
      </c>
      <c r="D53" s="215" t="s">
        <v>1</v>
      </c>
      <c r="E53" s="216">
        <v>228.022594</v>
      </c>
      <c r="F53" s="203">
        <f t="shared" si="1"/>
        <v>145673.60231246401</v>
      </c>
    </row>
    <row r="54" spans="1:8" x14ac:dyDescent="0.25">
      <c r="A54" s="349"/>
      <c r="B54" s="227"/>
      <c r="C54" s="217"/>
      <c r="D54" s="211"/>
      <c r="E54" s="212"/>
    </row>
    <row r="55" spans="1:8" s="261" customFormat="1" x14ac:dyDescent="0.25">
      <c r="A55" s="383">
        <v>3</v>
      </c>
      <c r="B55" s="204" t="s">
        <v>200</v>
      </c>
      <c r="C55" s="207"/>
      <c r="D55" s="228" t="s">
        <v>47</v>
      </c>
      <c r="E55" s="233"/>
      <c r="F55" s="207">
        <f>SUM(F57:F58)</f>
        <v>227918.45390366061</v>
      </c>
      <c r="G55" s="260"/>
      <c r="H55" s="262"/>
    </row>
    <row r="56" spans="1:8" x14ac:dyDescent="0.25">
      <c r="A56" s="384">
        <v>3.1</v>
      </c>
      <c r="B56" s="268" t="s">
        <v>61</v>
      </c>
      <c r="C56" s="217"/>
      <c r="D56" s="224" t="s">
        <v>47</v>
      </c>
      <c r="E56" s="212"/>
    </row>
    <row r="57" spans="1:8" x14ac:dyDescent="0.25">
      <c r="A57" s="385" t="s">
        <v>80</v>
      </c>
      <c r="B57" s="227" t="s">
        <v>81</v>
      </c>
      <c r="C57" s="210">
        <v>630.49770000000001</v>
      </c>
      <c r="D57" s="220" t="s">
        <v>82</v>
      </c>
      <c r="E57" s="216">
        <v>297.95734319999997</v>
      </c>
      <c r="F57" s="203">
        <f>+C57*E57</f>
        <v>187861.41958571062</v>
      </c>
    </row>
    <row r="58" spans="1:8" x14ac:dyDescent="0.25">
      <c r="A58" s="385" t="s">
        <v>83</v>
      </c>
      <c r="B58" s="264" t="s">
        <v>84</v>
      </c>
      <c r="C58" s="210">
        <v>519.65769999999998</v>
      </c>
      <c r="D58" s="220" t="s">
        <v>82</v>
      </c>
      <c r="E58" s="216">
        <v>77.083500000000001</v>
      </c>
      <c r="F58" s="203">
        <f t="shared" ref="F58:F68" si="2">+C58*E58</f>
        <v>40057.034317949998</v>
      </c>
    </row>
    <row r="59" spans="1:8" x14ac:dyDescent="0.25">
      <c r="A59" s="387"/>
      <c r="B59" s="229"/>
      <c r="C59" s="210"/>
      <c r="D59" s="220"/>
      <c r="E59" s="216"/>
    </row>
    <row r="60" spans="1:8" s="261" customFormat="1" x14ac:dyDescent="0.25">
      <c r="A60" s="388">
        <v>3.2</v>
      </c>
      <c r="B60" s="265" t="s">
        <v>63</v>
      </c>
      <c r="C60" s="209"/>
      <c r="D60" s="230" t="s">
        <v>47</v>
      </c>
      <c r="E60" s="231"/>
      <c r="F60" s="207">
        <f>SUM(F61:F64)</f>
        <v>163847.51670000001</v>
      </c>
      <c r="G60" s="260"/>
      <c r="H60" s="262"/>
    </row>
    <row r="61" spans="1:8" x14ac:dyDescent="0.25">
      <c r="A61" s="349" t="s">
        <v>85</v>
      </c>
      <c r="B61" s="264" t="s">
        <v>86</v>
      </c>
      <c r="C61" s="210">
        <v>22.68</v>
      </c>
      <c r="D61" s="220" t="s">
        <v>87</v>
      </c>
      <c r="E61" s="216">
        <v>945.69</v>
      </c>
      <c r="F61" s="203">
        <f t="shared" si="2"/>
        <v>21448.249200000002</v>
      </c>
    </row>
    <row r="62" spans="1:8" x14ac:dyDescent="0.25">
      <c r="A62" s="349" t="s">
        <v>88</v>
      </c>
      <c r="B62" s="264" t="s">
        <v>64</v>
      </c>
      <c r="C62" s="210">
        <v>91.44</v>
      </c>
      <c r="D62" s="220" t="s">
        <v>87</v>
      </c>
      <c r="E62" s="216">
        <v>945.69</v>
      </c>
      <c r="F62" s="203">
        <f t="shared" si="2"/>
        <v>86473.893599999996</v>
      </c>
    </row>
    <row r="63" spans="1:8" x14ac:dyDescent="0.25">
      <c r="A63" s="349" t="s">
        <v>89</v>
      </c>
      <c r="B63" s="264" t="s">
        <v>65</v>
      </c>
      <c r="C63" s="210">
        <v>65.98</v>
      </c>
      <c r="D63" s="220" t="s">
        <v>87</v>
      </c>
      <c r="E63" s="216">
        <v>463.98</v>
      </c>
      <c r="F63" s="203">
        <f t="shared" si="2"/>
        <v>30613.400400000002</v>
      </c>
    </row>
    <row r="64" spans="1:8" x14ac:dyDescent="0.25">
      <c r="A64" s="349" t="s">
        <v>90</v>
      </c>
      <c r="B64" s="264" t="s">
        <v>66</v>
      </c>
      <c r="C64" s="210">
        <v>48.15</v>
      </c>
      <c r="D64" s="220" t="s">
        <v>87</v>
      </c>
      <c r="E64" s="216">
        <v>525.69000000000005</v>
      </c>
      <c r="F64" s="203">
        <f t="shared" si="2"/>
        <v>25311.973500000004</v>
      </c>
    </row>
    <row r="65" spans="1:8" x14ac:dyDescent="0.25">
      <c r="A65" s="349"/>
      <c r="B65" s="269"/>
      <c r="C65" s="210"/>
      <c r="D65" s="220"/>
      <c r="E65" s="216"/>
    </row>
    <row r="66" spans="1:8" s="261" customFormat="1" x14ac:dyDescent="0.25">
      <c r="A66" s="388">
        <v>3.3</v>
      </c>
      <c r="B66" s="265" t="s">
        <v>67</v>
      </c>
      <c r="C66" s="225"/>
      <c r="D66" s="222" t="s">
        <v>47</v>
      </c>
      <c r="E66" s="219"/>
      <c r="F66" s="207">
        <f>SUM(F67:F68)</f>
        <v>576361.78321751999</v>
      </c>
      <c r="G66" s="260"/>
      <c r="H66" s="262"/>
    </row>
    <row r="67" spans="1:8" ht="16.899999999999999" customHeight="1" x14ac:dyDescent="0.25">
      <c r="A67" s="389" t="s">
        <v>91</v>
      </c>
      <c r="B67" s="264" t="s">
        <v>92</v>
      </c>
      <c r="C67" s="213">
        <v>9.072000000000001</v>
      </c>
      <c r="D67" s="220" t="s">
        <v>87</v>
      </c>
      <c r="E67" s="216">
        <v>16851.492899500001</v>
      </c>
      <c r="F67" s="203">
        <f t="shared" si="2"/>
        <v>152876.74358426401</v>
      </c>
    </row>
    <row r="68" spans="1:8" x14ac:dyDescent="0.25">
      <c r="A68" s="387" t="s">
        <v>93</v>
      </c>
      <c r="B68" s="264" t="s">
        <v>68</v>
      </c>
      <c r="C68" s="213">
        <v>27.431999999999999</v>
      </c>
      <c r="D68" s="220" t="s">
        <v>87</v>
      </c>
      <c r="E68" s="216">
        <v>15437.629033000001</v>
      </c>
      <c r="F68" s="203">
        <f t="shared" si="2"/>
        <v>423485.03963325603</v>
      </c>
    </row>
    <row r="69" spans="1:8" x14ac:dyDescent="0.25">
      <c r="A69" s="349"/>
      <c r="B69" s="223"/>
      <c r="C69" s="210"/>
      <c r="D69" s="220"/>
      <c r="E69" s="216"/>
    </row>
    <row r="70" spans="1:8" s="261" customFormat="1" x14ac:dyDescent="0.25">
      <c r="A70" s="388">
        <v>3.4</v>
      </c>
      <c r="B70" s="265" t="s">
        <v>94</v>
      </c>
      <c r="C70" s="225"/>
      <c r="D70" s="222" t="s">
        <v>47</v>
      </c>
      <c r="E70" s="219"/>
      <c r="F70" s="207">
        <f>SUM(F71:F74)</f>
        <v>2741292.2282571448</v>
      </c>
      <c r="G70" s="260"/>
      <c r="H70" s="262"/>
    </row>
    <row r="71" spans="1:8" ht="18.600000000000001" customHeight="1" x14ac:dyDescent="0.25">
      <c r="A71" s="389" t="s">
        <v>95</v>
      </c>
      <c r="B71" s="264" t="s">
        <v>96</v>
      </c>
      <c r="C71" s="213">
        <v>10.835999999999999</v>
      </c>
      <c r="D71" s="220" t="s">
        <v>9</v>
      </c>
      <c r="E71" s="216">
        <v>49850.36</v>
      </c>
      <c r="F71" s="203">
        <f>+C71*E71</f>
        <v>540178.50095999998</v>
      </c>
    </row>
    <row r="72" spans="1:8" ht="18.600000000000001" customHeight="1" x14ac:dyDescent="0.25">
      <c r="A72" s="389" t="s">
        <v>97</v>
      </c>
      <c r="B72" s="264" t="s">
        <v>70</v>
      </c>
      <c r="C72" s="213">
        <v>4.5720000000000001</v>
      </c>
      <c r="D72" s="220" t="s">
        <v>9</v>
      </c>
      <c r="E72" s="216">
        <v>41256.39</v>
      </c>
      <c r="F72" s="203">
        <f>+C72*E72</f>
        <v>188624.21507999999</v>
      </c>
    </row>
    <row r="73" spans="1:8" ht="18.600000000000001" customHeight="1" x14ac:dyDescent="0.25">
      <c r="A73" s="389" t="s">
        <v>98</v>
      </c>
      <c r="B73" s="264" t="s">
        <v>99</v>
      </c>
      <c r="C73" s="213">
        <v>19.018800000000002</v>
      </c>
      <c r="D73" s="220" t="s">
        <v>9</v>
      </c>
      <c r="E73" s="216">
        <v>39415.870000000003</v>
      </c>
      <c r="F73" s="203">
        <f>+C73*E73</f>
        <v>749642.5483560001</v>
      </c>
    </row>
    <row r="74" spans="1:8" ht="18.600000000000001" customHeight="1" x14ac:dyDescent="0.25">
      <c r="A74" s="389" t="s">
        <v>100</v>
      </c>
      <c r="B74" s="264" t="s">
        <v>101</v>
      </c>
      <c r="C74" s="213">
        <v>55.648768499999996</v>
      </c>
      <c r="D74" s="220" t="s">
        <v>9</v>
      </c>
      <c r="E74" s="216">
        <v>22693.17</v>
      </c>
      <c r="F74" s="203">
        <f>+C74*E74</f>
        <v>1262846.9638611448</v>
      </c>
    </row>
    <row r="75" spans="1:8" x14ac:dyDescent="0.25">
      <c r="A75" s="349"/>
      <c r="B75" s="264"/>
      <c r="C75" s="210"/>
      <c r="D75" s="220"/>
      <c r="E75" s="216"/>
    </row>
    <row r="76" spans="1:8" s="261" customFormat="1" x14ac:dyDescent="0.25">
      <c r="A76" s="388">
        <v>3.5</v>
      </c>
      <c r="B76" s="265" t="s">
        <v>102</v>
      </c>
      <c r="C76" s="209"/>
      <c r="D76" s="230" t="s">
        <v>47</v>
      </c>
      <c r="E76" s="231"/>
      <c r="F76" s="207">
        <f>SUM(F77:F78)</f>
        <v>1081543.1457967716</v>
      </c>
      <c r="G76" s="260"/>
      <c r="H76" s="262"/>
    </row>
    <row r="77" spans="1:8" x14ac:dyDescent="0.25">
      <c r="A77" s="349" t="s">
        <v>103</v>
      </c>
      <c r="B77" s="264" t="s">
        <v>73</v>
      </c>
      <c r="C77" s="210">
        <v>639.08460280300005</v>
      </c>
      <c r="D77" s="220" t="s">
        <v>82</v>
      </c>
      <c r="E77" s="216">
        <v>1605.8232689000001</v>
      </c>
      <c r="F77" s="203">
        <f>+C77*E77</f>
        <v>1026256.9259767717</v>
      </c>
    </row>
    <row r="78" spans="1:8" x14ac:dyDescent="0.25">
      <c r="A78" s="349" t="s">
        <v>104</v>
      </c>
      <c r="B78" s="264" t="s">
        <v>105</v>
      </c>
      <c r="C78" s="210">
        <v>1.3065</v>
      </c>
      <c r="D78" s="220" t="s">
        <v>87</v>
      </c>
      <c r="E78" s="216">
        <v>42316.28</v>
      </c>
      <c r="F78" s="203">
        <f t="shared" ref="F78:F139" si="3">+C78*E78</f>
        <v>55286.219819999998</v>
      </c>
    </row>
    <row r="79" spans="1:8" x14ac:dyDescent="0.25">
      <c r="A79" s="349"/>
      <c r="B79" s="264"/>
      <c r="C79" s="210"/>
      <c r="D79" s="220"/>
      <c r="E79" s="216"/>
    </row>
    <row r="80" spans="1:8" s="261" customFormat="1" x14ac:dyDescent="0.25">
      <c r="A80" s="388">
        <v>3.6</v>
      </c>
      <c r="B80" s="265" t="s">
        <v>106</v>
      </c>
      <c r="C80" s="225"/>
      <c r="D80" s="222" t="s">
        <v>47</v>
      </c>
      <c r="E80" s="219"/>
      <c r="F80" s="207">
        <f>SUM(F81:F84)</f>
        <v>654801.72230467992</v>
      </c>
      <c r="G80" s="260"/>
      <c r="H80" s="262"/>
    </row>
    <row r="81" spans="1:8" x14ac:dyDescent="0.25">
      <c r="A81" s="349" t="s">
        <v>107</v>
      </c>
      <c r="B81" s="264" t="s">
        <v>75</v>
      </c>
      <c r="C81" s="210">
        <v>1545.2</v>
      </c>
      <c r="D81" s="220" t="s">
        <v>82</v>
      </c>
      <c r="E81" s="216">
        <v>394.31556790000002</v>
      </c>
      <c r="F81" s="203">
        <f t="shared" si="3"/>
        <v>609296.41551908001</v>
      </c>
    </row>
    <row r="82" spans="1:8" x14ac:dyDescent="0.25">
      <c r="A82" s="349" t="s">
        <v>108</v>
      </c>
      <c r="B82" s="223" t="s">
        <v>76</v>
      </c>
      <c r="C82" s="210">
        <v>136.58000000000001</v>
      </c>
      <c r="D82" s="220" t="s">
        <v>82</v>
      </c>
      <c r="E82" s="216">
        <v>183.8175</v>
      </c>
      <c r="F82" s="203">
        <f t="shared" si="3"/>
        <v>25105.794150000002</v>
      </c>
    </row>
    <row r="83" spans="1:8" x14ac:dyDescent="0.25">
      <c r="A83" s="349" t="s">
        <v>109</v>
      </c>
      <c r="B83" s="264" t="s">
        <v>77</v>
      </c>
      <c r="C83" s="210">
        <v>86.1</v>
      </c>
      <c r="D83" s="220" t="s">
        <v>110</v>
      </c>
      <c r="E83" s="216">
        <v>192.43592400000003</v>
      </c>
      <c r="F83" s="203">
        <f t="shared" si="3"/>
        <v>16568.7330564</v>
      </c>
    </row>
    <row r="84" spans="1:8" x14ac:dyDescent="0.25">
      <c r="A84" s="349" t="s">
        <v>111</v>
      </c>
      <c r="B84" s="264" t="s">
        <v>78</v>
      </c>
      <c r="C84" s="210">
        <v>16.8</v>
      </c>
      <c r="D84" s="220" t="s">
        <v>110</v>
      </c>
      <c r="E84" s="216">
        <v>228.022594</v>
      </c>
      <c r="F84" s="203">
        <f t="shared" si="3"/>
        <v>3830.7795792000002</v>
      </c>
    </row>
    <row r="85" spans="1:8" x14ac:dyDescent="0.25">
      <c r="A85" s="385"/>
      <c r="B85" s="264"/>
      <c r="C85" s="210"/>
      <c r="D85" s="220"/>
      <c r="E85" s="216"/>
    </row>
    <row r="86" spans="1:8" s="261" customFormat="1" x14ac:dyDescent="0.25">
      <c r="A86" s="388">
        <v>3.7</v>
      </c>
      <c r="B86" s="265" t="s">
        <v>112</v>
      </c>
      <c r="C86" s="225"/>
      <c r="D86" s="222" t="s">
        <v>47</v>
      </c>
      <c r="E86" s="219"/>
      <c r="F86" s="207">
        <f>SUM(F87:F90)</f>
        <v>1651242.6241094451</v>
      </c>
      <c r="G86" s="260"/>
      <c r="H86" s="262"/>
    </row>
    <row r="87" spans="1:8" x14ac:dyDescent="0.25">
      <c r="A87" s="385" t="s">
        <v>113</v>
      </c>
      <c r="B87" s="264" t="s">
        <v>114</v>
      </c>
      <c r="C87" s="217">
        <v>287.59209999999996</v>
      </c>
      <c r="D87" s="220" t="s">
        <v>82</v>
      </c>
      <c r="E87" s="216">
        <v>1840.5260820000001</v>
      </c>
      <c r="F87" s="203">
        <f t="shared" si="3"/>
        <v>529320.76102715218</v>
      </c>
    </row>
    <row r="88" spans="1:8" x14ac:dyDescent="0.25">
      <c r="A88" s="385" t="s">
        <v>115</v>
      </c>
      <c r="B88" s="264" t="s">
        <v>116</v>
      </c>
      <c r="C88" s="217">
        <v>67.660000000000011</v>
      </c>
      <c r="D88" s="220" t="s">
        <v>110</v>
      </c>
      <c r="E88" s="216">
        <v>286.21220445</v>
      </c>
      <c r="F88" s="203">
        <f t="shared" si="3"/>
        <v>19365.117753087005</v>
      </c>
    </row>
    <row r="89" spans="1:8" x14ac:dyDescent="0.25">
      <c r="A89" s="385" t="s">
        <v>117</v>
      </c>
      <c r="B89" s="264" t="s">
        <v>118</v>
      </c>
      <c r="C89" s="217">
        <v>103.2269</v>
      </c>
      <c r="D89" s="220" t="s">
        <v>82</v>
      </c>
      <c r="E89" s="216">
        <v>2123.5340820000001</v>
      </c>
      <c r="F89" s="203">
        <f t="shared" si="3"/>
        <v>219205.84032920582</v>
      </c>
    </row>
    <row r="90" spans="1:8" x14ac:dyDescent="0.25">
      <c r="A90" s="385" t="s">
        <v>119</v>
      </c>
      <c r="B90" s="264" t="s">
        <v>120</v>
      </c>
      <c r="C90" s="217">
        <v>390.82</v>
      </c>
      <c r="D90" s="220" t="s">
        <v>82</v>
      </c>
      <c r="E90" s="216">
        <v>2260.25</v>
      </c>
      <c r="F90" s="203">
        <f t="shared" si="3"/>
        <v>883350.90500000003</v>
      </c>
    </row>
    <row r="91" spans="1:8" x14ac:dyDescent="0.25">
      <c r="A91" s="385"/>
      <c r="B91" s="264"/>
      <c r="C91" s="217"/>
      <c r="D91" s="220"/>
      <c r="E91" s="216"/>
    </row>
    <row r="92" spans="1:8" s="261" customFormat="1" x14ac:dyDescent="0.25">
      <c r="A92" s="388">
        <v>3.8</v>
      </c>
      <c r="B92" s="265" t="s">
        <v>121</v>
      </c>
      <c r="C92" s="225"/>
      <c r="D92" s="222" t="s">
        <v>47</v>
      </c>
      <c r="E92" s="219"/>
      <c r="F92" s="207">
        <f>+F93</f>
        <v>291925.50446332805</v>
      </c>
      <c r="G92" s="260"/>
      <c r="H92" s="262"/>
    </row>
    <row r="93" spans="1:8" x14ac:dyDescent="0.25">
      <c r="A93" s="385" t="s">
        <v>122</v>
      </c>
      <c r="B93" s="264" t="s">
        <v>123</v>
      </c>
      <c r="C93" s="217">
        <v>168.69150000000002</v>
      </c>
      <c r="D93" s="220" t="s">
        <v>82</v>
      </c>
      <c r="E93" s="216">
        <v>1730.528832</v>
      </c>
      <c r="F93" s="203">
        <f t="shared" si="3"/>
        <v>291925.50446332805</v>
      </c>
    </row>
    <row r="94" spans="1:8" x14ac:dyDescent="0.25">
      <c r="A94" s="385"/>
      <c r="B94" s="264"/>
      <c r="C94" s="217"/>
      <c r="D94" s="220"/>
      <c r="E94" s="216"/>
    </row>
    <row r="95" spans="1:8" s="261" customFormat="1" x14ac:dyDescent="0.25">
      <c r="A95" s="388">
        <v>3.9</v>
      </c>
      <c r="B95" s="265" t="s">
        <v>124</v>
      </c>
      <c r="C95" s="225"/>
      <c r="D95" s="222" t="s">
        <v>47</v>
      </c>
      <c r="E95" s="219"/>
      <c r="F95" s="207">
        <f>SUM(F96:F97)</f>
        <v>249000</v>
      </c>
      <c r="G95" s="260"/>
      <c r="H95" s="262"/>
    </row>
    <row r="96" spans="1:8" x14ac:dyDescent="0.25">
      <c r="A96" s="385" t="s">
        <v>125</v>
      </c>
      <c r="B96" s="264" t="s">
        <v>126</v>
      </c>
      <c r="C96" s="217">
        <v>4</v>
      </c>
      <c r="D96" s="220" t="s">
        <v>127</v>
      </c>
      <c r="E96" s="216">
        <v>33500</v>
      </c>
      <c r="F96" s="203">
        <f t="shared" si="3"/>
        <v>134000</v>
      </c>
    </row>
    <row r="97" spans="1:8" x14ac:dyDescent="0.25">
      <c r="A97" s="385" t="s">
        <v>128</v>
      </c>
      <c r="B97" s="223" t="s">
        <v>129</v>
      </c>
      <c r="C97" s="217">
        <v>1</v>
      </c>
      <c r="D97" s="220" t="s">
        <v>127</v>
      </c>
      <c r="E97" s="216">
        <v>115000</v>
      </c>
      <c r="F97" s="203">
        <f t="shared" si="3"/>
        <v>115000</v>
      </c>
    </row>
    <row r="98" spans="1:8" x14ac:dyDescent="0.25">
      <c r="A98" s="385"/>
      <c r="B98" s="223"/>
      <c r="C98" s="217"/>
      <c r="D98" s="220"/>
      <c r="E98" s="216"/>
    </row>
    <row r="99" spans="1:8" s="261" customFormat="1" x14ac:dyDescent="0.25">
      <c r="A99" s="388">
        <v>3.1</v>
      </c>
      <c r="B99" s="265" t="s">
        <v>130</v>
      </c>
      <c r="C99" s="225"/>
      <c r="D99" s="222" t="s">
        <v>47</v>
      </c>
      <c r="E99" s="219"/>
      <c r="F99" s="207">
        <f>SUM(F100)</f>
        <v>92267</v>
      </c>
      <c r="G99" s="260"/>
      <c r="H99" s="262"/>
    </row>
    <row r="100" spans="1:8" x14ac:dyDescent="0.25">
      <c r="A100" s="349" t="s">
        <v>131</v>
      </c>
      <c r="B100" s="264" t="s">
        <v>132</v>
      </c>
      <c r="C100" s="210">
        <v>184.53399999999999</v>
      </c>
      <c r="D100" s="220" t="s">
        <v>133</v>
      </c>
      <c r="E100" s="216">
        <v>500</v>
      </c>
      <c r="F100" s="203">
        <f t="shared" si="3"/>
        <v>92267</v>
      </c>
    </row>
    <row r="101" spans="1:8" x14ac:dyDescent="0.25">
      <c r="A101" s="349"/>
      <c r="B101" s="264"/>
      <c r="C101" s="210"/>
      <c r="D101" s="220"/>
      <c r="E101" s="216"/>
    </row>
    <row r="102" spans="1:8" s="261" customFormat="1" x14ac:dyDescent="0.25">
      <c r="A102" s="388">
        <v>3.11</v>
      </c>
      <c r="B102" s="265" t="s">
        <v>134</v>
      </c>
      <c r="C102" s="225"/>
      <c r="D102" s="222" t="s">
        <v>47</v>
      </c>
      <c r="E102" s="219"/>
      <c r="F102" s="207">
        <f>+F103</f>
        <v>823991.12385778315</v>
      </c>
      <c r="G102" s="260"/>
      <c r="H102" s="262"/>
    </row>
    <row r="103" spans="1:8" x14ac:dyDescent="0.25">
      <c r="A103" s="349" t="s">
        <v>135</v>
      </c>
      <c r="B103" s="227" t="s">
        <v>136</v>
      </c>
      <c r="C103" s="210">
        <v>390.32139999999998</v>
      </c>
      <c r="D103" s="220" t="s">
        <v>82</v>
      </c>
      <c r="E103" s="216">
        <v>2111.05802515</v>
      </c>
      <c r="F103" s="203">
        <f t="shared" si="3"/>
        <v>823991.12385778315</v>
      </c>
    </row>
    <row r="104" spans="1:8" x14ac:dyDescent="0.25">
      <c r="A104" s="349"/>
      <c r="B104" s="264"/>
      <c r="C104" s="210"/>
      <c r="D104" s="220"/>
      <c r="E104" s="216"/>
    </row>
    <row r="105" spans="1:8" s="261" customFormat="1" x14ac:dyDescent="0.25">
      <c r="A105" s="388">
        <v>3.12</v>
      </c>
      <c r="B105" s="265" t="s">
        <v>137</v>
      </c>
      <c r="C105" s="225"/>
      <c r="D105" s="222" t="s">
        <v>47</v>
      </c>
      <c r="E105" s="219"/>
      <c r="F105" s="207">
        <f>SUM(F106:F112)</f>
        <v>1194336.4050650001</v>
      </c>
      <c r="G105" s="260"/>
      <c r="H105" s="262"/>
    </row>
    <row r="106" spans="1:8" x14ac:dyDescent="0.25">
      <c r="A106" s="349" t="s">
        <v>138</v>
      </c>
      <c r="B106" s="264" t="s">
        <v>139</v>
      </c>
      <c r="C106" s="210">
        <v>14</v>
      </c>
      <c r="D106" s="220" t="s">
        <v>127</v>
      </c>
      <c r="E106" s="216">
        <v>11593.654875</v>
      </c>
      <c r="F106" s="203">
        <f t="shared" si="3"/>
        <v>162311.16824999999</v>
      </c>
    </row>
    <row r="107" spans="1:8" x14ac:dyDescent="0.25">
      <c r="A107" s="349" t="s">
        <v>140</v>
      </c>
      <c r="B107" s="264" t="s">
        <v>141</v>
      </c>
      <c r="C107" s="210">
        <v>10</v>
      </c>
      <c r="D107" s="220" t="s">
        <v>127</v>
      </c>
      <c r="E107" s="216">
        <v>26278.95105</v>
      </c>
      <c r="F107" s="203">
        <f t="shared" si="3"/>
        <v>262789.51049999997</v>
      </c>
    </row>
    <row r="108" spans="1:8" x14ac:dyDescent="0.25">
      <c r="A108" s="385" t="s">
        <v>142</v>
      </c>
      <c r="B108" s="264" t="s">
        <v>143</v>
      </c>
      <c r="C108" s="217">
        <v>6</v>
      </c>
      <c r="D108" s="220" t="s">
        <v>144</v>
      </c>
      <c r="E108" s="216">
        <v>13500</v>
      </c>
      <c r="F108" s="203">
        <f t="shared" si="3"/>
        <v>81000</v>
      </c>
    </row>
    <row r="109" spans="1:8" x14ac:dyDescent="0.25">
      <c r="A109" s="349" t="s">
        <v>145</v>
      </c>
      <c r="B109" s="264" t="s">
        <v>146</v>
      </c>
      <c r="C109" s="210">
        <v>14</v>
      </c>
      <c r="D109" s="220" t="s">
        <v>127</v>
      </c>
      <c r="E109" s="216">
        <v>12305.04</v>
      </c>
      <c r="F109" s="203">
        <f t="shared" si="3"/>
        <v>172270.56</v>
      </c>
    </row>
    <row r="110" spans="1:8" x14ac:dyDescent="0.25">
      <c r="A110" s="349" t="s">
        <v>147</v>
      </c>
      <c r="B110" s="264" t="s">
        <v>148</v>
      </c>
      <c r="C110" s="210">
        <v>14</v>
      </c>
      <c r="D110" s="220" t="s">
        <v>127</v>
      </c>
      <c r="E110" s="216">
        <v>22500</v>
      </c>
      <c r="F110" s="203">
        <f t="shared" si="3"/>
        <v>315000</v>
      </c>
    </row>
    <row r="111" spans="1:8" x14ac:dyDescent="0.25">
      <c r="A111" s="385" t="s">
        <v>149</v>
      </c>
      <c r="B111" s="264" t="s">
        <v>150</v>
      </c>
      <c r="C111" s="217">
        <v>34</v>
      </c>
      <c r="D111" s="220" t="s">
        <v>127</v>
      </c>
      <c r="E111" s="216">
        <v>3377.3495974999996</v>
      </c>
      <c r="F111" s="203">
        <f t="shared" si="3"/>
        <v>114829.88631499998</v>
      </c>
    </row>
    <row r="112" spans="1:8" x14ac:dyDescent="0.25">
      <c r="A112" s="349" t="s">
        <v>151</v>
      </c>
      <c r="B112" s="223" t="s">
        <v>152</v>
      </c>
      <c r="C112" s="217">
        <v>16</v>
      </c>
      <c r="D112" s="220" t="s">
        <v>127</v>
      </c>
      <c r="E112" s="216">
        <v>5383.4549999999999</v>
      </c>
      <c r="F112" s="203">
        <f t="shared" si="3"/>
        <v>86135.28</v>
      </c>
    </row>
    <row r="113" spans="1:8" x14ac:dyDescent="0.25">
      <c r="A113" s="385"/>
      <c r="B113" s="269"/>
      <c r="C113" s="217"/>
      <c r="D113" s="220"/>
      <c r="E113" s="216"/>
    </row>
    <row r="114" spans="1:8" s="261" customFormat="1" x14ac:dyDescent="0.25">
      <c r="A114" s="388">
        <v>3.13</v>
      </c>
      <c r="B114" s="265" t="s">
        <v>153</v>
      </c>
      <c r="C114" s="225"/>
      <c r="D114" s="222" t="s">
        <v>47</v>
      </c>
      <c r="E114" s="219"/>
      <c r="F114" s="207">
        <f>+F115</f>
        <v>58968.000000000007</v>
      </c>
      <c r="G114" s="260"/>
      <c r="H114" s="262"/>
    </row>
    <row r="115" spans="1:8" x14ac:dyDescent="0.25">
      <c r="A115" s="349" t="s">
        <v>154</v>
      </c>
      <c r="B115" s="264" t="s">
        <v>155</v>
      </c>
      <c r="C115" s="217">
        <v>3.2760000000000002</v>
      </c>
      <c r="D115" s="220" t="s">
        <v>82</v>
      </c>
      <c r="E115" s="216">
        <v>18000</v>
      </c>
      <c r="F115" s="203">
        <f t="shared" si="3"/>
        <v>58968.000000000007</v>
      </c>
    </row>
    <row r="116" spans="1:8" x14ac:dyDescent="0.25">
      <c r="A116" s="349"/>
      <c r="B116" s="264"/>
      <c r="C116" s="217"/>
      <c r="D116" s="220"/>
      <c r="E116" s="216"/>
    </row>
    <row r="117" spans="1:8" s="261" customFormat="1" x14ac:dyDescent="0.25">
      <c r="A117" s="388">
        <v>3.14</v>
      </c>
      <c r="B117" s="265" t="s">
        <v>156</v>
      </c>
      <c r="C117" s="225"/>
      <c r="D117" s="222" t="s">
        <v>47</v>
      </c>
      <c r="E117" s="219"/>
      <c r="F117" s="207">
        <f>SUM(F118:F119)</f>
        <v>977900.65028000006</v>
      </c>
      <c r="G117" s="260"/>
      <c r="H117" s="262"/>
    </row>
    <row r="118" spans="1:8" x14ac:dyDescent="0.25">
      <c r="A118" s="349" t="s">
        <v>157</v>
      </c>
      <c r="B118" s="223" t="s">
        <v>158</v>
      </c>
      <c r="C118" s="217">
        <v>1545.2</v>
      </c>
      <c r="D118" s="220" t="s">
        <v>82</v>
      </c>
      <c r="E118" s="216">
        <v>556.1</v>
      </c>
      <c r="F118" s="203">
        <f t="shared" si="3"/>
        <v>859285.72000000009</v>
      </c>
    </row>
    <row r="119" spans="1:8" x14ac:dyDescent="0.25">
      <c r="A119" s="349" t="s">
        <v>159</v>
      </c>
      <c r="B119" s="264" t="s">
        <v>160</v>
      </c>
      <c r="C119" s="217">
        <v>390.32</v>
      </c>
      <c r="D119" s="220" t="s">
        <v>82</v>
      </c>
      <c r="E119" s="216">
        <v>303.89150000000001</v>
      </c>
      <c r="F119" s="203">
        <f t="shared" si="3"/>
        <v>118614.93028</v>
      </c>
    </row>
    <row r="120" spans="1:8" x14ac:dyDescent="0.25">
      <c r="A120" s="349"/>
      <c r="B120" s="227"/>
      <c r="C120" s="217"/>
      <c r="D120" s="220"/>
      <c r="E120" s="216"/>
    </row>
    <row r="121" spans="1:8" s="261" customFormat="1" x14ac:dyDescent="0.25">
      <c r="A121" s="388">
        <v>3.15</v>
      </c>
      <c r="B121" s="265" t="s">
        <v>161</v>
      </c>
      <c r="C121" s="225"/>
      <c r="D121" s="222" t="s">
        <v>47</v>
      </c>
      <c r="E121" s="219"/>
      <c r="F121" s="207">
        <f>SUM(F122:F133)</f>
        <v>1468793.7599999998</v>
      </c>
      <c r="G121" s="260"/>
      <c r="H121" s="262"/>
    </row>
    <row r="122" spans="1:8" ht="45" x14ac:dyDescent="0.25">
      <c r="A122" s="349" t="s">
        <v>162</v>
      </c>
      <c r="B122" s="223" t="s">
        <v>163</v>
      </c>
      <c r="C122" s="217">
        <v>16</v>
      </c>
      <c r="D122" s="220" t="s">
        <v>144</v>
      </c>
      <c r="E122" s="216">
        <v>2259.6999999999998</v>
      </c>
      <c r="F122" s="203">
        <f t="shared" si="3"/>
        <v>36155.199999999997</v>
      </c>
    </row>
    <row r="123" spans="1:8" ht="30" x14ac:dyDescent="0.25">
      <c r="A123" s="349" t="s">
        <v>164</v>
      </c>
      <c r="B123" s="223" t="s">
        <v>165</v>
      </c>
      <c r="C123" s="217">
        <v>4</v>
      </c>
      <c r="D123" s="220" t="s">
        <v>144</v>
      </c>
      <c r="E123" s="216">
        <v>1774.52</v>
      </c>
      <c r="F123" s="203">
        <f t="shared" si="3"/>
        <v>7098.08</v>
      </c>
    </row>
    <row r="124" spans="1:8" ht="45" x14ac:dyDescent="0.25">
      <c r="A124" s="349" t="s">
        <v>166</v>
      </c>
      <c r="B124" s="223" t="s">
        <v>167</v>
      </c>
      <c r="C124" s="217">
        <v>6</v>
      </c>
      <c r="D124" s="220" t="s">
        <v>144</v>
      </c>
      <c r="E124" s="216">
        <v>1977.78</v>
      </c>
      <c r="F124" s="203">
        <f t="shared" si="3"/>
        <v>11866.68</v>
      </c>
    </row>
    <row r="125" spans="1:8" ht="45" x14ac:dyDescent="0.25">
      <c r="A125" s="349" t="s">
        <v>168</v>
      </c>
      <c r="B125" s="223" t="s">
        <v>169</v>
      </c>
      <c r="C125" s="217">
        <v>5</v>
      </c>
      <c r="D125" s="220" t="s">
        <v>144</v>
      </c>
      <c r="E125" s="216">
        <v>2033.04</v>
      </c>
      <c r="F125" s="203">
        <f t="shared" si="3"/>
        <v>10165.200000000001</v>
      </c>
    </row>
    <row r="126" spans="1:8" ht="45" x14ac:dyDescent="0.25">
      <c r="A126" s="349" t="s">
        <v>170</v>
      </c>
      <c r="B126" s="223" t="s">
        <v>171</v>
      </c>
      <c r="C126" s="217">
        <v>33</v>
      </c>
      <c r="D126" s="220" t="s">
        <v>144</v>
      </c>
      <c r="E126" s="216">
        <v>2310.89</v>
      </c>
      <c r="F126" s="203">
        <f t="shared" si="3"/>
        <v>76259.37</v>
      </c>
    </row>
    <row r="127" spans="1:8" ht="45" x14ac:dyDescent="0.25">
      <c r="A127" s="349" t="s">
        <v>172</v>
      </c>
      <c r="B127" s="223" t="s">
        <v>173</v>
      </c>
      <c r="C127" s="217">
        <v>6</v>
      </c>
      <c r="D127" s="220" t="s">
        <v>144</v>
      </c>
      <c r="E127" s="216">
        <v>3149.38</v>
      </c>
      <c r="F127" s="203">
        <f t="shared" si="3"/>
        <v>18896.28</v>
      </c>
    </row>
    <row r="128" spans="1:8" ht="45" x14ac:dyDescent="0.25">
      <c r="A128" s="349" t="s">
        <v>174</v>
      </c>
      <c r="B128" s="223" t="s">
        <v>175</v>
      </c>
      <c r="C128" s="217">
        <v>3</v>
      </c>
      <c r="D128" s="220" t="s">
        <v>144</v>
      </c>
      <c r="E128" s="216">
        <v>1710.04</v>
      </c>
      <c r="F128" s="203">
        <f t="shared" si="3"/>
        <v>5130.12</v>
      </c>
    </row>
    <row r="129" spans="1:8" ht="45" x14ac:dyDescent="0.25">
      <c r="A129" s="349" t="s">
        <v>176</v>
      </c>
      <c r="B129" s="223" t="s">
        <v>177</v>
      </c>
      <c r="C129" s="217">
        <v>1</v>
      </c>
      <c r="D129" s="220" t="s">
        <v>144</v>
      </c>
      <c r="E129" s="216">
        <v>1718.88</v>
      </c>
      <c r="F129" s="203">
        <f t="shared" si="3"/>
        <v>1718.88</v>
      </c>
    </row>
    <row r="130" spans="1:8" ht="30" x14ac:dyDescent="0.25">
      <c r="A130" s="349" t="s">
        <v>178</v>
      </c>
      <c r="B130" s="223" t="s">
        <v>179</v>
      </c>
      <c r="C130" s="217">
        <v>1</v>
      </c>
      <c r="D130" s="220" t="s">
        <v>144</v>
      </c>
      <c r="E130" s="216">
        <v>2928.86</v>
      </c>
      <c r="F130" s="203">
        <f t="shared" si="3"/>
        <v>2928.86</v>
      </c>
    </row>
    <row r="131" spans="1:8" ht="45" x14ac:dyDescent="0.25">
      <c r="A131" s="349" t="s">
        <v>180</v>
      </c>
      <c r="B131" s="223" t="s">
        <v>181</v>
      </c>
      <c r="C131" s="217">
        <v>1</v>
      </c>
      <c r="D131" s="220" t="s">
        <v>144</v>
      </c>
      <c r="E131" s="216">
        <v>26639.09</v>
      </c>
      <c r="F131" s="203">
        <f t="shared" si="3"/>
        <v>26639.09</v>
      </c>
    </row>
    <row r="132" spans="1:8" x14ac:dyDescent="0.25">
      <c r="A132" s="349" t="s">
        <v>182</v>
      </c>
      <c r="B132" s="223" t="s">
        <v>183</v>
      </c>
      <c r="C132" s="217">
        <v>1200</v>
      </c>
      <c r="D132" s="220" t="s">
        <v>184</v>
      </c>
      <c r="E132" s="216">
        <v>330.78</v>
      </c>
      <c r="F132" s="203">
        <f t="shared" si="3"/>
        <v>396935.99999999994</v>
      </c>
    </row>
    <row r="133" spans="1:8" x14ac:dyDescent="0.25">
      <c r="A133" s="349" t="s">
        <v>185</v>
      </c>
      <c r="B133" s="223" t="s">
        <v>186</v>
      </c>
      <c r="C133" s="217">
        <v>5</v>
      </c>
      <c r="D133" s="220" t="s">
        <v>144</v>
      </c>
      <c r="E133" s="216">
        <v>175000</v>
      </c>
      <c r="F133" s="203">
        <f t="shared" si="3"/>
        <v>875000</v>
      </c>
    </row>
    <row r="134" spans="1:8" x14ac:dyDescent="0.25">
      <c r="A134" s="349"/>
      <c r="B134" s="269"/>
      <c r="C134" s="210"/>
      <c r="D134" s="220"/>
      <c r="E134" s="216"/>
    </row>
    <row r="135" spans="1:8" s="261" customFormat="1" x14ac:dyDescent="0.25">
      <c r="A135" s="388">
        <v>3.16</v>
      </c>
      <c r="B135" s="265" t="s">
        <v>187</v>
      </c>
      <c r="C135" s="225"/>
      <c r="D135" s="222" t="s">
        <v>47</v>
      </c>
      <c r="E135" s="219"/>
      <c r="F135" s="207">
        <f>+F136</f>
        <v>330200</v>
      </c>
      <c r="G135" s="260"/>
      <c r="H135" s="262"/>
    </row>
    <row r="136" spans="1:8" x14ac:dyDescent="0.25">
      <c r="A136" s="349" t="s">
        <v>188</v>
      </c>
      <c r="B136" s="264" t="s">
        <v>189</v>
      </c>
      <c r="C136" s="217">
        <v>52</v>
      </c>
      <c r="D136" s="220" t="s">
        <v>144</v>
      </c>
      <c r="E136" s="216">
        <v>6350</v>
      </c>
      <c r="F136" s="203">
        <f t="shared" si="3"/>
        <v>330200</v>
      </c>
    </row>
    <row r="137" spans="1:8" x14ac:dyDescent="0.25">
      <c r="A137" s="387"/>
      <c r="B137" s="232"/>
      <c r="C137" s="213"/>
      <c r="D137" s="220"/>
      <c r="E137" s="216"/>
    </row>
    <row r="138" spans="1:8" s="261" customFormat="1" x14ac:dyDescent="0.25">
      <c r="A138" s="388">
        <v>3.17</v>
      </c>
      <c r="B138" s="265" t="s">
        <v>201</v>
      </c>
      <c r="C138" s="225"/>
      <c r="D138" s="222" t="s">
        <v>47</v>
      </c>
      <c r="E138" s="219"/>
      <c r="F138" s="207">
        <f>+F139</f>
        <v>177636.17000571801</v>
      </c>
      <c r="G138" s="260"/>
      <c r="H138" s="262"/>
    </row>
    <row r="139" spans="1:8" x14ac:dyDescent="0.25">
      <c r="A139" s="349" t="s">
        <v>190</v>
      </c>
      <c r="B139" s="264" t="s">
        <v>73</v>
      </c>
      <c r="C139" s="210">
        <v>110.62</v>
      </c>
      <c r="D139" s="220" t="s">
        <v>82</v>
      </c>
      <c r="E139" s="216">
        <v>1605.8232689000001</v>
      </c>
      <c r="F139" s="203">
        <f t="shared" si="3"/>
        <v>177636.17000571801</v>
      </c>
    </row>
    <row r="140" spans="1:8" x14ac:dyDescent="0.25">
      <c r="A140" s="349"/>
      <c r="B140" s="264"/>
      <c r="C140" s="210"/>
      <c r="D140" s="220"/>
      <c r="E140" s="216"/>
    </row>
    <row r="141" spans="1:8" s="261" customFormat="1" x14ac:dyDescent="0.25">
      <c r="A141" s="388">
        <v>3.18</v>
      </c>
      <c r="B141" s="265" t="s">
        <v>74</v>
      </c>
      <c r="C141" s="225"/>
      <c r="D141" s="222" t="s">
        <v>47</v>
      </c>
      <c r="E141" s="219"/>
      <c r="F141" s="207">
        <f>SUM(F142:F144)</f>
        <v>175376.34943195601</v>
      </c>
      <c r="G141" s="260"/>
      <c r="H141" s="262"/>
    </row>
    <row r="142" spans="1:8" x14ac:dyDescent="0.25">
      <c r="A142" s="349" t="s">
        <v>191</v>
      </c>
      <c r="B142" s="264" t="s">
        <v>192</v>
      </c>
      <c r="C142" s="217">
        <v>221.24</v>
      </c>
      <c r="D142" s="220" t="s">
        <v>82</v>
      </c>
      <c r="E142" s="216">
        <v>394.31556790000002</v>
      </c>
      <c r="F142" s="203">
        <f t="shared" ref="F142:F152" si="4">+C142*E142</f>
        <v>87238.376242196013</v>
      </c>
    </row>
    <row r="143" spans="1:8" x14ac:dyDescent="0.25">
      <c r="A143" s="349" t="s">
        <v>193</v>
      </c>
      <c r="B143" s="264" t="s">
        <v>77</v>
      </c>
      <c r="C143" s="217">
        <v>221.44</v>
      </c>
      <c r="D143" s="220" t="s">
        <v>110</v>
      </c>
      <c r="E143" s="216">
        <v>257.014611</v>
      </c>
      <c r="F143" s="203">
        <f t="shared" si="4"/>
        <v>56913.31545984</v>
      </c>
    </row>
    <row r="144" spans="1:8" x14ac:dyDescent="0.25">
      <c r="A144" s="349" t="s">
        <v>194</v>
      </c>
      <c r="B144" s="264" t="s">
        <v>78</v>
      </c>
      <c r="C144" s="210">
        <v>110.72</v>
      </c>
      <c r="D144" s="220" t="s">
        <v>110</v>
      </c>
      <c r="E144" s="216">
        <v>282.014611</v>
      </c>
      <c r="F144" s="203">
        <f t="shared" si="4"/>
        <v>31224.65772992</v>
      </c>
    </row>
    <row r="145" spans="1:8" x14ac:dyDescent="0.25">
      <c r="A145" s="349"/>
      <c r="B145" s="264"/>
      <c r="C145" s="210"/>
      <c r="D145" s="220"/>
      <c r="E145" s="216"/>
    </row>
    <row r="146" spans="1:8" s="261" customFormat="1" x14ac:dyDescent="0.25">
      <c r="A146" s="388">
        <v>3.19</v>
      </c>
      <c r="B146" s="265" t="s">
        <v>156</v>
      </c>
      <c r="C146" s="225"/>
      <c r="D146" s="222" t="s">
        <v>47</v>
      </c>
      <c r="E146" s="219"/>
      <c r="F146" s="207">
        <f>+F147</f>
        <v>123031.56400000001</v>
      </c>
      <c r="G146" s="260"/>
      <c r="H146" s="262"/>
    </row>
    <row r="147" spans="1:8" x14ac:dyDescent="0.25">
      <c r="A147" s="349" t="s">
        <v>195</v>
      </c>
      <c r="B147" s="264" t="s">
        <v>158</v>
      </c>
      <c r="C147" s="210">
        <v>221.24</v>
      </c>
      <c r="D147" s="220" t="s">
        <v>82</v>
      </c>
      <c r="E147" s="216">
        <v>556.1</v>
      </c>
      <c r="F147" s="203">
        <f t="shared" si="4"/>
        <v>123031.56400000001</v>
      </c>
    </row>
    <row r="148" spans="1:8" x14ac:dyDescent="0.25">
      <c r="A148" s="349"/>
      <c r="B148" s="264"/>
      <c r="C148" s="210"/>
      <c r="D148" s="220"/>
      <c r="E148" s="216"/>
    </row>
    <row r="149" spans="1:8" s="261" customFormat="1" x14ac:dyDescent="0.25">
      <c r="A149" s="388">
        <v>3.2</v>
      </c>
      <c r="B149" s="265" t="s">
        <v>196</v>
      </c>
      <c r="C149" s="225"/>
      <c r="D149" s="222" t="s">
        <v>47</v>
      </c>
      <c r="E149" s="219"/>
      <c r="F149" s="207">
        <f>SUM(F150:F152)</f>
        <v>962408.5957590061</v>
      </c>
      <c r="G149" s="260"/>
      <c r="H149" s="262"/>
    </row>
    <row r="150" spans="1:8" x14ac:dyDescent="0.25">
      <c r="A150" s="349" t="s">
        <v>85</v>
      </c>
      <c r="B150" s="264" t="s">
        <v>197</v>
      </c>
      <c r="C150" s="217">
        <v>110.62</v>
      </c>
      <c r="D150" s="220" t="s">
        <v>110</v>
      </c>
      <c r="E150" s="216">
        <v>271.08787150000001</v>
      </c>
      <c r="F150" s="203">
        <f t="shared" si="4"/>
        <v>29987.740345330003</v>
      </c>
    </row>
    <row r="151" spans="1:8" x14ac:dyDescent="0.25">
      <c r="A151" s="349" t="s">
        <v>88</v>
      </c>
      <c r="B151" s="264" t="s">
        <v>198</v>
      </c>
      <c r="C151" s="210">
        <v>519.28800000000001</v>
      </c>
      <c r="D151" s="220" t="s">
        <v>82</v>
      </c>
      <c r="E151" s="216">
        <v>1156.3900000000001</v>
      </c>
      <c r="F151" s="203">
        <f t="shared" si="4"/>
        <v>600499.45032000006</v>
      </c>
    </row>
    <row r="152" spans="1:8" x14ac:dyDescent="0.25">
      <c r="A152" s="349" t="s">
        <v>89</v>
      </c>
      <c r="B152" s="223" t="s">
        <v>199</v>
      </c>
      <c r="C152" s="210">
        <v>392.18810000000002</v>
      </c>
      <c r="D152" s="220" t="s">
        <v>82</v>
      </c>
      <c r="E152" s="216">
        <v>846.3321684</v>
      </c>
      <c r="F152" s="203">
        <f t="shared" si="4"/>
        <v>331921.40509367606</v>
      </c>
    </row>
    <row r="153" spans="1:8" x14ac:dyDescent="0.25">
      <c r="A153" s="349"/>
      <c r="B153" s="223"/>
      <c r="C153" s="210"/>
      <c r="D153" s="220"/>
      <c r="E153" s="216"/>
    </row>
    <row r="154" spans="1:8" s="261" customFormat="1" x14ac:dyDescent="0.25">
      <c r="A154" s="383">
        <v>4</v>
      </c>
      <c r="B154" s="204" t="s">
        <v>260</v>
      </c>
      <c r="C154" s="205"/>
      <c r="D154" s="206" t="s">
        <v>47</v>
      </c>
      <c r="E154" s="259"/>
      <c r="F154" s="205"/>
      <c r="G154" s="260"/>
      <c r="H154" s="262"/>
    </row>
    <row r="155" spans="1:8" s="261" customFormat="1" x14ac:dyDescent="0.25">
      <c r="A155" s="388">
        <v>4.0999999999999996</v>
      </c>
      <c r="B155" s="265" t="s">
        <v>202</v>
      </c>
      <c r="C155" s="225"/>
      <c r="D155" s="222" t="s">
        <v>47</v>
      </c>
      <c r="E155" s="219"/>
      <c r="F155" s="207">
        <f>SUM(F156:F157)</f>
        <v>309144.08499987837</v>
      </c>
      <c r="G155" s="260"/>
      <c r="H155" s="262"/>
    </row>
    <row r="156" spans="1:8" x14ac:dyDescent="0.25">
      <c r="A156" s="349" t="s">
        <v>203</v>
      </c>
      <c r="B156" s="223" t="s">
        <v>81</v>
      </c>
      <c r="C156" s="210">
        <v>849.31200000000001</v>
      </c>
      <c r="D156" s="220" t="s">
        <v>82</v>
      </c>
      <c r="E156" s="216">
        <v>297.95734319999997</v>
      </c>
      <c r="F156" s="203">
        <f>+C156*E156</f>
        <v>253058.74706787837</v>
      </c>
    </row>
    <row r="157" spans="1:8" x14ac:dyDescent="0.25">
      <c r="A157" s="349" t="s">
        <v>204</v>
      </c>
      <c r="B157" s="223" t="s">
        <v>84</v>
      </c>
      <c r="C157" s="210">
        <v>727.5920000000001</v>
      </c>
      <c r="D157" s="220" t="s">
        <v>82</v>
      </c>
      <c r="E157" s="216">
        <v>77.083500000000001</v>
      </c>
      <c r="F157" s="203">
        <f t="shared" ref="F157:F218" si="5">+C157*E157</f>
        <v>56085.337932000009</v>
      </c>
    </row>
    <row r="158" spans="1:8" x14ac:dyDescent="0.25">
      <c r="A158" s="349"/>
      <c r="B158" s="223"/>
      <c r="C158" s="210"/>
      <c r="D158" s="220"/>
      <c r="E158" s="216"/>
    </row>
    <row r="159" spans="1:8" s="261" customFormat="1" x14ac:dyDescent="0.25">
      <c r="A159" s="388">
        <v>4.2</v>
      </c>
      <c r="B159" s="265" t="s">
        <v>63</v>
      </c>
      <c r="C159" s="225"/>
      <c r="D159" s="222" t="s">
        <v>47</v>
      </c>
      <c r="E159" s="219"/>
      <c r="F159" s="207">
        <f>SUM(F160:F161)</f>
        <v>214459.79543999999</v>
      </c>
      <c r="G159" s="260"/>
      <c r="H159" s="262"/>
    </row>
    <row r="160" spans="1:8" x14ac:dyDescent="0.25">
      <c r="A160" s="349" t="s">
        <v>205</v>
      </c>
      <c r="B160" s="223" t="s">
        <v>86</v>
      </c>
      <c r="C160" s="210">
        <v>11.34</v>
      </c>
      <c r="D160" s="220" t="s">
        <v>87</v>
      </c>
      <c r="E160" s="216">
        <v>945.69</v>
      </c>
      <c r="F160" s="203">
        <f t="shared" si="5"/>
        <v>10724.124600000001</v>
      </c>
    </row>
    <row r="161" spans="1:8" x14ac:dyDescent="0.25">
      <c r="A161" s="349" t="s">
        <v>206</v>
      </c>
      <c r="B161" s="223" t="s">
        <v>64</v>
      </c>
      <c r="C161" s="210">
        <v>215.43599999999998</v>
      </c>
      <c r="D161" s="220" t="s">
        <v>87</v>
      </c>
      <c r="E161" s="216">
        <v>945.69</v>
      </c>
      <c r="F161" s="203">
        <f t="shared" si="5"/>
        <v>203735.67083999998</v>
      </c>
    </row>
    <row r="162" spans="1:8" x14ac:dyDescent="0.25">
      <c r="A162" s="349"/>
      <c r="B162" s="223"/>
      <c r="C162" s="210"/>
      <c r="D162" s="220"/>
      <c r="E162" s="216"/>
    </row>
    <row r="163" spans="1:8" s="261" customFormat="1" x14ac:dyDescent="0.25">
      <c r="A163" s="388">
        <v>4.3</v>
      </c>
      <c r="B163" s="265" t="s">
        <v>67</v>
      </c>
      <c r="C163" s="225"/>
      <c r="D163" s="222" t="s">
        <v>47</v>
      </c>
      <c r="E163" s="219"/>
      <c r="F163" s="207">
        <f>SUM(F164:F166)</f>
        <v>2494851.576959664</v>
      </c>
      <c r="G163" s="260"/>
      <c r="H163" s="262"/>
    </row>
    <row r="164" spans="1:8" x14ac:dyDescent="0.25">
      <c r="A164" s="349" t="s">
        <v>207</v>
      </c>
      <c r="B164" s="223" t="s">
        <v>92</v>
      </c>
      <c r="C164" s="210">
        <v>4.5360000000000005</v>
      </c>
      <c r="D164" s="220" t="s">
        <v>87</v>
      </c>
      <c r="E164" s="216">
        <v>16851.492899500001</v>
      </c>
      <c r="F164" s="203">
        <f t="shared" si="5"/>
        <v>76438.371792132006</v>
      </c>
    </row>
    <row r="165" spans="1:8" x14ac:dyDescent="0.25">
      <c r="A165" s="349" t="s">
        <v>208</v>
      </c>
      <c r="B165" s="223" t="s">
        <v>68</v>
      </c>
      <c r="C165" s="210">
        <v>47.543399999999991</v>
      </c>
      <c r="D165" s="220" t="s">
        <v>87</v>
      </c>
      <c r="E165" s="216">
        <v>15437.629033000001</v>
      </c>
      <c r="F165" s="203">
        <f t="shared" si="5"/>
        <v>733957.3721675321</v>
      </c>
    </row>
    <row r="166" spans="1:8" x14ac:dyDescent="0.25">
      <c r="A166" s="349" t="s">
        <v>209</v>
      </c>
      <c r="B166" s="223" t="s">
        <v>120</v>
      </c>
      <c r="C166" s="210">
        <v>745.25200000000007</v>
      </c>
      <c r="D166" s="220" t="s">
        <v>82</v>
      </c>
      <c r="E166" s="216">
        <v>2260.25</v>
      </c>
      <c r="F166" s="203">
        <f t="shared" si="5"/>
        <v>1684455.8330000001</v>
      </c>
    </row>
    <row r="167" spans="1:8" x14ac:dyDescent="0.25">
      <c r="A167" s="349"/>
      <c r="B167" s="223"/>
      <c r="C167" s="210"/>
      <c r="D167" s="220"/>
      <c r="E167" s="216"/>
    </row>
    <row r="168" spans="1:8" s="261" customFormat="1" x14ac:dyDescent="0.25">
      <c r="A168" s="388">
        <v>4.4000000000000004</v>
      </c>
      <c r="B168" s="265" t="s">
        <v>94</v>
      </c>
      <c r="C168" s="225"/>
      <c r="D168" s="222" t="s">
        <v>47</v>
      </c>
      <c r="E168" s="219"/>
      <c r="F168" s="207">
        <f>SUM(F169:F172)</f>
        <v>2500619.3036249997</v>
      </c>
      <c r="G168" s="260"/>
      <c r="H168" s="262"/>
    </row>
    <row r="169" spans="1:8" x14ac:dyDescent="0.25">
      <c r="A169" s="349" t="s">
        <v>210</v>
      </c>
      <c r="B169" s="223" t="s">
        <v>96</v>
      </c>
      <c r="C169" s="210">
        <v>5.669999999999999</v>
      </c>
      <c r="D169" s="220" t="s">
        <v>9</v>
      </c>
      <c r="E169" s="216">
        <v>49850.36</v>
      </c>
      <c r="F169" s="203">
        <f t="shared" si="5"/>
        <v>282651.54119999998</v>
      </c>
    </row>
    <row r="170" spans="1:8" ht="30" x14ac:dyDescent="0.25">
      <c r="A170" s="349" t="s">
        <v>211</v>
      </c>
      <c r="B170" s="223" t="s">
        <v>70</v>
      </c>
      <c r="C170" s="210">
        <v>7.9238999999999997</v>
      </c>
      <c r="D170" s="220" t="s">
        <v>9</v>
      </c>
      <c r="E170" s="216">
        <v>41256.39</v>
      </c>
      <c r="F170" s="203">
        <f t="shared" si="5"/>
        <v>326911.50872099999</v>
      </c>
    </row>
    <row r="171" spans="1:8" x14ac:dyDescent="0.25">
      <c r="A171" s="349" t="s">
        <v>212</v>
      </c>
      <c r="B171" s="223" t="s">
        <v>99</v>
      </c>
      <c r="C171" s="210">
        <v>15.847799999999999</v>
      </c>
      <c r="D171" s="220" t="s">
        <v>9</v>
      </c>
      <c r="E171" s="216">
        <v>39415.870000000003</v>
      </c>
      <c r="F171" s="203">
        <f t="shared" si="5"/>
        <v>624654.82458600006</v>
      </c>
    </row>
    <row r="172" spans="1:8" x14ac:dyDescent="0.25">
      <c r="A172" s="349" t="s">
        <v>213</v>
      </c>
      <c r="B172" s="223" t="s">
        <v>101</v>
      </c>
      <c r="C172" s="210">
        <v>55.805399999999999</v>
      </c>
      <c r="D172" s="220" t="s">
        <v>9</v>
      </c>
      <c r="E172" s="216">
        <v>22693.17</v>
      </c>
      <c r="F172" s="203">
        <f t="shared" si="5"/>
        <v>1266401.429118</v>
      </c>
    </row>
    <row r="173" spans="1:8" x14ac:dyDescent="0.25">
      <c r="A173" s="349"/>
      <c r="B173" s="223"/>
      <c r="C173" s="210"/>
      <c r="D173" s="220"/>
      <c r="E173" s="216"/>
    </row>
    <row r="174" spans="1:8" s="261" customFormat="1" x14ac:dyDescent="0.25">
      <c r="A174" s="388">
        <v>4.5</v>
      </c>
      <c r="B174" s="265" t="s">
        <v>102</v>
      </c>
      <c r="C174" s="225"/>
      <c r="D174" s="222" t="s">
        <v>47</v>
      </c>
      <c r="E174" s="219"/>
      <c r="F174" s="207">
        <f>SUM(F175:F176)</f>
        <v>2002853.4893455065</v>
      </c>
      <c r="G174" s="260"/>
      <c r="H174" s="262"/>
    </row>
    <row r="175" spans="1:8" x14ac:dyDescent="0.25">
      <c r="A175" s="349" t="s">
        <v>214</v>
      </c>
      <c r="B175" s="223" t="s">
        <v>73</v>
      </c>
      <c r="C175" s="210">
        <v>1188.585</v>
      </c>
      <c r="D175" s="220" t="s">
        <v>82</v>
      </c>
      <c r="E175" s="216">
        <v>1605.8232689000001</v>
      </c>
      <c r="F175" s="203">
        <f t="shared" si="5"/>
        <v>1908657.4500655066</v>
      </c>
    </row>
    <row r="176" spans="1:8" x14ac:dyDescent="0.25">
      <c r="A176" s="349" t="s">
        <v>215</v>
      </c>
      <c r="B176" s="223" t="s">
        <v>105</v>
      </c>
      <c r="C176" s="210">
        <v>2.226</v>
      </c>
      <c r="D176" s="220" t="s">
        <v>87</v>
      </c>
      <c r="E176" s="216">
        <v>42316.28</v>
      </c>
      <c r="F176" s="203">
        <f t="shared" si="5"/>
        <v>94196.039279999997</v>
      </c>
    </row>
    <row r="177" spans="1:8" x14ac:dyDescent="0.25">
      <c r="A177" s="349"/>
      <c r="B177" s="223"/>
      <c r="C177" s="210"/>
      <c r="D177" s="220"/>
      <c r="E177" s="216"/>
    </row>
    <row r="178" spans="1:8" s="270" customFormat="1" x14ac:dyDescent="0.25">
      <c r="A178" s="388">
        <v>4.5999999999999996</v>
      </c>
      <c r="B178" s="265" t="s">
        <v>106</v>
      </c>
      <c r="C178" s="209"/>
      <c r="D178" s="230" t="s">
        <v>47</v>
      </c>
      <c r="E178" s="231"/>
      <c r="F178" s="207">
        <f>SUM(F179:F182)</f>
        <v>1158420.4831840619</v>
      </c>
      <c r="G178" s="234"/>
      <c r="H178" s="262"/>
    </row>
    <row r="179" spans="1:8" x14ac:dyDescent="0.25">
      <c r="A179" s="349" t="s">
        <v>216</v>
      </c>
      <c r="B179" s="223" t="s">
        <v>75</v>
      </c>
      <c r="C179" s="210">
        <v>2377.1799999999998</v>
      </c>
      <c r="D179" s="220" t="s">
        <v>82</v>
      </c>
      <c r="E179" s="216">
        <v>394.31556790000002</v>
      </c>
      <c r="F179" s="203">
        <f t="shared" si="5"/>
        <v>937359.08170052199</v>
      </c>
    </row>
    <row r="180" spans="1:8" x14ac:dyDescent="0.25">
      <c r="A180" s="349" t="s">
        <v>217</v>
      </c>
      <c r="B180" s="223" t="s">
        <v>76</v>
      </c>
      <c r="C180" s="210">
        <v>315.69</v>
      </c>
      <c r="D180" s="220" t="s">
        <v>82</v>
      </c>
      <c r="E180" s="216">
        <v>183.8175</v>
      </c>
      <c r="F180" s="203">
        <f t="shared" si="5"/>
        <v>58029.346574999996</v>
      </c>
    </row>
    <row r="181" spans="1:8" x14ac:dyDescent="0.25">
      <c r="A181" s="349" t="s">
        <v>218</v>
      </c>
      <c r="B181" s="223" t="s">
        <v>77</v>
      </c>
      <c r="C181" s="210">
        <v>588.06999999999994</v>
      </c>
      <c r="D181" s="220" t="s">
        <v>110</v>
      </c>
      <c r="E181" s="216">
        <v>192.43592400000003</v>
      </c>
      <c r="F181" s="203">
        <f t="shared" si="5"/>
        <v>113165.79382668</v>
      </c>
    </row>
    <row r="182" spans="1:8" x14ac:dyDescent="0.25">
      <c r="A182" s="349" t="s">
        <v>219</v>
      </c>
      <c r="B182" s="223" t="s">
        <v>78</v>
      </c>
      <c r="C182" s="210">
        <v>218.69</v>
      </c>
      <c r="D182" s="220" t="s">
        <v>110</v>
      </c>
      <c r="E182" s="216">
        <v>228.022594</v>
      </c>
      <c r="F182" s="203">
        <f t="shared" si="5"/>
        <v>49866.261081860001</v>
      </c>
    </row>
    <row r="183" spans="1:8" x14ac:dyDescent="0.25">
      <c r="A183" s="349"/>
      <c r="B183" s="223"/>
      <c r="C183" s="210"/>
      <c r="D183" s="220"/>
      <c r="E183" s="216"/>
    </row>
    <row r="184" spans="1:8" s="270" customFormat="1" x14ac:dyDescent="0.25">
      <c r="A184" s="388">
        <v>4.7</v>
      </c>
      <c r="B184" s="265" t="s">
        <v>112</v>
      </c>
      <c r="C184" s="209"/>
      <c r="D184" s="230" t="s">
        <v>47</v>
      </c>
      <c r="E184" s="231"/>
      <c r="F184" s="207">
        <f>SUM(F185:F187)</f>
        <v>772506.68096813408</v>
      </c>
      <c r="G184" s="234"/>
      <c r="H184" s="262"/>
    </row>
    <row r="185" spans="1:8" x14ac:dyDescent="0.25">
      <c r="A185" s="349" t="s">
        <v>220</v>
      </c>
      <c r="B185" s="223" t="s">
        <v>114</v>
      </c>
      <c r="C185" s="210">
        <v>347.12100000000004</v>
      </c>
      <c r="D185" s="220" t="s">
        <v>82</v>
      </c>
      <c r="E185" s="216">
        <v>1840.5260820000001</v>
      </c>
      <c r="F185" s="203">
        <f t="shared" si="5"/>
        <v>638885.2541099221</v>
      </c>
    </row>
    <row r="186" spans="1:8" x14ac:dyDescent="0.25">
      <c r="A186" s="349" t="s">
        <v>221</v>
      </c>
      <c r="B186" s="223" t="s">
        <v>116</v>
      </c>
      <c r="C186" s="210">
        <v>231.67999999999998</v>
      </c>
      <c r="D186" s="220" t="s">
        <v>110</v>
      </c>
      <c r="E186" s="216">
        <v>286.21220445</v>
      </c>
      <c r="F186" s="203">
        <f t="shared" si="5"/>
        <v>66309.643526975997</v>
      </c>
    </row>
    <row r="187" spans="1:8" x14ac:dyDescent="0.25">
      <c r="A187" s="349" t="s">
        <v>222</v>
      </c>
      <c r="B187" s="223" t="s">
        <v>118</v>
      </c>
      <c r="C187" s="210">
        <v>31.697999999999997</v>
      </c>
      <c r="D187" s="220" t="s">
        <v>82</v>
      </c>
      <c r="E187" s="216">
        <v>2123.5340820000001</v>
      </c>
      <c r="F187" s="203">
        <f t="shared" si="5"/>
        <v>67311.783331236002</v>
      </c>
    </row>
    <row r="188" spans="1:8" x14ac:dyDescent="0.25">
      <c r="A188" s="349"/>
      <c r="B188" s="223"/>
      <c r="C188" s="210"/>
      <c r="D188" s="220"/>
      <c r="E188" s="216"/>
    </row>
    <row r="189" spans="1:8" s="270" customFormat="1" x14ac:dyDescent="0.25">
      <c r="A189" s="388">
        <v>4.8</v>
      </c>
      <c r="B189" s="265" t="s">
        <v>121</v>
      </c>
      <c r="C189" s="209"/>
      <c r="D189" s="230" t="s">
        <v>47</v>
      </c>
      <c r="E189" s="231"/>
      <c r="F189" s="207">
        <f>+F190</f>
        <v>222456.88556035198</v>
      </c>
      <c r="G189" s="234"/>
      <c r="H189" s="262"/>
    </row>
    <row r="190" spans="1:8" x14ac:dyDescent="0.25">
      <c r="A190" s="349" t="s">
        <v>223</v>
      </c>
      <c r="B190" s="223" t="s">
        <v>123</v>
      </c>
      <c r="C190" s="210">
        <v>128.54849999999999</v>
      </c>
      <c r="D190" s="220" t="s">
        <v>82</v>
      </c>
      <c r="E190" s="216">
        <v>1730.528832</v>
      </c>
      <c r="F190" s="203">
        <f t="shared" si="5"/>
        <v>222456.88556035198</v>
      </c>
    </row>
    <row r="191" spans="1:8" x14ac:dyDescent="0.25">
      <c r="A191" s="349"/>
      <c r="B191" s="223"/>
      <c r="C191" s="210"/>
      <c r="D191" s="220"/>
      <c r="E191" s="216"/>
    </row>
    <row r="192" spans="1:8" s="261" customFormat="1" x14ac:dyDescent="0.25">
      <c r="A192" s="388">
        <v>4.9000000000000004</v>
      </c>
      <c r="B192" s="265" t="s">
        <v>224</v>
      </c>
      <c r="C192" s="225"/>
      <c r="D192" s="222" t="s">
        <v>47</v>
      </c>
      <c r="E192" s="219"/>
      <c r="F192" s="207">
        <f>SUM(F193:F194)</f>
        <v>358477.6</v>
      </c>
      <c r="G192" s="260"/>
      <c r="H192" s="262"/>
    </row>
    <row r="193" spans="1:8" x14ac:dyDescent="0.25">
      <c r="A193" s="349" t="s">
        <v>225</v>
      </c>
      <c r="B193" s="223" t="s">
        <v>226</v>
      </c>
      <c r="C193" s="210">
        <v>37.129599999999996</v>
      </c>
      <c r="D193" s="220" t="s">
        <v>227</v>
      </c>
      <c r="E193" s="216">
        <v>8500</v>
      </c>
      <c r="F193" s="203">
        <f t="shared" si="5"/>
        <v>315601.59999999998</v>
      </c>
    </row>
    <row r="194" spans="1:8" x14ac:dyDescent="0.25">
      <c r="A194" s="349" t="s">
        <v>228</v>
      </c>
      <c r="B194" s="223" t="s">
        <v>155</v>
      </c>
      <c r="C194" s="210">
        <v>2.3819999999999997</v>
      </c>
      <c r="D194" s="220" t="s">
        <v>82</v>
      </c>
      <c r="E194" s="216">
        <v>18000</v>
      </c>
      <c r="F194" s="203">
        <f t="shared" si="5"/>
        <v>42875.999999999993</v>
      </c>
    </row>
    <row r="195" spans="1:8" x14ac:dyDescent="0.25">
      <c r="A195" s="349"/>
      <c r="B195" s="223"/>
      <c r="C195" s="210"/>
      <c r="D195" s="220"/>
      <c r="E195" s="216"/>
    </row>
    <row r="196" spans="1:8" s="261" customFormat="1" x14ac:dyDescent="0.25">
      <c r="A196" s="388">
        <v>4.0999999999999996</v>
      </c>
      <c r="B196" s="265" t="s">
        <v>229</v>
      </c>
      <c r="C196" s="225"/>
      <c r="D196" s="222" t="s">
        <v>47</v>
      </c>
      <c r="E196" s="219"/>
      <c r="F196" s="207">
        <f>SUM(F197:F198)</f>
        <v>894000</v>
      </c>
      <c r="G196" s="260"/>
      <c r="H196" s="262"/>
    </row>
    <row r="197" spans="1:8" x14ac:dyDescent="0.25">
      <c r="A197" s="349" t="s">
        <v>230</v>
      </c>
      <c r="B197" s="223" t="s">
        <v>126</v>
      </c>
      <c r="C197" s="210">
        <v>24</v>
      </c>
      <c r="D197" s="220" t="s">
        <v>127</v>
      </c>
      <c r="E197" s="216">
        <v>33500</v>
      </c>
      <c r="F197" s="203">
        <f t="shared" si="5"/>
        <v>804000</v>
      </c>
    </row>
    <row r="198" spans="1:8" ht="15.75" customHeight="1" x14ac:dyDescent="0.25">
      <c r="A198" s="349" t="s">
        <v>231</v>
      </c>
      <c r="B198" s="223" t="s">
        <v>148</v>
      </c>
      <c r="C198" s="210">
        <v>4</v>
      </c>
      <c r="D198" s="220" t="s">
        <v>127</v>
      </c>
      <c r="E198" s="216">
        <v>22500</v>
      </c>
      <c r="F198" s="203">
        <f t="shared" si="5"/>
        <v>90000</v>
      </c>
    </row>
    <row r="199" spans="1:8" x14ac:dyDescent="0.25">
      <c r="A199" s="349"/>
      <c r="B199" s="223"/>
      <c r="C199" s="210"/>
      <c r="D199" s="220"/>
      <c r="E199" s="216"/>
    </row>
    <row r="200" spans="1:8" s="261" customFormat="1" x14ac:dyDescent="0.25">
      <c r="A200" s="388">
        <v>4.1100000000000003</v>
      </c>
      <c r="B200" s="265" t="s">
        <v>130</v>
      </c>
      <c r="C200" s="225"/>
      <c r="D200" s="222" t="s">
        <v>47</v>
      </c>
      <c r="E200" s="219"/>
      <c r="F200" s="207">
        <f>+F201</f>
        <v>266848</v>
      </c>
      <c r="G200" s="260"/>
      <c r="H200" s="262"/>
    </row>
    <row r="201" spans="1:8" x14ac:dyDescent="0.25">
      <c r="A201" s="349" t="s">
        <v>232</v>
      </c>
      <c r="B201" s="223" t="s">
        <v>132</v>
      </c>
      <c r="C201" s="210">
        <v>533.69600000000003</v>
      </c>
      <c r="D201" s="220" t="s">
        <v>133</v>
      </c>
      <c r="E201" s="216">
        <v>500</v>
      </c>
      <c r="F201" s="203">
        <f t="shared" si="5"/>
        <v>266848</v>
      </c>
    </row>
    <row r="202" spans="1:8" x14ac:dyDescent="0.25">
      <c r="A202" s="349"/>
      <c r="B202" s="223"/>
      <c r="C202" s="210"/>
      <c r="D202" s="220"/>
      <c r="E202" s="216"/>
    </row>
    <row r="203" spans="1:8" s="261" customFormat="1" x14ac:dyDescent="0.25">
      <c r="A203" s="388">
        <v>4.12</v>
      </c>
      <c r="B203" s="265" t="s">
        <v>134</v>
      </c>
      <c r="C203" s="225"/>
      <c r="D203" s="222" t="s">
        <v>47</v>
      </c>
      <c r="E203" s="219"/>
      <c r="F203" s="207">
        <f>+F204</f>
        <v>752840.86860133777</v>
      </c>
      <c r="G203" s="260"/>
      <c r="H203" s="262"/>
    </row>
    <row r="204" spans="1:8" x14ac:dyDescent="0.25">
      <c r="A204" s="349" t="s">
        <v>233</v>
      </c>
      <c r="B204" s="223" t="s">
        <v>136</v>
      </c>
      <c r="C204" s="210">
        <v>356.61780000000005</v>
      </c>
      <c r="D204" s="220" t="s">
        <v>82</v>
      </c>
      <c r="E204" s="216">
        <v>2111.05802515</v>
      </c>
      <c r="F204" s="203">
        <f t="shared" si="5"/>
        <v>752840.86860133777</v>
      </c>
    </row>
    <row r="205" spans="1:8" x14ac:dyDescent="0.25">
      <c r="A205" s="349"/>
      <c r="B205" s="223"/>
      <c r="C205" s="210"/>
      <c r="D205" s="220"/>
      <c r="E205" s="216"/>
    </row>
    <row r="206" spans="1:8" s="261" customFormat="1" x14ac:dyDescent="0.25">
      <c r="A206" s="388">
        <v>4.13</v>
      </c>
      <c r="B206" s="265" t="s">
        <v>137</v>
      </c>
      <c r="C206" s="225"/>
      <c r="D206" s="222" t="s">
        <v>47</v>
      </c>
      <c r="E206" s="219"/>
      <c r="F206" s="207">
        <f>SUM(F207:F214)</f>
        <v>537576.37048749998</v>
      </c>
      <c r="G206" s="260"/>
      <c r="H206" s="262"/>
    </row>
    <row r="207" spans="1:8" x14ac:dyDescent="0.25">
      <c r="A207" s="349" t="s">
        <v>234</v>
      </c>
      <c r="B207" s="223" t="s">
        <v>139</v>
      </c>
      <c r="C207" s="210">
        <v>8</v>
      </c>
      <c r="D207" s="220" t="s">
        <v>127</v>
      </c>
      <c r="E207" s="216">
        <v>11593.654875</v>
      </c>
      <c r="F207" s="203">
        <f t="shared" si="5"/>
        <v>92749.239000000001</v>
      </c>
    </row>
    <row r="208" spans="1:8" x14ac:dyDescent="0.25">
      <c r="A208" s="349" t="s">
        <v>235</v>
      </c>
      <c r="B208" s="223" t="s">
        <v>143</v>
      </c>
      <c r="C208" s="210">
        <v>1</v>
      </c>
      <c r="D208" s="220" t="s">
        <v>144</v>
      </c>
      <c r="E208" s="216">
        <v>13500</v>
      </c>
      <c r="F208" s="203">
        <f t="shared" si="5"/>
        <v>13500</v>
      </c>
    </row>
    <row r="209" spans="1:8" x14ac:dyDescent="0.25">
      <c r="A209" s="349" t="s">
        <v>236</v>
      </c>
      <c r="B209" s="223" t="s">
        <v>141</v>
      </c>
      <c r="C209" s="210">
        <v>8</v>
      </c>
      <c r="D209" s="220" t="s">
        <v>127</v>
      </c>
      <c r="E209" s="216">
        <v>26278.95105</v>
      </c>
      <c r="F209" s="203">
        <f t="shared" si="5"/>
        <v>210231.6084</v>
      </c>
    </row>
    <row r="210" spans="1:8" x14ac:dyDescent="0.25">
      <c r="A210" s="349" t="s">
        <v>237</v>
      </c>
      <c r="B210" s="223" t="s">
        <v>238</v>
      </c>
      <c r="C210" s="210">
        <v>1</v>
      </c>
      <c r="D210" s="220" t="s">
        <v>127</v>
      </c>
      <c r="E210" s="216">
        <v>14680.39</v>
      </c>
      <c r="F210" s="203">
        <f t="shared" si="5"/>
        <v>14680.39</v>
      </c>
    </row>
    <row r="211" spans="1:8" x14ac:dyDescent="0.25">
      <c r="A211" s="349" t="s">
        <v>239</v>
      </c>
      <c r="B211" s="223" t="s">
        <v>240</v>
      </c>
      <c r="C211" s="210">
        <v>3</v>
      </c>
      <c r="D211" s="220" t="s">
        <v>127</v>
      </c>
      <c r="E211" s="216">
        <v>27051.861375</v>
      </c>
      <c r="F211" s="203">
        <f t="shared" si="5"/>
        <v>81155.584124999994</v>
      </c>
    </row>
    <row r="212" spans="1:8" x14ac:dyDescent="0.25">
      <c r="A212" s="349" t="s">
        <v>241</v>
      </c>
      <c r="B212" s="223" t="s">
        <v>146</v>
      </c>
      <c r="C212" s="210">
        <v>3</v>
      </c>
      <c r="D212" s="220" t="s">
        <v>127</v>
      </c>
      <c r="E212" s="216">
        <v>12305.04</v>
      </c>
      <c r="F212" s="203">
        <f t="shared" si="5"/>
        <v>36915.120000000003</v>
      </c>
    </row>
    <row r="213" spans="1:8" x14ac:dyDescent="0.25">
      <c r="A213" s="349" t="s">
        <v>242</v>
      </c>
      <c r="B213" s="223" t="s">
        <v>150</v>
      </c>
      <c r="C213" s="210">
        <v>15</v>
      </c>
      <c r="D213" s="220" t="s">
        <v>127</v>
      </c>
      <c r="E213" s="216">
        <v>3377.3495974999996</v>
      </c>
      <c r="F213" s="203">
        <f t="shared" si="5"/>
        <v>50660.243962499997</v>
      </c>
    </row>
    <row r="214" spans="1:8" x14ac:dyDescent="0.25">
      <c r="A214" s="349" t="s">
        <v>243</v>
      </c>
      <c r="B214" s="223" t="s">
        <v>152</v>
      </c>
      <c r="C214" s="210">
        <v>7</v>
      </c>
      <c r="D214" s="220" t="s">
        <v>127</v>
      </c>
      <c r="E214" s="216">
        <v>5383.4549999999999</v>
      </c>
      <c r="F214" s="203">
        <f t="shared" si="5"/>
        <v>37684.184999999998</v>
      </c>
    </row>
    <row r="215" spans="1:8" x14ac:dyDescent="0.25">
      <c r="A215" s="349"/>
      <c r="B215" s="223"/>
      <c r="C215" s="210"/>
      <c r="D215" s="220"/>
      <c r="E215" s="216"/>
    </row>
    <row r="216" spans="1:8" s="261" customFormat="1" x14ac:dyDescent="0.25">
      <c r="A216" s="388">
        <v>4.1399999999999997</v>
      </c>
      <c r="B216" s="265" t="s">
        <v>285</v>
      </c>
      <c r="C216" s="225"/>
      <c r="D216" s="222" t="s">
        <v>47</v>
      </c>
      <c r="E216" s="219"/>
      <c r="F216" s="207">
        <f>SUM(F217:F228)</f>
        <v>1110327.93</v>
      </c>
      <c r="G216" s="260"/>
      <c r="H216" s="262"/>
    </row>
    <row r="217" spans="1:8" ht="45" x14ac:dyDescent="0.25">
      <c r="A217" s="349" t="s">
        <v>244</v>
      </c>
      <c r="B217" s="223" t="s">
        <v>163</v>
      </c>
      <c r="C217" s="210">
        <v>25</v>
      </c>
      <c r="D217" s="220" t="s">
        <v>144</v>
      </c>
      <c r="E217" s="216">
        <v>2259.6999999999998</v>
      </c>
      <c r="F217" s="203">
        <f t="shared" si="5"/>
        <v>56492.499999999993</v>
      </c>
    </row>
    <row r="218" spans="1:8" ht="30" x14ac:dyDescent="0.25">
      <c r="A218" s="349" t="s">
        <v>245</v>
      </c>
      <c r="B218" s="223" t="s">
        <v>165</v>
      </c>
      <c r="C218" s="210">
        <v>10</v>
      </c>
      <c r="D218" s="220" t="s">
        <v>144</v>
      </c>
      <c r="E218" s="216">
        <v>1774.52</v>
      </c>
      <c r="F218" s="203">
        <f t="shared" si="5"/>
        <v>17745.2</v>
      </c>
    </row>
    <row r="219" spans="1:8" ht="45" x14ac:dyDescent="0.25">
      <c r="A219" s="349" t="s">
        <v>246</v>
      </c>
      <c r="B219" s="223" t="s">
        <v>167</v>
      </c>
      <c r="C219" s="210">
        <v>4</v>
      </c>
      <c r="D219" s="220" t="s">
        <v>144</v>
      </c>
      <c r="E219" s="216">
        <v>1977.78</v>
      </c>
      <c r="F219" s="203">
        <f t="shared" ref="F219:F235" si="6">+C219*E219</f>
        <v>7911.12</v>
      </c>
    </row>
    <row r="220" spans="1:8" ht="45" x14ac:dyDescent="0.25">
      <c r="A220" s="349" t="s">
        <v>247</v>
      </c>
      <c r="B220" s="223" t="s">
        <v>169</v>
      </c>
      <c r="C220" s="210">
        <v>4</v>
      </c>
      <c r="D220" s="220" t="s">
        <v>144</v>
      </c>
      <c r="E220" s="216">
        <v>2033.04</v>
      </c>
      <c r="F220" s="203">
        <f t="shared" si="6"/>
        <v>8132.16</v>
      </c>
    </row>
    <row r="221" spans="1:8" ht="45" x14ac:dyDescent="0.25">
      <c r="A221" s="349" t="s">
        <v>248</v>
      </c>
      <c r="B221" s="223" t="s">
        <v>171</v>
      </c>
      <c r="C221" s="210">
        <v>20</v>
      </c>
      <c r="D221" s="220" t="s">
        <v>144</v>
      </c>
      <c r="E221" s="216">
        <v>2310.89</v>
      </c>
      <c r="F221" s="203">
        <f t="shared" si="6"/>
        <v>46217.799999999996</v>
      </c>
    </row>
    <row r="222" spans="1:8" ht="45" x14ac:dyDescent="0.25">
      <c r="A222" s="349" t="s">
        <v>249</v>
      </c>
      <c r="B222" s="223" t="s">
        <v>173</v>
      </c>
      <c r="C222" s="210">
        <v>6</v>
      </c>
      <c r="D222" s="220" t="s">
        <v>144</v>
      </c>
      <c r="E222" s="216">
        <v>3149.38</v>
      </c>
      <c r="F222" s="203">
        <f t="shared" si="6"/>
        <v>18896.28</v>
      </c>
    </row>
    <row r="223" spans="1:8" ht="45" x14ac:dyDescent="0.25">
      <c r="A223" s="349" t="s">
        <v>250</v>
      </c>
      <c r="B223" s="223" t="s">
        <v>175</v>
      </c>
      <c r="C223" s="210">
        <v>1</v>
      </c>
      <c r="D223" s="220" t="s">
        <v>144</v>
      </c>
      <c r="E223" s="216">
        <v>1710.04</v>
      </c>
      <c r="F223" s="203">
        <f t="shared" si="6"/>
        <v>1710.04</v>
      </c>
    </row>
    <row r="224" spans="1:8" ht="45" x14ac:dyDescent="0.25">
      <c r="A224" s="349" t="s">
        <v>251</v>
      </c>
      <c r="B224" s="223" t="s">
        <v>177</v>
      </c>
      <c r="C224" s="210">
        <v>1</v>
      </c>
      <c r="D224" s="220" t="s">
        <v>144</v>
      </c>
      <c r="E224" s="216">
        <v>1718.88</v>
      </c>
      <c r="F224" s="203">
        <f t="shared" si="6"/>
        <v>1718.88</v>
      </c>
    </row>
    <row r="225" spans="1:8" ht="30" x14ac:dyDescent="0.25">
      <c r="A225" s="349" t="s">
        <v>252</v>
      </c>
      <c r="B225" s="223" t="s">
        <v>179</v>
      </c>
      <c r="C225" s="210">
        <v>1</v>
      </c>
      <c r="D225" s="220" t="s">
        <v>144</v>
      </c>
      <c r="E225" s="216">
        <v>2928.86</v>
      </c>
      <c r="F225" s="203">
        <f t="shared" si="6"/>
        <v>2928.86</v>
      </c>
    </row>
    <row r="226" spans="1:8" ht="45" x14ac:dyDescent="0.25">
      <c r="A226" s="349" t="s">
        <v>253</v>
      </c>
      <c r="B226" s="223" t="s">
        <v>181</v>
      </c>
      <c r="C226" s="210">
        <v>1</v>
      </c>
      <c r="D226" s="220" t="s">
        <v>144</v>
      </c>
      <c r="E226" s="216">
        <v>26639.09</v>
      </c>
      <c r="F226" s="203">
        <f t="shared" si="6"/>
        <v>26639.09</v>
      </c>
    </row>
    <row r="227" spans="1:8" x14ac:dyDescent="0.25">
      <c r="A227" s="349" t="s">
        <v>254</v>
      </c>
      <c r="B227" s="223" t="s">
        <v>183</v>
      </c>
      <c r="C227" s="210">
        <v>1200</v>
      </c>
      <c r="D227" s="220" t="s">
        <v>184</v>
      </c>
      <c r="E227" s="216">
        <v>330.78</v>
      </c>
      <c r="F227" s="203">
        <f t="shared" si="6"/>
        <v>396935.99999999994</v>
      </c>
    </row>
    <row r="228" spans="1:8" x14ac:dyDescent="0.25">
      <c r="A228" s="349" t="s">
        <v>255</v>
      </c>
      <c r="B228" s="223" t="s">
        <v>186</v>
      </c>
      <c r="C228" s="210">
        <v>3</v>
      </c>
      <c r="D228" s="220" t="s">
        <v>144</v>
      </c>
      <c r="E228" s="216">
        <v>175000</v>
      </c>
      <c r="F228" s="203">
        <f t="shared" si="6"/>
        <v>525000</v>
      </c>
    </row>
    <row r="229" spans="1:8" x14ac:dyDescent="0.25">
      <c r="A229" s="349"/>
      <c r="B229" s="223"/>
      <c r="C229" s="210"/>
      <c r="D229" s="220"/>
      <c r="E229" s="216"/>
    </row>
    <row r="230" spans="1:8" s="261" customFormat="1" x14ac:dyDescent="0.25">
      <c r="A230" s="388">
        <v>4.1500000000000004</v>
      </c>
      <c r="B230" s="265" t="s">
        <v>156</v>
      </c>
      <c r="C230" s="225"/>
      <c r="D230" s="222" t="s">
        <v>47</v>
      </c>
      <c r="E230" s="219"/>
      <c r="F230" s="207">
        <f>SUM(F231:F232)</f>
        <v>1430323.58473</v>
      </c>
      <c r="G230" s="260"/>
      <c r="H230" s="262"/>
    </row>
    <row r="231" spans="1:8" x14ac:dyDescent="0.25">
      <c r="A231" s="349" t="s">
        <v>256</v>
      </c>
      <c r="B231" s="223" t="s">
        <v>158</v>
      </c>
      <c r="C231" s="210">
        <v>2377.1799999999998</v>
      </c>
      <c r="D231" s="220" t="s">
        <v>82</v>
      </c>
      <c r="E231" s="216">
        <v>556.1</v>
      </c>
      <c r="F231" s="203">
        <f t="shared" si="6"/>
        <v>1321949.798</v>
      </c>
    </row>
    <row r="232" spans="1:8" x14ac:dyDescent="0.25">
      <c r="A232" s="349" t="s">
        <v>257</v>
      </c>
      <c r="B232" s="223" t="s">
        <v>160</v>
      </c>
      <c r="C232" s="210">
        <v>356.62</v>
      </c>
      <c r="D232" s="220" t="s">
        <v>82</v>
      </c>
      <c r="E232" s="216">
        <v>303.89150000000001</v>
      </c>
      <c r="F232" s="203">
        <f t="shared" si="6"/>
        <v>108373.78673000001</v>
      </c>
    </row>
    <row r="233" spans="1:8" x14ac:dyDescent="0.25">
      <c r="A233" s="349"/>
      <c r="B233" s="223"/>
      <c r="C233" s="210"/>
      <c r="D233" s="220"/>
      <c r="E233" s="216"/>
    </row>
    <row r="234" spans="1:8" s="261" customFormat="1" x14ac:dyDescent="0.25">
      <c r="A234" s="388">
        <v>4.16</v>
      </c>
      <c r="B234" s="265" t="s">
        <v>187</v>
      </c>
      <c r="C234" s="225"/>
      <c r="D234" s="222" t="s">
        <v>47</v>
      </c>
      <c r="E234" s="219"/>
      <c r="F234" s="207">
        <f>+F235</f>
        <v>85753.495800000004</v>
      </c>
      <c r="G234" s="260"/>
      <c r="H234" s="262"/>
    </row>
    <row r="235" spans="1:8" x14ac:dyDescent="0.25">
      <c r="A235" s="349" t="s">
        <v>258</v>
      </c>
      <c r="B235" s="223" t="s">
        <v>259</v>
      </c>
      <c r="C235" s="210">
        <v>58.59</v>
      </c>
      <c r="D235" s="220" t="s">
        <v>2</v>
      </c>
      <c r="E235" s="216">
        <v>1463.62</v>
      </c>
      <c r="F235" s="203">
        <f t="shared" si="6"/>
        <v>85753.495800000004</v>
      </c>
    </row>
    <row r="236" spans="1:8" x14ac:dyDescent="0.25">
      <c r="A236" s="349"/>
      <c r="B236" s="223"/>
      <c r="C236" s="210"/>
      <c r="D236" s="220"/>
      <c r="E236" s="216"/>
    </row>
    <row r="237" spans="1:8" s="261" customFormat="1" x14ac:dyDescent="0.25">
      <c r="A237" s="383">
        <v>5</v>
      </c>
      <c r="B237" s="204" t="s">
        <v>286</v>
      </c>
      <c r="C237" s="205"/>
      <c r="D237" s="206" t="s">
        <v>47</v>
      </c>
      <c r="E237" s="259"/>
      <c r="F237" s="205"/>
      <c r="G237" s="260"/>
      <c r="H237" s="262"/>
    </row>
    <row r="238" spans="1:8" s="261" customFormat="1" x14ac:dyDescent="0.25">
      <c r="A238" s="388">
        <v>5.0999999999999996</v>
      </c>
      <c r="B238" s="265" t="s">
        <v>61</v>
      </c>
      <c r="C238" s="225"/>
      <c r="D238" s="222" t="s">
        <v>47</v>
      </c>
      <c r="E238" s="219"/>
      <c r="F238" s="207">
        <f>SUM(F239:F240)</f>
        <v>26709.430269599998</v>
      </c>
      <c r="G238" s="260"/>
      <c r="H238" s="262"/>
    </row>
    <row r="239" spans="1:8" x14ac:dyDescent="0.25">
      <c r="A239" s="349" t="s">
        <v>261</v>
      </c>
      <c r="B239" s="223" t="s">
        <v>81</v>
      </c>
      <c r="C239" s="210">
        <v>78</v>
      </c>
      <c r="D239" s="220" t="s">
        <v>82</v>
      </c>
      <c r="E239" s="216">
        <v>297.95734319999997</v>
      </c>
      <c r="F239" s="203">
        <f>+C239*E239</f>
        <v>23240.672769599998</v>
      </c>
    </row>
    <row r="240" spans="1:8" x14ac:dyDescent="0.25">
      <c r="A240" s="349" t="s">
        <v>262</v>
      </c>
      <c r="B240" s="223" t="s">
        <v>84</v>
      </c>
      <c r="C240" s="210">
        <v>45</v>
      </c>
      <c r="D240" s="220" t="s">
        <v>82</v>
      </c>
      <c r="E240" s="216">
        <v>77.083500000000001</v>
      </c>
      <c r="F240" s="203">
        <f t="shared" ref="F240:F301" si="7">+C240*E240</f>
        <v>3468.7575000000002</v>
      </c>
    </row>
    <row r="241" spans="1:8" x14ac:dyDescent="0.25">
      <c r="A241" s="349"/>
      <c r="B241" s="223"/>
      <c r="C241" s="210"/>
      <c r="D241" s="220"/>
      <c r="E241" s="216"/>
    </row>
    <row r="242" spans="1:8" s="261" customFormat="1" x14ac:dyDescent="0.25">
      <c r="A242" s="388">
        <v>5.2</v>
      </c>
      <c r="B242" s="265" t="s">
        <v>63</v>
      </c>
      <c r="C242" s="225"/>
      <c r="D242" s="222" t="s">
        <v>47</v>
      </c>
      <c r="E242" s="219"/>
      <c r="F242" s="207">
        <f>SUM(F243:F245)</f>
        <v>26734.795800000004</v>
      </c>
      <c r="G242" s="260"/>
      <c r="H242" s="262"/>
    </row>
    <row r="243" spans="1:8" x14ac:dyDescent="0.25">
      <c r="A243" s="349" t="s">
        <v>263</v>
      </c>
      <c r="B243" s="223" t="s">
        <v>64</v>
      </c>
      <c r="C243" s="210">
        <v>21</v>
      </c>
      <c r="D243" s="220" t="s">
        <v>87</v>
      </c>
      <c r="E243" s="216">
        <v>945.69</v>
      </c>
      <c r="F243" s="203">
        <f t="shared" si="7"/>
        <v>19859.490000000002</v>
      </c>
    </row>
    <row r="244" spans="1:8" x14ac:dyDescent="0.25">
      <c r="A244" s="349" t="s">
        <v>264</v>
      </c>
      <c r="B244" s="223" t="s">
        <v>65</v>
      </c>
      <c r="C244" s="210">
        <v>8.36</v>
      </c>
      <c r="D244" s="220" t="s">
        <v>87</v>
      </c>
      <c r="E244" s="216">
        <v>463.98</v>
      </c>
      <c r="F244" s="203">
        <f t="shared" si="7"/>
        <v>3878.8728000000001</v>
      </c>
    </row>
    <row r="245" spans="1:8" x14ac:dyDescent="0.25">
      <c r="A245" s="349" t="s">
        <v>265</v>
      </c>
      <c r="B245" s="223" t="s">
        <v>66</v>
      </c>
      <c r="C245" s="210">
        <v>5.7</v>
      </c>
      <c r="D245" s="220" t="s">
        <v>87</v>
      </c>
      <c r="E245" s="216">
        <v>525.69000000000005</v>
      </c>
      <c r="F245" s="203">
        <f t="shared" si="7"/>
        <v>2996.4330000000004</v>
      </c>
    </row>
    <row r="246" spans="1:8" x14ac:dyDescent="0.25">
      <c r="A246" s="349"/>
      <c r="B246" s="223"/>
      <c r="C246" s="210"/>
      <c r="D246" s="220"/>
      <c r="E246" s="216"/>
    </row>
    <row r="247" spans="1:8" s="261" customFormat="1" x14ac:dyDescent="0.25">
      <c r="A247" s="388">
        <v>5.3</v>
      </c>
      <c r="B247" s="265" t="s">
        <v>67</v>
      </c>
      <c r="C247" s="225"/>
      <c r="D247" s="222" t="s">
        <v>47</v>
      </c>
      <c r="E247" s="219"/>
      <c r="F247" s="207">
        <f>+F248</f>
        <v>143569.95000690004</v>
      </c>
      <c r="G247" s="260"/>
      <c r="H247" s="262"/>
    </row>
    <row r="248" spans="1:8" x14ac:dyDescent="0.25">
      <c r="A248" s="349" t="s">
        <v>266</v>
      </c>
      <c r="B248" s="223" t="s">
        <v>68</v>
      </c>
      <c r="C248" s="210">
        <v>9.3000000000000007</v>
      </c>
      <c r="D248" s="220" t="s">
        <v>87</v>
      </c>
      <c r="E248" s="216">
        <v>15437.629033000001</v>
      </c>
      <c r="F248" s="203">
        <f t="shared" si="7"/>
        <v>143569.95000690004</v>
      </c>
    </row>
    <row r="249" spans="1:8" x14ac:dyDescent="0.25">
      <c r="A249" s="349"/>
      <c r="B249" s="223"/>
      <c r="C249" s="210"/>
      <c r="D249" s="220"/>
      <c r="E249" s="216"/>
    </row>
    <row r="250" spans="1:8" s="261" customFormat="1" x14ac:dyDescent="0.25">
      <c r="A250" s="388">
        <v>5.4</v>
      </c>
      <c r="B250" s="265" t="s">
        <v>94</v>
      </c>
      <c r="C250" s="225"/>
      <c r="D250" s="222" t="s">
        <v>47</v>
      </c>
      <c r="E250" s="219"/>
      <c r="F250" s="207">
        <f>SUM(F251:F252)</f>
        <v>78808.839299999992</v>
      </c>
      <c r="G250" s="260"/>
      <c r="H250" s="262"/>
    </row>
    <row r="251" spans="1:8" x14ac:dyDescent="0.25">
      <c r="A251" s="349" t="s">
        <v>267</v>
      </c>
      <c r="B251" s="223" t="s">
        <v>268</v>
      </c>
      <c r="C251" s="210">
        <v>1.125</v>
      </c>
      <c r="D251" s="220" t="s">
        <v>9</v>
      </c>
      <c r="E251" s="216">
        <v>38147.360000000001</v>
      </c>
      <c r="F251" s="203">
        <f t="shared" si="7"/>
        <v>42915.78</v>
      </c>
    </row>
    <row r="252" spans="1:8" ht="30" x14ac:dyDescent="0.25">
      <c r="A252" s="349" t="s">
        <v>269</v>
      </c>
      <c r="B252" s="223" t="s">
        <v>70</v>
      </c>
      <c r="C252" s="210">
        <v>0.87000000000000011</v>
      </c>
      <c r="D252" s="220" t="s">
        <v>9</v>
      </c>
      <c r="E252" s="216">
        <v>41256.39</v>
      </c>
      <c r="F252" s="203">
        <f t="shared" si="7"/>
        <v>35893.059300000001</v>
      </c>
    </row>
    <row r="253" spans="1:8" x14ac:dyDescent="0.25">
      <c r="A253" s="349"/>
      <c r="B253" s="223"/>
      <c r="C253" s="210"/>
      <c r="D253" s="220"/>
      <c r="E253" s="216"/>
    </row>
    <row r="254" spans="1:8" s="261" customFormat="1" x14ac:dyDescent="0.25">
      <c r="A254" s="388">
        <v>5.5</v>
      </c>
      <c r="B254" s="265" t="s">
        <v>270</v>
      </c>
      <c r="C254" s="225"/>
      <c r="D254" s="222" t="s">
        <v>47</v>
      </c>
      <c r="E254" s="219"/>
      <c r="F254" s="207">
        <f>+F255</f>
        <v>787449.40559999994</v>
      </c>
      <c r="G254" s="260"/>
      <c r="H254" s="262"/>
    </row>
    <row r="255" spans="1:8" x14ac:dyDescent="0.25">
      <c r="A255" s="349" t="s">
        <v>271</v>
      </c>
      <c r="B255" s="223" t="s">
        <v>272</v>
      </c>
      <c r="C255" s="210">
        <v>77.22</v>
      </c>
      <c r="D255" s="220" t="s">
        <v>2</v>
      </c>
      <c r="E255" s="216">
        <v>10197.48</v>
      </c>
      <c r="F255" s="203">
        <f t="shared" si="7"/>
        <v>787449.40559999994</v>
      </c>
    </row>
    <row r="256" spans="1:8" x14ac:dyDescent="0.25">
      <c r="A256" s="349"/>
      <c r="B256" s="223"/>
      <c r="C256" s="210"/>
      <c r="D256" s="220"/>
      <c r="E256" s="216"/>
    </row>
    <row r="257" spans="1:8" s="261" customFormat="1" x14ac:dyDescent="0.25">
      <c r="A257" s="388">
        <v>5.6</v>
      </c>
      <c r="B257" s="265" t="s">
        <v>102</v>
      </c>
      <c r="C257" s="225"/>
      <c r="D257" s="222" t="s">
        <v>47</v>
      </c>
      <c r="E257" s="219"/>
      <c r="F257" s="207">
        <f>+F258</f>
        <v>177042.015396225</v>
      </c>
      <c r="G257" s="260"/>
      <c r="H257" s="262"/>
    </row>
    <row r="258" spans="1:8" x14ac:dyDescent="0.25">
      <c r="A258" s="349" t="s">
        <v>273</v>
      </c>
      <c r="B258" s="223" t="s">
        <v>73</v>
      </c>
      <c r="C258" s="210">
        <v>110.25</v>
      </c>
      <c r="D258" s="220" t="s">
        <v>82</v>
      </c>
      <c r="E258" s="216">
        <v>1605.8232689000001</v>
      </c>
      <c r="F258" s="203">
        <f t="shared" si="7"/>
        <v>177042.015396225</v>
      </c>
    </row>
    <row r="259" spans="1:8" x14ac:dyDescent="0.25">
      <c r="A259" s="349"/>
      <c r="B259" s="223"/>
      <c r="C259" s="210"/>
      <c r="D259" s="220"/>
      <c r="E259" s="216"/>
    </row>
    <row r="260" spans="1:8" s="261" customFormat="1" x14ac:dyDescent="0.25">
      <c r="A260" s="388">
        <v>5.7</v>
      </c>
      <c r="B260" s="265" t="s">
        <v>106</v>
      </c>
      <c r="C260" s="225"/>
      <c r="D260" s="222" t="s">
        <v>47</v>
      </c>
      <c r="E260" s="219"/>
      <c r="F260" s="207">
        <f>SUM(F261:F264)</f>
        <v>103620.45073395</v>
      </c>
      <c r="G260" s="260"/>
      <c r="H260" s="262"/>
    </row>
    <row r="261" spans="1:8" x14ac:dyDescent="0.25">
      <c r="A261" s="349" t="s">
        <v>274</v>
      </c>
      <c r="B261" s="223" t="s">
        <v>75</v>
      </c>
      <c r="C261" s="210">
        <v>220.5</v>
      </c>
      <c r="D261" s="220" t="s">
        <v>82</v>
      </c>
      <c r="E261" s="216">
        <v>394.31556790000002</v>
      </c>
      <c r="F261" s="203">
        <f t="shared" si="7"/>
        <v>86946.582721950006</v>
      </c>
    </row>
    <row r="262" spans="1:8" x14ac:dyDescent="0.25">
      <c r="A262" s="349" t="s">
        <v>275</v>
      </c>
      <c r="B262" s="223" t="s">
        <v>76</v>
      </c>
      <c r="C262" s="210">
        <v>55</v>
      </c>
      <c r="D262" s="220" t="s">
        <v>82</v>
      </c>
      <c r="E262" s="216">
        <v>183.8175</v>
      </c>
      <c r="F262" s="203">
        <f t="shared" si="7"/>
        <v>10109.9625</v>
      </c>
    </row>
    <row r="263" spans="1:8" x14ac:dyDescent="0.25">
      <c r="A263" s="349" t="s">
        <v>276</v>
      </c>
      <c r="B263" s="223" t="s">
        <v>77</v>
      </c>
      <c r="C263" s="210">
        <v>27</v>
      </c>
      <c r="D263" s="220" t="s">
        <v>110</v>
      </c>
      <c r="E263" s="216">
        <v>192.43592400000003</v>
      </c>
      <c r="F263" s="203">
        <f t="shared" si="7"/>
        <v>5195.769948000001</v>
      </c>
    </row>
    <row r="264" spans="1:8" x14ac:dyDescent="0.25">
      <c r="A264" s="349" t="s">
        <v>277</v>
      </c>
      <c r="B264" s="223" t="s">
        <v>78</v>
      </c>
      <c r="C264" s="210">
        <v>6</v>
      </c>
      <c r="D264" s="220" t="s">
        <v>110</v>
      </c>
      <c r="E264" s="216">
        <v>228.022594</v>
      </c>
      <c r="F264" s="203">
        <f t="shared" si="7"/>
        <v>1368.1355639999999</v>
      </c>
    </row>
    <row r="265" spans="1:8" x14ac:dyDescent="0.25">
      <c r="A265" s="349"/>
      <c r="B265" s="223"/>
      <c r="C265" s="210"/>
      <c r="D265" s="220"/>
      <c r="E265" s="216"/>
    </row>
    <row r="266" spans="1:8" s="261" customFormat="1" x14ac:dyDescent="0.25">
      <c r="A266" s="388">
        <v>5.8</v>
      </c>
      <c r="B266" s="265" t="s">
        <v>156</v>
      </c>
      <c r="C266" s="225"/>
      <c r="D266" s="222" t="s">
        <v>47</v>
      </c>
      <c r="E266" s="219"/>
      <c r="F266" s="207">
        <f>+F267</f>
        <v>136244.5</v>
      </c>
      <c r="G266" s="260"/>
      <c r="H266" s="262"/>
    </row>
    <row r="267" spans="1:8" x14ac:dyDescent="0.25">
      <c r="A267" s="349" t="s">
        <v>278</v>
      </c>
      <c r="B267" s="223" t="s">
        <v>158</v>
      </c>
      <c r="C267" s="210">
        <v>245</v>
      </c>
      <c r="D267" s="220" t="s">
        <v>82</v>
      </c>
      <c r="E267" s="216">
        <v>556.1</v>
      </c>
      <c r="F267" s="203">
        <f t="shared" si="7"/>
        <v>136244.5</v>
      </c>
    </row>
    <row r="268" spans="1:8" x14ac:dyDescent="0.25">
      <c r="A268" s="349"/>
      <c r="B268" s="223"/>
      <c r="C268" s="210"/>
      <c r="D268" s="220"/>
      <c r="E268" s="216"/>
    </row>
    <row r="269" spans="1:8" s="261" customFormat="1" x14ac:dyDescent="0.25">
      <c r="A269" s="388">
        <v>5.9</v>
      </c>
      <c r="B269" s="265" t="s">
        <v>112</v>
      </c>
      <c r="C269" s="225"/>
      <c r="D269" s="222" t="s">
        <v>47</v>
      </c>
      <c r="E269" s="219"/>
      <c r="F269" s="207">
        <f>+F270</f>
        <v>101711.25</v>
      </c>
      <c r="G269" s="260"/>
      <c r="H269" s="262"/>
    </row>
    <row r="270" spans="1:8" x14ac:dyDescent="0.25">
      <c r="A270" s="349" t="s">
        <v>279</v>
      </c>
      <c r="B270" s="223" t="s">
        <v>120</v>
      </c>
      <c r="C270" s="210">
        <v>45</v>
      </c>
      <c r="D270" s="220" t="s">
        <v>82</v>
      </c>
      <c r="E270" s="216">
        <v>2260.25</v>
      </c>
      <c r="F270" s="203">
        <f t="shared" si="7"/>
        <v>101711.25</v>
      </c>
    </row>
    <row r="271" spans="1:8" x14ac:dyDescent="0.25">
      <c r="A271" s="349"/>
      <c r="B271" s="223"/>
      <c r="C271" s="210"/>
      <c r="D271" s="220"/>
      <c r="E271" s="216"/>
    </row>
    <row r="272" spans="1:8" s="261" customFormat="1" x14ac:dyDescent="0.25">
      <c r="A272" s="388">
        <v>5.0999999999999996</v>
      </c>
      <c r="B272" s="265" t="s">
        <v>287</v>
      </c>
      <c r="C272" s="225"/>
      <c r="D272" s="222" t="s">
        <v>47</v>
      </c>
      <c r="E272" s="219"/>
      <c r="F272" s="207">
        <f>SUM(F273:F278)</f>
        <v>339942.73</v>
      </c>
      <c r="G272" s="260"/>
      <c r="H272" s="262"/>
    </row>
    <row r="273" spans="1:8" x14ac:dyDescent="0.25">
      <c r="A273" s="349" t="s">
        <v>261</v>
      </c>
      <c r="B273" s="223" t="s">
        <v>280</v>
      </c>
      <c r="C273" s="210">
        <v>5</v>
      </c>
      <c r="D273" s="220" t="s">
        <v>144</v>
      </c>
      <c r="E273" s="216">
        <v>14500</v>
      </c>
      <c r="F273" s="203">
        <f t="shared" si="7"/>
        <v>72500</v>
      </c>
    </row>
    <row r="274" spans="1:8" ht="45" x14ac:dyDescent="0.25">
      <c r="A274" s="349" t="s">
        <v>262</v>
      </c>
      <c r="B274" s="223" t="s">
        <v>167</v>
      </c>
      <c r="C274" s="210">
        <v>2</v>
      </c>
      <c r="D274" s="220" t="s">
        <v>144</v>
      </c>
      <c r="E274" s="216">
        <v>1977.78</v>
      </c>
      <c r="F274" s="203">
        <f t="shared" si="7"/>
        <v>3955.56</v>
      </c>
    </row>
    <row r="275" spans="1:8" ht="45" x14ac:dyDescent="0.25">
      <c r="A275" s="349" t="s">
        <v>281</v>
      </c>
      <c r="B275" s="223" t="s">
        <v>171</v>
      </c>
      <c r="C275" s="210">
        <v>4</v>
      </c>
      <c r="D275" s="220" t="s">
        <v>144</v>
      </c>
      <c r="E275" s="216">
        <v>2310.89</v>
      </c>
      <c r="F275" s="203">
        <f t="shared" si="7"/>
        <v>9243.56</v>
      </c>
    </row>
    <row r="276" spans="1:8" ht="45" x14ac:dyDescent="0.25">
      <c r="A276" s="349" t="s">
        <v>282</v>
      </c>
      <c r="B276" s="223" t="s">
        <v>173</v>
      </c>
      <c r="C276" s="210">
        <v>4</v>
      </c>
      <c r="D276" s="220" t="s">
        <v>144</v>
      </c>
      <c r="E276" s="216">
        <v>3149.38</v>
      </c>
      <c r="F276" s="203">
        <f t="shared" si="7"/>
        <v>12597.52</v>
      </c>
    </row>
    <row r="277" spans="1:8" ht="45" x14ac:dyDescent="0.25">
      <c r="A277" s="349" t="s">
        <v>283</v>
      </c>
      <c r="B277" s="223" t="s">
        <v>181</v>
      </c>
      <c r="C277" s="210">
        <v>1</v>
      </c>
      <c r="D277" s="220" t="s">
        <v>144</v>
      </c>
      <c r="E277" s="216">
        <v>26639.09</v>
      </c>
      <c r="F277" s="203">
        <f t="shared" si="7"/>
        <v>26639.09</v>
      </c>
    </row>
    <row r="278" spans="1:8" x14ac:dyDescent="0.25">
      <c r="A278" s="349" t="s">
        <v>284</v>
      </c>
      <c r="B278" s="223" t="s">
        <v>183</v>
      </c>
      <c r="C278" s="210">
        <v>650</v>
      </c>
      <c r="D278" s="220" t="s">
        <v>184</v>
      </c>
      <c r="E278" s="216">
        <v>330.78</v>
      </c>
      <c r="F278" s="203">
        <f t="shared" si="7"/>
        <v>215006.99999999997</v>
      </c>
    </row>
    <row r="279" spans="1:8" x14ac:dyDescent="0.25">
      <c r="A279" s="349"/>
      <c r="B279" s="223"/>
      <c r="C279" s="210"/>
      <c r="D279" s="220"/>
      <c r="E279" s="216"/>
    </row>
    <row r="280" spans="1:8" s="261" customFormat="1" x14ac:dyDescent="0.25">
      <c r="A280" s="383">
        <v>6</v>
      </c>
      <c r="B280" s="204" t="s">
        <v>412</v>
      </c>
      <c r="C280" s="205"/>
      <c r="D280" s="206" t="s">
        <v>47</v>
      </c>
      <c r="E280" s="259"/>
      <c r="F280" s="205"/>
      <c r="G280" s="260"/>
      <c r="H280" s="262"/>
    </row>
    <row r="281" spans="1:8" s="270" customFormat="1" x14ac:dyDescent="0.25">
      <c r="A281" s="388">
        <v>6.1</v>
      </c>
      <c r="B281" s="265" t="s">
        <v>61</v>
      </c>
      <c r="C281" s="209"/>
      <c r="D281" s="230" t="s">
        <v>47</v>
      </c>
      <c r="E281" s="231"/>
      <c r="F281" s="207">
        <f>SUM(F282:F283)</f>
        <v>511360.88114827767</v>
      </c>
      <c r="G281" s="234"/>
      <c r="H281" s="262"/>
    </row>
    <row r="282" spans="1:8" x14ac:dyDescent="0.25">
      <c r="A282" s="349" t="s">
        <v>288</v>
      </c>
      <c r="B282" s="223" t="s">
        <v>81</v>
      </c>
      <c r="C282" s="210">
        <v>1396.1768</v>
      </c>
      <c r="D282" s="220" t="s">
        <v>82</v>
      </c>
      <c r="E282" s="216">
        <v>297.95734319999997</v>
      </c>
      <c r="F282" s="203">
        <f t="shared" si="7"/>
        <v>416001.12996547768</v>
      </c>
    </row>
    <row r="283" spans="1:8" x14ac:dyDescent="0.25">
      <c r="A283" s="349" t="s">
        <v>289</v>
      </c>
      <c r="B283" s="223" t="s">
        <v>84</v>
      </c>
      <c r="C283" s="210">
        <v>1237.0968</v>
      </c>
      <c r="D283" s="220" t="s">
        <v>82</v>
      </c>
      <c r="E283" s="216">
        <v>77.083500000000001</v>
      </c>
      <c r="F283" s="203">
        <f t="shared" si="7"/>
        <v>95359.751182799999</v>
      </c>
    </row>
    <row r="284" spans="1:8" x14ac:dyDescent="0.25">
      <c r="A284" s="349"/>
      <c r="B284" s="223"/>
      <c r="C284" s="210"/>
      <c r="D284" s="220"/>
      <c r="E284" s="216"/>
    </row>
    <row r="285" spans="1:8" s="270" customFormat="1" x14ac:dyDescent="0.25">
      <c r="A285" s="388">
        <v>6.2</v>
      </c>
      <c r="B285" s="265" t="s">
        <v>63</v>
      </c>
      <c r="C285" s="209"/>
      <c r="D285" s="230" t="s">
        <v>47</v>
      </c>
      <c r="E285" s="231"/>
      <c r="F285" s="207">
        <f>SUM(F286:F289)</f>
        <v>128697.17103</v>
      </c>
      <c r="G285" s="234"/>
      <c r="H285" s="262"/>
    </row>
    <row r="286" spans="1:8" x14ac:dyDescent="0.25">
      <c r="A286" s="349" t="s">
        <v>290</v>
      </c>
      <c r="B286" s="223" t="s">
        <v>86</v>
      </c>
      <c r="C286" s="210">
        <v>12.96</v>
      </c>
      <c r="D286" s="220" t="s">
        <v>87</v>
      </c>
      <c r="E286" s="216">
        <v>945.69</v>
      </c>
      <c r="F286" s="203">
        <f t="shared" si="7"/>
        <v>12256.142400000001</v>
      </c>
    </row>
    <row r="287" spans="1:8" x14ac:dyDescent="0.25">
      <c r="A287" s="349" t="s">
        <v>291</v>
      </c>
      <c r="B287" s="223" t="s">
        <v>64</v>
      </c>
      <c r="C287" s="210">
        <v>86.243999999999986</v>
      </c>
      <c r="D287" s="220" t="s">
        <v>87</v>
      </c>
      <c r="E287" s="216">
        <v>945.69</v>
      </c>
      <c r="F287" s="203">
        <f t="shared" si="7"/>
        <v>81560.088359999994</v>
      </c>
    </row>
    <row r="288" spans="1:8" x14ac:dyDescent="0.25">
      <c r="A288" s="349" t="s">
        <v>292</v>
      </c>
      <c r="B288" s="223" t="s">
        <v>65</v>
      </c>
      <c r="C288" s="210">
        <v>57.93</v>
      </c>
      <c r="D288" s="220" t="s">
        <v>87</v>
      </c>
      <c r="E288" s="216">
        <v>463.98</v>
      </c>
      <c r="F288" s="203">
        <f t="shared" si="7"/>
        <v>26878.361400000002</v>
      </c>
    </row>
    <row r="289" spans="1:8" x14ac:dyDescent="0.25">
      <c r="A289" s="349" t="s">
        <v>293</v>
      </c>
      <c r="B289" s="223" t="s">
        <v>66</v>
      </c>
      <c r="C289" s="210">
        <v>15.223000000000001</v>
      </c>
      <c r="D289" s="220" t="s">
        <v>87</v>
      </c>
      <c r="E289" s="216">
        <v>525.69000000000005</v>
      </c>
      <c r="F289" s="203">
        <f t="shared" si="7"/>
        <v>8002.5788700000012</v>
      </c>
    </row>
    <row r="290" spans="1:8" x14ac:dyDescent="0.25">
      <c r="A290" s="349"/>
      <c r="B290" s="223"/>
      <c r="C290" s="210"/>
      <c r="D290" s="220"/>
      <c r="E290" s="216"/>
    </row>
    <row r="291" spans="1:8" s="270" customFormat="1" x14ac:dyDescent="0.25">
      <c r="A291" s="388">
        <v>6.3</v>
      </c>
      <c r="B291" s="265" t="s">
        <v>67</v>
      </c>
      <c r="C291" s="209"/>
      <c r="D291" s="230" t="s">
        <v>47</v>
      </c>
      <c r="E291" s="231"/>
      <c r="F291" s="207">
        <f>SUM(F292:F293)</f>
        <v>486779.00268762361</v>
      </c>
      <c r="G291" s="234"/>
      <c r="H291" s="262"/>
    </row>
    <row r="292" spans="1:8" x14ac:dyDescent="0.25">
      <c r="A292" s="349" t="s">
        <v>294</v>
      </c>
      <c r="B292" s="223" t="s">
        <v>92</v>
      </c>
      <c r="C292" s="210">
        <v>5.1840000000000011</v>
      </c>
      <c r="D292" s="220" t="s">
        <v>87</v>
      </c>
      <c r="E292" s="216">
        <v>16851.492899500001</v>
      </c>
      <c r="F292" s="203">
        <f t="shared" si="7"/>
        <v>87358.139191008027</v>
      </c>
    </row>
    <row r="293" spans="1:8" x14ac:dyDescent="0.25">
      <c r="A293" s="349" t="s">
        <v>295</v>
      </c>
      <c r="B293" s="223" t="s">
        <v>68</v>
      </c>
      <c r="C293" s="210">
        <v>25.873200000000001</v>
      </c>
      <c r="D293" s="220" t="s">
        <v>87</v>
      </c>
      <c r="E293" s="216">
        <v>15437.629033000001</v>
      </c>
      <c r="F293" s="203">
        <f t="shared" si="7"/>
        <v>399420.86349661561</v>
      </c>
    </row>
    <row r="294" spans="1:8" x14ac:dyDescent="0.25">
      <c r="A294" s="349"/>
      <c r="B294" s="223"/>
      <c r="C294" s="210"/>
      <c r="D294" s="220"/>
      <c r="E294" s="216"/>
    </row>
    <row r="295" spans="1:8" s="270" customFormat="1" x14ac:dyDescent="0.25">
      <c r="A295" s="388">
        <v>6.4</v>
      </c>
      <c r="B295" s="265" t="s">
        <v>94</v>
      </c>
      <c r="C295" s="209"/>
      <c r="D295" s="230" t="s">
        <v>47</v>
      </c>
      <c r="E295" s="231"/>
      <c r="F295" s="207">
        <f>SUM(F296:F298)</f>
        <v>1002822.4926441</v>
      </c>
      <c r="G295" s="234"/>
      <c r="H295" s="262"/>
    </row>
    <row r="296" spans="1:8" x14ac:dyDescent="0.25">
      <c r="A296" s="349" t="s">
        <v>296</v>
      </c>
      <c r="B296" s="223" t="s">
        <v>96</v>
      </c>
      <c r="C296" s="210">
        <v>3.5999999999999996</v>
      </c>
      <c r="D296" s="220" t="s">
        <v>9</v>
      </c>
      <c r="E296" s="216">
        <v>49850.36</v>
      </c>
      <c r="F296" s="203">
        <f t="shared" si="7"/>
        <v>179461.29599999997</v>
      </c>
    </row>
    <row r="297" spans="1:8" ht="30" x14ac:dyDescent="0.25">
      <c r="A297" s="349" t="s">
        <v>297</v>
      </c>
      <c r="B297" s="223" t="s">
        <v>70</v>
      </c>
      <c r="C297" s="210">
        <v>12.920400000000001</v>
      </c>
      <c r="D297" s="410" t="s">
        <v>9</v>
      </c>
      <c r="E297" s="266">
        <v>41256.39</v>
      </c>
      <c r="F297" s="217">
        <f t="shared" si="7"/>
        <v>533049.06135600002</v>
      </c>
      <c r="G297" s="411"/>
    </row>
    <row r="298" spans="1:8" x14ac:dyDescent="0.25">
      <c r="A298" s="349" t="s">
        <v>298</v>
      </c>
      <c r="B298" s="223" t="s">
        <v>101</v>
      </c>
      <c r="C298" s="210">
        <v>12.792930000000002</v>
      </c>
      <c r="D298" s="410" t="s">
        <v>9</v>
      </c>
      <c r="E298" s="266">
        <v>22693.17</v>
      </c>
      <c r="F298" s="217">
        <f t="shared" si="7"/>
        <v>290312.13528810005</v>
      </c>
      <c r="G298" s="411"/>
    </row>
    <row r="299" spans="1:8" x14ac:dyDescent="0.25">
      <c r="A299" s="349"/>
      <c r="B299" s="223"/>
      <c r="C299" s="210"/>
      <c r="D299" s="220"/>
      <c r="E299" s="216"/>
    </row>
    <row r="300" spans="1:8" s="270" customFormat="1" x14ac:dyDescent="0.25">
      <c r="A300" s="388">
        <v>6.5</v>
      </c>
      <c r="B300" s="265" t="s">
        <v>270</v>
      </c>
      <c r="C300" s="209"/>
      <c r="D300" s="230" t="s">
        <v>47</v>
      </c>
      <c r="E300" s="231"/>
      <c r="F300" s="207">
        <f>SUM(F301:F302)</f>
        <v>12651150.687348096</v>
      </c>
      <c r="G300" s="234"/>
      <c r="H300" s="262"/>
    </row>
    <row r="301" spans="1:8" x14ac:dyDescent="0.25">
      <c r="A301" s="349" t="s">
        <v>299</v>
      </c>
      <c r="B301" s="223" t="s">
        <v>300</v>
      </c>
      <c r="C301" s="210">
        <v>275.39999999999998</v>
      </c>
      <c r="D301" s="220" t="s">
        <v>2</v>
      </c>
      <c r="E301" s="216">
        <v>3847.39</v>
      </c>
      <c r="F301" s="203">
        <f t="shared" si="7"/>
        <v>1059571.2059999998</v>
      </c>
    </row>
    <row r="302" spans="1:8" x14ac:dyDescent="0.25">
      <c r="A302" s="349" t="s">
        <v>301</v>
      </c>
      <c r="B302" s="223" t="s">
        <v>272</v>
      </c>
      <c r="C302" s="210">
        <v>1136.7101952</v>
      </c>
      <c r="D302" s="220" t="s">
        <v>2</v>
      </c>
      <c r="E302" s="216">
        <v>10197.48</v>
      </c>
      <c r="F302" s="203">
        <f t="shared" ref="F302:F363" si="8">+C302*E302</f>
        <v>11591579.481348095</v>
      </c>
    </row>
    <row r="303" spans="1:8" x14ac:dyDescent="0.25">
      <c r="A303" s="349"/>
      <c r="B303" s="223"/>
      <c r="C303" s="210"/>
      <c r="D303" s="220"/>
      <c r="E303" s="216"/>
    </row>
    <row r="304" spans="1:8" s="270" customFormat="1" x14ac:dyDescent="0.25">
      <c r="A304" s="388">
        <v>6.6</v>
      </c>
      <c r="B304" s="265" t="s">
        <v>102</v>
      </c>
      <c r="C304" s="209"/>
      <c r="D304" s="230" t="s">
        <v>47</v>
      </c>
      <c r="E304" s="231"/>
      <c r="F304" s="207">
        <f>SUM(F305:F306)</f>
        <v>1055076.726418074</v>
      </c>
      <c r="G304" s="234"/>
      <c r="H304" s="262"/>
    </row>
    <row r="305" spans="1:8" x14ac:dyDescent="0.25">
      <c r="A305" s="349" t="s">
        <v>302</v>
      </c>
      <c r="B305" s="223" t="s">
        <v>73</v>
      </c>
      <c r="C305" s="210">
        <v>654.66</v>
      </c>
      <c r="D305" s="220" t="s">
        <v>82</v>
      </c>
      <c r="E305" s="216">
        <v>1605.8232689000001</v>
      </c>
      <c r="F305" s="203">
        <f t="shared" si="8"/>
        <v>1051268.261218074</v>
      </c>
    </row>
    <row r="306" spans="1:8" x14ac:dyDescent="0.25">
      <c r="A306" s="349" t="s">
        <v>303</v>
      </c>
      <c r="B306" s="223" t="s">
        <v>105</v>
      </c>
      <c r="C306" s="210">
        <v>0.09</v>
      </c>
      <c r="D306" s="220" t="s">
        <v>87</v>
      </c>
      <c r="E306" s="216">
        <v>42316.28</v>
      </c>
      <c r="F306" s="203">
        <f t="shared" si="8"/>
        <v>3808.4651999999996</v>
      </c>
    </row>
    <row r="307" spans="1:8" x14ac:dyDescent="0.25">
      <c r="A307" s="349"/>
      <c r="B307" s="223"/>
      <c r="C307" s="210"/>
      <c r="D307" s="220"/>
      <c r="E307" s="216"/>
    </row>
    <row r="308" spans="1:8" s="270" customFormat="1" x14ac:dyDescent="0.25">
      <c r="A308" s="388">
        <v>6.7</v>
      </c>
      <c r="B308" s="265" t="s">
        <v>106</v>
      </c>
      <c r="C308" s="209"/>
      <c r="D308" s="230" t="s">
        <v>47</v>
      </c>
      <c r="E308" s="231"/>
      <c r="F308" s="207">
        <f>SUM(F309:F312)</f>
        <v>567490.86473842792</v>
      </c>
      <c r="G308" s="234"/>
      <c r="H308" s="262"/>
    </row>
    <row r="309" spans="1:8" x14ac:dyDescent="0.25">
      <c r="A309" s="349" t="s">
        <v>304</v>
      </c>
      <c r="B309" s="223" t="s">
        <v>75</v>
      </c>
      <c r="C309" s="210">
        <v>1309.32</v>
      </c>
      <c r="D309" s="220" t="s">
        <v>82</v>
      </c>
      <c r="E309" s="216">
        <v>394.31556790000002</v>
      </c>
      <c r="F309" s="203">
        <f t="shared" si="8"/>
        <v>516285.25936282799</v>
      </c>
    </row>
    <row r="310" spans="1:8" x14ac:dyDescent="0.25">
      <c r="A310" s="349" t="s">
        <v>305</v>
      </c>
      <c r="B310" s="223" t="s">
        <v>76</v>
      </c>
      <c r="C310" s="210">
        <v>196.38</v>
      </c>
      <c r="D310" s="220" t="s">
        <v>82</v>
      </c>
      <c r="E310" s="216">
        <v>183.8175</v>
      </c>
      <c r="F310" s="203">
        <f t="shared" si="8"/>
        <v>36098.080649999996</v>
      </c>
    </row>
    <row r="311" spans="1:8" x14ac:dyDescent="0.25">
      <c r="A311" s="349" t="s">
        <v>306</v>
      </c>
      <c r="B311" s="223" t="s">
        <v>77</v>
      </c>
      <c r="C311" s="210">
        <v>58.6</v>
      </c>
      <c r="D311" s="220" t="s">
        <v>110</v>
      </c>
      <c r="E311" s="216">
        <v>192.43592400000003</v>
      </c>
      <c r="F311" s="203">
        <f t="shared" si="8"/>
        <v>11276.745146400002</v>
      </c>
    </row>
    <row r="312" spans="1:8" x14ac:dyDescent="0.25">
      <c r="A312" s="349" t="s">
        <v>307</v>
      </c>
      <c r="B312" s="223" t="s">
        <v>78</v>
      </c>
      <c r="C312" s="210">
        <v>16.8</v>
      </c>
      <c r="D312" s="220" t="s">
        <v>110</v>
      </c>
      <c r="E312" s="216">
        <v>228.022594</v>
      </c>
      <c r="F312" s="203">
        <f t="shared" si="8"/>
        <v>3830.7795792000002</v>
      </c>
    </row>
    <row r="313" spans="1:8" x14ac:dyDescent="0.25">
      <c r="A313" s="349"/>
      <c r="B313" s="223"/>
      <c r="C313" s="210"/>
      <c r="D313" s="220"/>
      <c r="E313" s="216"/>
    </row>
    <row r="314" spans="1:8" s="261" customFormat="1" x14ac:dyDescent="0.25">
      <c r="A314" s="388">
        <v>6.8</v>
      </c>
      <c r="B314" s="265" t="s">
        <v>112</v>
      </c>
      <c r="C314" s="225"/>
      <c r="D314" s="222" t="s">
        <v>47</v>
      </c>
      <c r="E314" s="219"/>
      <c r="F314" s="207">
        <f>SUM(F315:F316)</f>
        <v>2606713.6584441205</v>
      </c>
      <c r="G314" s="260"/>
      <c r="H314" s="262"/>
    </row>
    <row r="315" spans="1:8" x14ac:dyDescent="0.25">
      <c r="A315" s="349" t="s">
        <v>308</v>
      </c>
      <c r="B315" s="223" t="s">
        <v>118</v>
      </c>
      <c r="C315" s="210">
        <v>11.884399999999999</v>
      </c>
      <c r="D315" s="220" t="s">
        <v>82</v>
      </c>
      <c r="E315" s="216">
        <v>2123.5340820000001</v>
      </c>
      <c r="F315" s="203">
        <f t="shared" si="8"/>
        <v>25236.9284441208</v>
      </c>
    </row>
    <row r="316" spans="1:8" x14ac:dyDescent="0.25">
      <c r="A316" s="391" t="s">
        <v>309</v>
      </c>
      <c r="B316" s="276" t="s">
        <v>120</v>
      </c>
      <c r="C316" s="277">
        <v>1142.1199999999999</v>
      </c>
      <c r="D316" s="278" t="s">
        <v>82</v>
      </c>
      <c r="E316" s="279">
        <v>2260.25</v>
      </c>
      <c r="F316" s="280">
        <f t="shared" si="8"/>
        <v>2581476.73</v>
      </c>
    </row>
    <row r="317" spans="1:8" x14ac:dyDescent="0.25">
      <c r="A317" s="349"/>
      <c r="B317" s="223"/>
      <c r="C317" s="210"/>
      <c r="D317" s="220"/>
      <c r="E317" s="216"/>
    </row>
    <row r="318" spans="1:8" s="261" customFormat="1" x14ac:dyDescent="0.25">
      <c r="A318" s="388">
        <v>6.9</v>
      </c>
      <c r="B318" s="265" t="s">
        <v>121</v>
      </c>
      <c r="C318" s="225"/>
      <c r="D318" s="222" t="s">
        <v>47</v>
      </c>
      <c r="E318" s="219"/>
      <c r="F318" s="207">
        <f>SUM(F319:F320)</f>
        <v>108800.078196672</v>
      </c>
      <c r="G318" s="260"/>
      <c r="H318" s="262"/>
    </row>
    <row r="319" spans="1:8" x14ac:dyDescent="0.25">
      <c r="A319" s="349" t="s">
        <v>310</v>
      </c>
      <c r="B319" s="223" t="s">
        <v>123</v>
      </c>
      <c r="C319" s="210">
        <v>62.870999999999995</v>
      </c>
      <c r="D319" s="220" t="s">
        <v>82</v>
      </c>
      <c r="E319" s="216">
        <v>1730.528832</v>
      </c>
      <c r="F319" s="203">
        <f t="shared" si="8"/>
        <v>108800.078196672</v>
      </c>
    </row>
    <row r="320" spans="1:8" x14ac:dyDescent="0.25">
      <c r="A320" s="349"/>
      <c r="B320" s="223"/>
      <c r="C320" s="210"/>
      <c r="D320" s="220"/>
      <c r="E320" s="216"/>
    </row>
    <row r="321" spans="1:8" s="261" customFormat="1" x14ac:dyDescent="0.25">
      <c r="A321" s="388">
        <v>6.1</v>
      </c>
      <c r="B321" s="265" t="s">
        <v>124</v>
      </c>
      <c r="C321" s="225"/>
      <c r="D321" s="222" t="s">
        <v>47</v>
      </c>
      <c r="E321" s="219"/>
      <c r="F321" s="207">
        <f>SUM(F322:F323)</f>
        <v>313000</v>
      </c>
      <c r="G321" s="260"/>
      <c r="H321" s="262"/>
    </row>
    <row r="322" spans="1:8" x14ac:dyDescent="0.25">
      <c r="A322" s="349" t="s">
        <v>311</v>
      </c>
      <c r="B322" s="223" t="s">
        <v>126</v>
      </c>
      <c r="C322" s="210">
        <v>8</v>
      </c>
      <c r="D322" s="220" t="s">
        <v>127</v>
      </c>
      <c r="E322" s="216">
        <v>33500</v>
      </c>
      <c r="F322" s="203">
        <f t="shared" si="8"/>
        <v>268000</v>
      </c>
    </row>
    <row r="323" spans="1:8" x14ac:dyDescent="0.25">
      <c r="A323" s="349" t="s">
        <v>312</v>
      </c>
      <c r="B323" s="223" t="s">
        <v>148</v>
      </c>
      <c r="C323" s="210">
        <v>2</v>
      </c>
      <c r="D323" s="220" t="s">
        <v>127</v>
      </c>
      <c r="E323" s="216">
        <v>22500</v>
      </c>
      <c r="F323" s="203">
        <f t="shared" si="8"/>
        <v>45000</v>
      </c>
    </row>
    <row r="324" spans="1:8" x14ac:dyDescent="0.25">
      <c r="A324" s="349"/>
      <c r="B324" s="223"/>
      <c r="C324" s="210"/>
      <c r="D324" s="220"/>
      <c r="E324" s="216"/>
    </row>
    <row r="325" spans="1:8" s="261" customFormat="1" x14ac:dyDescent="0.25">
      <c r="A325" s="388">
        <v>6.11</v>
      </c>
      <c r="B325" s="265" t="s">
        <v>130</v>
      </c>
      <c r="C325" s="225"/>
      <c r="D325" s="222" t="s">
        <v>47</v>
      </c>
      <c r="E325" s="219"/>
      <c r="F325" s="207">
        <f>+F326</f>
        <v>25823.999999999996</v>
      </c>
      <c r="G325" s="260"/>
      <c r="H325" s="262"/>
    </row>
    <row r="326" spans="1:8" x14ac:dyDescent="0.25">
      <c r="A326" s="349" t="s">
        <v>313</v>
      </c>
      <c r="B326" s="223" t="s">
        <v>132</v>
      </c>
      <c r="C326" s="210">
        <v>51.647999999999996</v>
      </c>
      <c r="D326" s="220" t="s">
        <v>133</v>
      </c>
      <c r="E326" s="216">
        <v>500</v>
      </c>
      <c r="F326" s="203">
        <f t="shared" si="8"/>
        <v>25823.999999999996</v>
      </c>
    </row>
    <row r="327" spans="1:8" x14ac:dyDescent="0.25">
      <c r="A327" s="349"/>
      <c r="B327" s="223"/>
      <c r="C327" s="210"/>
      <c r="D327" s="220"/>
      <c r="E327" s="216"/>
    </row>
    <row r="328" spans="1:8" s="261" customFormat="1" x14ac:dyDescent="0.25">
      <c r="A328" s="388">
        <v>6.12</v>
      </c>
      <c r="B328" s="265" t="s">
        <v>134</v>
      </c>
      <c r="C328" s="225"/>
      <c r="D328" s="222" t="s">
        <v>47</v>
      </c>
      <c r="E328" s="219"/>
      <c r="F328" s="207">
        <f>+F329</f>
        <v>162382.583294538</v>
      </c>
      <c r="G328" s="260"/>
      <c r="H328" s="262"/>
    </row>
    <row r="329" spans="1:8" x14ac:dyDescent="0.25">
      <c r="A329" s="349" t="s">
        <v>314</v>
      </c>
      <c r="B329" s="223" t="s">
        <v>136</v>
      </c>
      <c r="C329" s="210">
        <v>76.92</v>
      </c>
      <c r="D329" s="220" t="s">
        <v>82</v>
      </c>
      <c r="E329" s="216">
        <v>2111.05802515</v>
      </c>
      <c r="F329" s="203">
        <f t="shared" si="8"/>
        <v>162382.583294538</v>
      </c>
    </row>
    <row r="330" spans="1:8" x14ac:dyDescent="0.25">
      <c r="A330" s="349"/>
      <c r="B330" s="223"/>
      <c r="C330" s="210"/>
      <c r="D330" s="220"/>
      <c r="E330" s="216"/>
    </row>
    <row r="331" spans="1:8" s="261" customFormat="1" x14ac:dyDescent="0.25">
      <c r="A331" s="388">
        <v>6.13</v>
      </c>
      <c r="B331" s="265" t="s">
        <v>137</v>
      </c>
      <c r="C331" s="225"/>
      <c r="D331" s="222" t="s">
        <v>47</v>
      </c>
      <c r="E331" s="219"/>
      <c r="F331" s="207">
        <f>SUM(F332:F336)</f>
        <v>163532.28035999998</v>
      </c>
      <c r="G331" s="260"/>
      <c r="H331" s="262"/>
    </row>
    <row r="332" spans="1:8" x14ac:dyDescent="0.25">
      <c r="A332" s="349" t="s">
        <v>315</v>
      </c>
      <c r="B332" s="223" t="s">
        <v>139</v>
      </c>
      <c r="C332" s="210">
        <v>3</v>
      </c>
      <c r="D332" s="220" t="s">
        <v>127</v>
      </c>
      <c r="E332" s="216">
        <v>11593.654875</v>
      </c>
      <c r="F332" s="203">
        <f t="shared" si="8"/>
        <v>34780.964625000001</v>
      </c>
    </row>
    <row r="333" spans="1:8" x14ac:dyDescent="0.25">
      <c r="A333" s="349" t="s">
        <v>316</v>
      </c>
      <c r="B333" s="223" t="s">
        <v>141</v>
      </c>
      <c r="C333" s="210">
        <v>3</v>
      </c>
      <c r="D333" s="220" t="s">
        <v>127</v>
      </c>
      <c r="E333" s="216">
        <v>26278.95105</v>
      </c>
      <c r="F333" s="203">
        <f t="shared" si="8"/>
        <v>78836.853149999995</v>
      </c>
    </row>
    <row r="334" spans="1:8" x14ac:dyDescent="0.25">
      <c r="A334" s="349" t="s">
        <v>317</v>
      </c>
      <c r="B334" s="223" t="s">
        <v>150</v>
      </c>
      <c r="C334" s="210">
        <v>6</v>
      </c>
      <c r="D334" s="220" t="s">
        <v>127</v>
      </c>
      <c r="E334" s="216">
        <v>3377.3495974999996</v>
      </c>
      <c r="F334" s="203">
        <f t="shared" si="8"/>
        <v>20264.097584999996</v>
      </c>
    </row>
    <row r="335" spans="1:8" x14ac:dyDescent="0.25">
      <c r="A335" s="349" t="s">
        <v>318</v>
      </c>
      <c r="B335" s="223" t="s">
        <v>152</v>
      </c>
      <c r="C335" s="210">
        <v>3</v>
      </c>
      <c r="D335" s="220" t="s">
        <v>127</v>
      </c>
      <c r="E335" s="216">
        <v>5383.4549999999999</v>
      </c>
      <c r="F335" s="203">
        <f t="shared" si="8"/>
        <v>16150.365</v>
      </c>
    </row>
    <row r="336" spans="1:8" x14ac:dyDescent="0.25">
      <c r="A336" s="349" t="s">
        <v>319</v>
      </c>
      <c r="B336" s="223" t="s">
        <v>143</v>
      </c>
      <c r="C336" s="210">
        <v>1</v>
      </c>
      <c r="D336" s="220" t="s">
        <v>144</v>
      </c>
      <c r="E336" s="216">
        <v>13500</v>
      </c>
      <c r="F336" s="203">
        <f t="shared" si="8"/>
        <v>13500</v>
      </c>
    </row>
    <row r="337" spans="1:8" x14ac:dyDescent="0.25">
      <c r="A337" s="349"/>
      <c r="B337" s="223"/>
      <c r="C337" s="210"/>
      <c r="D337" s="220"/>
      <c r="E337" s="216"/>
    </row>
    <row r="338" spans="1:8" s="261" customFormat="1" x14ac:dyDescent="0.25">
      <c r="A338" s="388">
        <v>6.14</v>
      </c>
      <c r="B338" s="265" t="s">
        <v>156</v>
      </c>
      <c r="C338" s="225"/>
      <c r="D338" s="222" t="s">
        <v>47</v>
      </c>
      <c r="E338" s="219"/>
      <c r="F338" s="207">
        <f>SUM(F339:F340)</f>
        <v>751488.18617999996</v>
      </c>
      <c r="G338" s="260"/>
      <c r="H338" s="262"/>
    </row>
    <row r="339" spans="1:8" x14ac:dyDescent="0.25">
      <c r="A339" s="349" t="s">
        <v>320</v>
      </c>
      <c r="B339" s="223" t="s">
        <v>158</v>
      </c>
      <c r="C339" s="210">
        <v>1309.32</v>
      </c>
      <c r="D339" s="220" t="s">
        <v>82</v>
      </c>
      <c r="E339" s="216">
        <v>556.1</v>
      </c>
      <c r="F339" s="203">
        <f t="shared" si="8"/>
        <v>728112.85199999996</v>
      </c>
    </row>
    <row r="340" spans="1:8" x14ac:dyDescent="0.25">
      <c r="A340" s="349" t="s">
        <v>321</v>
      </c>
      <c r="B340" s="223" t="s">
        <v>160</v>
      </c>
      <c r="C340" s="210">
        <v>76.92</v>
      </c>
      <c r="D340" s="220" t="s">
        <v>82</v>
      </c>
      <c r="E340" s="216">
        <v>303.89150000000001</v>
      </c>
      <c r="F340" s="203">
        <f t="shared" si="8"/>
        <v>23375.334180000002</v>
      </c>
    </row>
    <row r="341" spans="1:8" x14ac:dyDescent="0.25">
      <c r="A341" s="349"/>
      <c r="B341" s="223"/>
      <c r="C341" s="210"/>
      <c r="D341" s="220"/>
      <c r="E341" s="216"/>
    </row>
    <row r="342" spans="1:8" s="261" customFormat="1" x14ac:dyDescent="0.25">
      <c r="A342" s="388">
        <v>6.15</v>
      </c>
      <c r="B342" s="265" t="s">
        <v>322</v>
      </c>
      <c r="C342" s="225"/>
      <c r="D342" s="222" t="s">
        <v>47</v>
      </c>
      <c r="E342" s="219"/>
      <c r="F342" s="207">
        <f>SUM(F343:F355)</f>
        <v>1205235.47</v>
      </c>
      <c r="G342" s="260"/>
      <c r="H342" s="262"/>
    </row>
    <row r="343" spans="1:8" x14ac:dyDescent="0.25">
      <c r="A343" s="349" t="s">
        <v>323</v>
      </c>
      <c r="B343" s="223" t="s">
        <v>280</v>
      </c>
      <c r="C343" s="210">
        <v>22</v>
      </c>
      <c r="D343" s="220" t="s">
        <v>144</v>
      </c>
      <c r="E343" s="216">
        <v>14500</v>
      </c>
      <c r="F343" s="203">
        <f t="shared" si="8"/>
        <v>319000</v>
      </c>
    </row>
    <row r="344" spans="1:8" ht="45" x14ac:dyDescent="0.25">
      <c r="A344" s="349" t="s">
        <v>324</v>
      </c>
      <c r="B344" s="223" t="s">
        <v>163</v>
      </c>
      <c r="C344" s="210">
        <v>11</v>
      </c>
      <c r="D344" s="220" t="s">
        <v>144</v>
      </c>
      <c r="E344" s="216">
        <v>2259.6999999999998</v>
      </c>
      <c r="F344" s="203">
        <f t="shared" si="8"/>
        <v>24856.699999999997</v>
      </c>
    </row>
    <row r="345" spans="1:8" ht="30" x14ac:dyDescent="0.25">
      <c r="A345" s="349" t="s">
        <v>325</v>
      </c>
      <c r="B345" s="223" t="s">
        <v>165</v>
      </c>
      <c r="C345" s="210">
        <v>7</v>
      </c>
      <c r="D345" s="220" t="s">
        <v>144</v>
      </c>
      <c r="E345" s="216">
        <v>1774.52</v>
      </c>
      <c r="F345" s="203">
        <f t="shared" si="8"/>
        <v>12421.64</v>
      </c>
    </row>
    <row r="346" spans="1:8" ht="45" x14ac:dyDescent="0.25">
      <c r="A346" s="349" t="s">
        <v>326</v>
      </c>
      <c r="B346" s="223" t="s">
        <v>167</v>
      </c>
      <c r="C346" s="210">
        <v>3</v>
      </c>
      <c r="D346" s="220" t="s">
        <v>144</v>
      </c>
      <c r="E346" s="216">
        <v>1977.78</v>
      </c>
      <c r="F346" s="203">
        <f t="shared" si="8"/>
        <v>5933.34</v>
      </c>
    </row>
    <row r="347" spans="1:8" ht="45" x14ac:dyDescent="0.25">
      <c r="A347" s="349" t="s">
        <v>327</v>
      </c>
      <c r="B347" s="223" t="s">
        <v>169</v>
      </c>
      <c r="C347" s="210">
        <v>5</v>
      </c>
      <c r="D347" s="220" t="s">
        <v>144</v>
      </c>
      <c r="E347" s="216">
        <v>2033.04</v>
      </c>
      <c r="F347" s="203">
        <f t="shared" si="8"/>
        <v>10165.200000000001</v>
      </c>
    </row>
    <row r="348" spans="1:8" ht="45" x14ac:dyDescent="0.25">
      <c r="A348" s="349" t="s">
        <v>328</v>
      </c>
      <c r="B348" s="223" t="s">
        <v>171</v>
      </c>
      <c r="C348" s="210">
        <v>12</v>
      </c>
      <c r="D348" s="220" t="s">
        <v>144</v>
      </c>
      <c r="E348" s="216">
        <v>2310.89</v>
      </c>
      <c r="F348" s="203">
        <f t="shared" si="8"/>
        <v>27730.68</v>
      </c>
    </row>
    <row r="349" spans="1:8" ht="45" x14ac:dyDescent="0.25">
      <c r="A349" s="349" t="s">
        <v>329</v>
      </c>
      <c r="B349" s="223" t="s">
        <v>173</v>
      </c>
      <c r="C349" s="210">
        <v>8</v>
      </c>
      <c r="D349" s="220" t="s">
        <v>144</v>
      </c>
      <c r="E349" s="216">
        <v>3149.38</v>
      </c>
      <c r="F349" s="203">
        <f t="shared" si="8"/>
        <v>25195.040000000001</v>
      </c>
    </row>
    <row r="350" spans="1:8" ht="45" x14ac:dyDescent="0.25">
      <c r="A350" s="349" t="s">
        <v>330</v>
      </c>
      <c r="B350" s="223" t="s">
        <v>175</v>
      </c>
      <c r="C350" s="210">
        <v>1</v>
      </c>
      <c r="D350" s="220" t="s">
        <v>144</v>
      </c>
      <c r="E350" s="216">
        <v>1710.04</v>
      </c>
      <c r="F350" s="203">
        <f t="shared" si="8"/>
        <v>1710.04</v>
      </c>
    </row>
    <row r="351" spans="1:8" ht="45" x14ac:dyDescent="0.25">
      <c r="A351" s="349" t="s">
        <v>331</v>
      </c>
      <c r="B351" s="223" t="s">
        <v>177</v>
      </c>
      <c r="C351" s="210">
        <v>1</v>
      </c>
      <c r="D351" s="220" t="s">
        <v>144</v>
      </c>
      <c r="E351" s="216">
        <v>1718.88</v>
      </c>
      <c r="F351" s="203">
        <f t="shared" si="8"/>
        <v>1718.88</v>
      </c>
    </row>
    <row r="352" spans="1:8" ht="30" x14ac:dyDescent="0.25">
      <c r="A352" s="349" t="s">
        <v>332</v>
      </c>
      <c r="B352" s="223" t="s">
        <v>179</v>
      </c>
      <c r="C352" s="210">
        <v>1</v>
      </c>
      <c r="D352" s="220" t="s">
        <v>144</v>
      </c>
      <c r="E352" s="216">
        <v>2928.86</v>
      </c>
      <c r="F352" s="203">
        <f t="shared" si="8"/>
        <v>2928.86</v>
      </c>
    </row>
    <row r="353" spans="1:8" ht="45" x14ac:dyDescent="0.25">
      <c r="A353" s="349" t="s">
        <v>333</v>
      </c>
      <c r="B353" s="223" t="s">
        <v>181</v>
      </c>
      <c r="C353" s="210">
        <v>1</v>
      </c>
      <c r="D353" s="220" t="s">
        <v>144</v>
      </c>
      <c r="E353" s="216">
        <v>26639.09</v>
      </c>
      <c r="F353" s="203">
        <f t="shared" si="8"/>
        <v>26639.09</v>
      </c>
    </row>
    <row r="354" spans="1:8" x14ac:dyDescent="0.25">
      <c r="A354" s="349" t="s">
        <v>334</v>
      </c>
      <c r="B354" s="223" t="s">
        <v>183</v>
      </c>
      <c r="C354" s="210">
        <v>1200</v>
      </c>
      <c r="D354" s="220" t="s">
        <v>184</v>
      </c>
      <c r="E354" s="216">
        <v>330.78</v>
      </c>
      <c r="F354" s="203">
        <f t="shared" si="8"/>
        <v>396935.99999999994</v>
      </c>
    </row>
    <row r="355" spans="1:8" x14ac:dyDescent="0.25">
      <c r="A355" s="349" t="s">
        <v>335</v>
      </c>
      <c r="B355" s="223" t="s">
        <v>186</v>
      </c>
      <c r="C355" s="210">
        <v>2</v>
      </c>
      <c r="D355" s="220" t="s">
        <v>144</v>
      </c>
      <c r="E355" s="216">
        <v>175000</v>
      </c>
      <c r="F355" s="203">
        <f t="shared" si="8"/>
        <v>350000</v>
      </c>
    </row>
    <row r="356" spans="1:8" x14ac:dyDescent="0.25">
      <c r="A356" s="349"/>
      <c r="B356" s="223"/>
      <c r="C356" s="210"/>
      <c r="D356" s="220"/>
      <c r="E356" s="216"/>
    </row>
    <row r="357" spans="1:8" s="261" customFormat="1" x14ac:dyDescent="0.25">
      <c r="A357" s="388">
        <v>6.16</v>
      </c>
      <c r="B357" s="265" t="s">
        <v>187</v>
      </c>
      <c r="C357" s="225"/>
      <c r="D357" s="222" t="s">
        <v>47</v>
      </c>
      <c r="E357" s="219"/>
      <c r="F357" s="207">
        <f>+F358</f>
        <v>219223.08180000001</v>
      </c>
      <c r="G357" s="260"/>
      <c r="H357" s="262"/>
    </row>
    <row r="358" spans="1:8" ht="30" x14ac:dyDescent="0.25">
      <c r="A358" s="349"/>
      <c r="B358" s="223" t="s">
        <v>336</v>
      </c>
      <c r="C358" s="210">
        <v>82.62</v>
      </c>
      <c r="D358" s="220" t="s">
        <v>2</v>
      </c>
      <c r="E358" s="216">
        <v>2653.39</v>
      </c>
      <c r="F358" s="203">
        <f t="shared" si="8"/>
        <v>219223.08180000001</v>
      </c>
    </row>
    <row r="359" spans="1:8" x14ac:dyDescent="0.25">
      <c r="A359" s="349"/>
      <c r="B359" s="223"/>
      <c r="C359" s="210"/>
      <c r="D359" s="220"/>
      <c r="E359" s="216"/>
    </row>
    <row r="360" spans="1:8" s="261" customFormat="1" x14ac:dyDescent="0.25">
      <c r="A360" s="383">
        <v>7</v>
      </c>
      <c r="B360" s="204" t="s">
        <v>414</v>
      </c>
      <c r="C360" s="205"/>
      <c r="D360" s="206" t="s">
        <v>47</v>
      </c>
      <c r="E360" s="259"/>
      <c r="F360" s="205"/>
      <c r="G360" s="260"/>
      <c r="H360" s="262"/>
    </row>
    <row r="361" spans="1:8" s="261" customFormat="1" x14ac:dyDescent="0.25">
      <c r="A361" s="388">
        <v>7.1</v>
      </c>
      <c r="B361" s="265" t="s">
        <v>61</v>
      </c>
      <c r="C361" s="225"/>
      <c r="D361" s="222" t="s">
        <v>47</v>
      </c>
      <c r="E361" s="219"/>
      <c r="F361" s="207">
        <f>SUM(F362:F363)</f>
        <v>36517.333223490241</v>
      </c>
      <c r="G361" s="260"/>
      <c r="H361" s="262"/>
    </row>
    <row r="362" spans="1:8" x14ac:dyDescent="0.25">
      <c r="A362" s="349" t="s">
        <v>337</v>
      </c>
      <c r="B362" s="223" t="s">
        <v>81</v>
      </c>
      <c r="C362" s="210">
        <v>105.43820000000001</v>
      </c>
      <c r="D362" s="220" t="s">
        <v>82</v>
      </c>
      <c r="E362" s="216">
        <v>297.95734319999997</v>
      </c>
      <c r="F362" s="203">
        <f t="shared" si="8"/>
        <v>31416.08594379024</v>
      </c>
    </row>
    <row r="363" spans="1:8" x14ac:dyDescent="0.25">
      <c r="A363" s="349" t="s">
        <v>338</v>
      </c>
      <c r="B363" s="223" t="s">
        <v>84</v>
      </c>
      <c r="C363" s="210">
        <v>66.178200000000004</v>
      </c>
      <c r="D363" s="220" t="s">
        <v>82</v>
      </c>
      <c r="E363" s="216">
        <v>77.083500000000001</v>
      </c>
      <c r="F363" s="203">
        <f t="shared" si="8"/>
        <v>5101.2472797</v>
      </c>
    </row>
    <row r="364" spans="1:8" x14ac:dyDescent="0.25">
      <c r="A364" s="349"/>
      <c r="B364" s="223"/>
      <c r="C364" s="210"/>
      <c r="D364" s="220"/>
      <c r="E364" s="216"/>
    </row>
    <row r="365" spans="1:8" s="261" customFormat="1" x14ac:dyDescent="0.25">
      <c r="A365" s="388">
        <v>7.2</v>
      </c>
      <c r="B365" s="265" t="s">
        <v>63</v>
      </c>
      <c r="C365" s="225"/>
      <c r="D365" s="222" t="s">
        <v>47</v>
      </c>
      <c r="E365" s="219"/>
      <c r="F365" s="207">
        <f>SUM(F366:F369)</f>
        <v>38169.802680000001</v>
      </c>
      <c r="G365" s="260"/>
      <c r="H365" s="262"/>
    </row>
    <row r="366" spans="1:8" x14ac:dyDescent="0.25">
      <c r="A366" s="349" t="s">
        <v>339</v>
      </c>
      <c r="B366" s="223" t="s">
        <v>86</v>
      </c>
      <c r="C366" s="210">
        <v>6.48</v>
      </c>
      <c r="D366" s="220" t="s">
        <v>87</v>
      </c>
      <c r="E366" s="216">
        <v>945.69</v>
      </c>
      <c r="F366" s="203">
        <f t="shared" ref="F366:F427" si="9">+C366*E366</f>
        <v>6128.0712000000003</v>
      </c>
    </row>
    <row r="367" spans="1:8" x14ac:dyDescent="0.25">
      <c r="A367" s="349" t="s">
        <v>340</v>
      </c>
      <c r="B367" s="223" t="s">
        <v>64</v>
      </c>
      <c r="C367" s="210">
        <v>22.571999999999996</v>
      </c>
      <c r="D367" s="220" t="s">
        <v>87</v>
      </c>
      <c r="E367" s="216">
        <v>945.69</v>
      </c>
      <c r="F367" s="203">
        <f t="shared" si="9"/>
        <v>21346.114679999999</v>
      </c>
    </row>
    <row r="368" spans="1:8" x14ac:dyDescent="0.25">
      <c r="A368" s="349" t="s">
        <v>341</v>
      </c>
      <c r="B368" s="223" t="s">
        <v>65</v>
      </c>
      <c r="C368" s="210">
        <v>13.58</v>
      </c>
      <c r="D368" s="220" t="s">
        <v>87</v>
      </c>
      <c r="E368" s="216">
        <v>463.98</v>
      </c>
      <c r="F368" s="203">
        <f t="shared" si="9"/>
        <v>6300.8483999999999</v>
      </c>
    </row>
    <row r="369" spans="1:8" x14ac:dyDescent="0.25">
      <c r="A369" s="349" t="s">
        <v>342</v>
      </c>
      <c r="B369" s="223" t="s">
        <v>66</v>
      </c>
      <c r="C369" s="210">
        <v>8.36</v>
      </c>
      <c r="D369" s="220" t="s">
        <v>87</v>
      </c>
      <c r="E369" s="216">
        <v>525.69000000000005</v>
      </c>
      <c r="F369" s="203">
        <f t="shared" si="9"/>
        <v>4394.7683999999999</v>
      </c>
    </row>
    <row r="370" spans="1:8" x14ac:dyDescent="0.25">
      <c r="A370" s="349"/>
      <c r="B370" s="223"/>
      <c r="C370" s="210"/>
      <c r="D370" s="220"/>
      <c r="E370" s="216"/>
    </row>
    <row r="371" spans="1:8" s="261" customFormat="1" x14ac:dyDescent="0.25">
      <c r="A371" s="388">
        <v>7.3</v>
      </c>
      <c r="B371" s="265" t="s">
        <v>67</v>
      </c>
      <c r="C371" s="225"/>
      <c r="D371" s="222" t="s">
        <v>47</v>
      </c>
      <c r="E371" s="219"/>
      <c r="F371" s="207">
        <f>SUM(F372:F374)</f>
        <v>341755.98733973765</v>
      </c>
      <c r="G371" s="260"/>
      <c r="H371" s="262"/>
    </row>
    <row r="372" spans="1:8" x14ac:dyDescent="0.25">
      <c r="A372" s="349" t="s">
        <v>343</v>
      </c>
      <c r="B372" s="223" t="s">
        <v>92</v>
      </c>
      <c r="C372" s="210">
        <v>2.5920000000000005</v>
      </c>
      <c r="D372" s="220" t="s">
        <v>87</v>
      </c>
      <c r="E372" s="216">
        <v>16851.492899500001</v>
      </c>
      <c r="F372" s="203">
        <f t="shared" si="9"/>
        <v>43679.069595504014</v>
      </c>
    </row>
    <row r="373" spans="1:8" x14ac:dyDescent="0.25">
      <c r="A373" s="349" t="s">
        <v>344</v>
      </c>
      <c r="B373" s="223" t="s">
        <v>68</v>
      </c>
      <c r="C373" s="210">
        <v>9.6192000000000011</v>
      </c>
      <c r="D373" s="220" t="s">
        <v>87</v>
      </c>
      <c r="E373" s="216">
        <v>15437.629033000001</v>
      </c>
      <c r="F373" s="203">
        <f t="shared" si="9"/>
        <v>148497.64119423361</v>
      </c>
    </row>
    <row r="374" spans="1:8" x14ac:dyDescent="0.25">
      <c r="A374" s="349" t="s">
        <v>345</v>
      </c>
      <c r="B374" s="223" t="s">
        <v>120</v>
      </c>
      <c r="C374" s="210">
        <v>66.178200000000004</v>
      </c>
      <c r="D374" s="220" t="s">
        <v>82</v>
      </c>
      <c r="E374" s="216">
        <v>2260.25</v>
      </c>
      <c r="F374" s="203">
        <f t="shared" si="9"/>
        <v>149579.27655000001</v>
      </c>
    </row>
    <row r="375" spans="1:8" x14ac:dyDescent="0.25">
      <c r="A375" s="349"/>
      <c r="B375" s="223"/>
      <c r="C375" s="210"/>
      <c r="D375" s="220"/>
      <c r="E375" s="216"/>
    </row>
    <row r="376" spans="1:8" s="261" customFormat="1" x14ac:dyDescent="0.25">
      <c r="A376" s="388">
        <v>7.4</v>
      </c>
      <c r="B376" s="265" t="s">
        <v>346</v>
      </c>
      <c r="C376" s="225"/>
      <c r="D376" s="222" t="s">
        <v>47</v>
      </c>
      <c r="E376" s="219"/>
      <c r="F376" s="207">
        <f>SUM(F377:F380)</f>
        <v>615881.6709290999</v>
      </c>
      <c r="G376" s="260"/>
      <c r="H376" s="262"/>
    </row>
    <row r="377" spans="1:8" x14ac:dyDescent="0.25">
      <c r="A377" s="349" t="s">
        <v>347</v>
      </c>
      <c r="B377" s="223" t="s">
        <v>96</v>
      </c>
      <c r="C377" s="210">
        <v>3.2399999999999998</v>
      </c>
      <c r="D377" s="220" t="s">
        <v>9</v>
      </c>
      <c r="E377" s="216">
        <v>49850.36</v>
      </c>
      <c r="F377" s="203">
        <f t="shared" si="9"/>
        <v>161515.16639999999</v>
      </c>
    </row>
    <row r="378" spans="1:8" ht="30" x14ac:dyDescent="0.25">
      <c r="A378" s="349" t="s">
        <v>348</v>
      </c>
      <c r="B378" s="223" t="s">
        <v>70</v>
      </c>
      <c r="C378" s="210">
        <v>1.6665000000000001</v>
      </c>
      <c r="D378" s="220" t="s">
        <v>9</v>
      </c>
      <c r="E378" s="216">
        <v>41256.39</v>
      </c>
      <c r="F378" s="203">
        <f t="shared" si="9"/>
        <v>68753.773935000005</v>
      </c>
    </row>
    <row r="379" spans="1:8" x14ac:dyDescent="0.25">
      <c r="A379" s="349" t="s">
        <v>349</v>
      </c>
      <c r="B379" s="223" t="s">
        <v>99</v>
      </c>
      <c r="C379" s="210">
        <v>4.0679999999999996</v>
      </c>
      <c r="D379" s="220" t="s">
        <v>9</v>
      </c>
      <c r="E379" s="216">
        <v>39415.870000000003</v>
      </c>
      <c r="F379" s="203">
        <f t="shared" si="9"/>
        <v>160343.75915999999</v>
      </c>
    </row>
    <row r="380" spans="1:8" x14ac:dyDescent="0.25">
      <c r="A380" s="349" t="s">
        <v>350</v>
      </c>
      <c r="B380" s="223" t="s">
        <v>101</v>
      </c>
      <c r="C380" s="210">
        <v>9.9267300000000009</v>
      </c>
      <c r="D380" s="220" t="s">
        <v>9</v>
      </c>
      <c r="E380" s="216">
        <v>22693.17</v>
      </c>
      <c r="F380" s="203">
        <f t="shared" si="9"/>
        <v>225268.97143410001</v>
      </c>
    </row>
    <row r="381" spans="1:8" x14ac:dyDescent="0.25">
      <c r="A381" s="349"/>
      <c r="B381" s="223"/>
      <c r="C381" s="210"/>
      <c r="D381" s="220"/>
      <c r="E381" s="216"/>
    </row>
    <row r="382" spans="1:8" s="261" customFormat="1" x14ac:dyDescent="0.25">
      <c r="A382" s="388">
        <v>7.5</v>
      </c>
      <c r="B382" s="265" t="s">
        <v>72</v>
      </c>
      <c r="C382" s="225"/>
      <c r="D382" s="222" t="s">
        <v>47</v>
      </c>
      <c r="E382" s="219"/>
      <c r="F382" s="207">
        <f>SUM(F383:F384)</f>
        <v>453457.64364423853</v>
      </c>
      <c r="G382" s="260"/>
      <c r="H382" s="262"/>
    </row>
    <row r="383" spans="1:8" x14ac:dyDescent="0.25">
      <c r="A383" s="349" t="s">
        <v>351</v>
      </c>
      <c r="B383" s="223" t="s">
        <v>73</v>
      </c>
      <c r="C383" s="210">
        <v>266.25600000000003</v>
      </c>
      <c r="D383" s="220" t="s">
        <v>82</v>
      </c>
      <c r="E383" s="216">
        <v>1605.8232689000001</v>
      </c>
      <c r="F383" s="203">
        <f t="shared" si="9"/>
        <v>427560.0802842385</v>
      </c>
    </row>
    <row r="384" spans="1:8" x14ac:dyDescent="0.25">
      <c r="A384" s="349" t="s">
        <v>352</v>
      </c>
      <c r="B384" s="223" t="s">
        <v>105</v>
      </c>
      <c r="C384" s="210">
        <v>0.6120000000000001</v>
      </c>
      <c r="D384" s="220" t="s">
        <v>87</v>
      </c>
      <c r="E384" s="216">
        <v>42316.28</v>
      </c>
      <c r="F384" s="203">
        <f t="shared" si="9"/>
        <v>25897.563360000004</v>
      </c>
    </row>
    <row r="385" spans="1:8" x14ac:dyDescent="0.25">
      <c r="A385" s="349"/>
      <c r="B385" s="223"/>
      <c r="C385" s="210"/>
      <c r="D385" s="220"/>
      <c r="E385" s="216"/>
    </row>
    <row r="386" spans="1:8" s="261" customFormat="1" x14ac:dyDescent="0.25">
      <c r="A386" s="388">
        <v>7.8</v>
      </c>
      <c r="B386" s="265" t="s">
        <v>353</v>
      </c>
      <c r="C386" s="225"/>
      <c r="D386" s="222" t="s">
        <v>47</v>
      </c>
      <c r="E386" s="219"/>
      <c r="F386" s="207">
        <f>SUM(F387:F390)</f>
        <v>284676.95900697308</v>
      </c>
      <c r="G386" s="260"/>
      <c r="H386" s="262"/>
    </row>
    <row r="387" spans="1:8" x14ac:dyDescent="0.25">
      <c r="A387" s="349" t="s">
        <v>354</v>
      </c>
      <c r="B387" s="223" t="s">
        <v>75</v>
      </c>
      <c r="C387" s="210">
        <v>628.87</v>
      </c>
      <c r="D387" s="220" t="s">
        <v>82</v>
      </c>
      <c r="E387" s="216">
        <v>394.31556790000002</v>
      </c>
      <c r="F387" s="203">
        <f t="shared" si="9"/>
        <v>247973.23118527301</v>
      </c>
    </row>
    <row r="388" spans="1:8" x14ac:dyDescent="0.25">
      <c r="A388" s="349" t="s">
        <v>355</v>
      </c>
      <c r="B388" s="223" t="s">
        <v>76</v>
      </c>
      <c r="C388" s="210">
        <v>48.405000000000001</v>
      </c>
      <c r="D388" s="220" t="s">
        <v>82</v>
      </c>
      <c r="E388" s="216">
        <v>183.8175</v>
      </c>
      <c r="F388" s="203">
        <f t="shared" si="9"/>
        <v>8897.6860875000002</v>
      </c>
    </row>
    <row r="389" spans="1:8" x14ac:dyDescent="0.25">
      <c r="A389" s="349" t="s">
        <v>356</v>
      </c>
      <c r="B389" s="223" t="s">
        <v>77</v>
      </c>
      <c r="C389" s="210">
        <v>104.80000000000001</v>
      </c>
      <c r="D389" s="220" t="s">
        <v>110</v>
      </c>
      <c r="E389" s="216">
        <v>192.43592400000003</v>
      </c>
      <c r="F389" s="203">
        <f t="shared" si="9"/>
        <v>20167.284835200004</v>
      </c>
    </row>
    <row r="390" spans="1:8" x14ac:dyDescent="0.25">
      <c r="A390" s="349" t="s">
        <v>357</v>
      </c>
      <c r="B390" s="223" t="s">
        <v>78</v>
      </c>
      <c r="C390" s="210">
        <v>33.5</v>
      </c>
      <c r="D390" s="220" t="s">
        <v>110</v>
      </c>
      <c r="E390" s="216">
        <v>228.022594</v>
      </c>
      <c r="F390" s="203">
        <f t="shared" si="9"/>
        <v>7638.756899</v>
      </c>
    </row>
    <row r="391" spans="1:8" x14ac:dyDescent="0.25">
      <c r="A391" s="349"/>
      <c r="B391" s="223"/>
      <c r="C391" s="210"/>
      <c r="D391" s="220"/>
      <c r="E391" s="216"/>
    </row>
    <row r="392" spans="1:8" s="261" customFormat="1" x14ac:dyDescent="0.25">
      <c r="A392" s="388">
        <v>7.9</v>
      </c>
      <c r="B392" s="265" t="s">
        <v>358</v>
      </c>
      <c r="C392" s="225"/>
      <c r="D392" s="222" t="s">
        <v>47</v>
      </c>
      <c r="E392" s="219"/>
      <c r="F392" s="207">
        <f>SUM(F393:F395)</f>
        <v>129234.19204791452</v>
      </c>
      <c r="G392" s="260"/>
      <c r="H392" s="262"/>
    </row>
    <row r="393" spans="1:8" x14ac:dyDescent="0.25">
      <c r="A393" s="349" t="s">
        <v>359</v>
      </c>
      <c r="B393" s="223" t="s">
        <v>114</v>
      </c>
      <c r="C393" s="210">
        <v>51.230000000000004</v>
      </c>
      <c r="D393" s="220" t="s">
        <v>82</v>
      </c>
      <c r="E393" s="216">
        <v>1840.5260820000001</v>
      </c>
      <c r="F393" s="203">
        <f t="shared" si="9"/>
        <v>94290.151180860019</v>
      </c>
    </row>
    <row r="394" spans="1:8" x14ac:dyDescent="0.25">
      <c r="A394" s="349" t="s">
        <v>360</v>
      </c>
      <c r="B394" s="223" t="s">
        <v>116</v>
      </c>
      <c r="C394" s="210">
        <v>58.21</v>
      </c>
      <c r="D394" s="220" t="s">
        <v>110</v>
      </c>
      <c r="E394" s="216">
        <v>286.21220445</v>
      </c>
      <c r="F394" s="203">
        <f t="shared" si="9"/>
        <v>16660.4124210345</v>
      </c>
    </row>
    <row r="395" spans="1:8" x14ac:dyDescent="0.25">
      <c r="A395" s="349" t="s">
        <v>361</v>
      </c>
      <c r="B395" s="223" t="s">
        <v>118</v>
      </c>
      <c r="C395" s="210">
        <v>8.61</v>
      </c>
      <c r="D395" s="220" t="s">
        <v>82</v>
      </c>
      <c r="E395" s="216">
        <v>2123.5340820000001</v>
      </c>
      <c r="F395" s="203">
        <f t="shared" si="9"/>
        <v>18283.62844602</v>
      </c>
    </row>
    <row r="396" spans="1:8" x14ac:dyDescent="0.25">
      <c r="A396" s="349"/>
      <c r="B396" s="223"/>
      <c r="C396" s="210"/>
      <c r="D396" s="220"/>
      <c r="E396" s="216"/>
    </row>
    <row r="397" spans="1:8" s="270" customFormat="1" x14ac:dyDescent="0.25">
      <c r="A397" s="388">
        <v>7.1</v>
      </c>
      <c r="B397" s="265" t="s">
        <v>121</v>
      </c>
      <c r="C397" s="209"/>
      <c r="D397" s="230" t="s">
        <v>47</v>
      </c>
      <c r="E397" s="231"/>
      <c r="F397" s="207">
        <f>+F398</f>
        <v>71218.183552128001</v>
      </c>
      <c r="G397" s="234"/>
      <c r="H397" s="262"/>
    </row>
    <row r="398" spans="1:8" x14ac:dyDescent="0.25">
      <c r="A398" s="349" t="s">
        <v>362</v>
      </c>
      <c r="B398" s="223" t="s">
        <v>123</v>
      </c>
      <c r="C398" s="210">
        <v>41.154000000000003</v>
      </c>
      <c r="D398" s="220" t="s">
        <v>82</v>
      </c>
      <c r="E398" s="216">
        <v>1730.528832</v>
      </c>
      <c r="F398" s="203">
        <f t="shared" si="9"/>
        <v>71218.183552128001</v>
      </c>
    </row>
    <row r="399" spans="1:8" x14ac:dyDescent="0.25">
      <c r="A399" s="349"/>
      <c r="B399" s="223"/>
      <c r="C399" s="210"/>
      <c r="D399" s="220"/>
      <c r="E399" s="216"/>
    </row>
    <row r="400" spans="1:8" s="270" customFormat="1" x14ac:dyDescent="0.25">
      <c r="A400" s="388">
        <v>7.11</v>
      </c>
      <c r="B400" s="265" t="s">
        <v>124</v>
      </c>
      <c r="C400" s="209"/>
      <c r="D400" s="230" t="s">
        <v>47</v>
      </c>
      <c r="E400" s="231"/>
      <c r="F400" s="207">
        <f>+F401</f>
        <v>268000</v>
      </c>
      <c r="G400" s="234"/>
      <c r="H400" s="262"/>
    </row>
    <row r="401" spans="1:8" x14ac:dyDescent="0.25">
      <c r="A401" s="349" t="s">
        <v>363</v>
      </c>
      <c r="B401" s="223" t="s">
        <v>126</v>
      </c>
      <c r="C401" s="210">
        <v>8</v>
      </c>
      <c r="D401" s="220" t="s">
        <v>127</v>
      </c>
      <c r="E401" s="216">
        <v>33500</v>
      </c>
      <c r="F401" s="203">
        <f t="shared" si="9"/>
        <v>268000</v>
      </c>
    </row>
    <row r="402" spans="1:8" x14ac:dyDescent="0.25">
      <c r="A402" s="349"/>
      <c r="B402" s="223"/>
      <c r="C402" s="210"/>
      <c r="D402" s="220"/>
      <c r="E402" s="216"/>
    </row>
    <row r="403" spans="1:8" s="270" customFormat="1" x14ac:dyDescent="0.25">
      <c r="A403" s="388">
        <v>7.12</v>
      </c>
      <c r="B403" s="265" t="s">
        <v>130</v>
      </c>
      <c r="C403" s="209"/>
      <c r="D403" s="230" t="s">
        <v>47</v>
      </c>
      <c r="E403" s="231"/>
      <c r="F403" s="207">
        <f>+F404</f>
        <v>42609.599999999999</v>
      </c>
      <c r="G403" s="234"/>
      <c r="H403" s="262"/>
    </row>
    <row r="404" spans="1:8" x14ac:dyDescent="0.25">
      <c r="A404" s="349" t="s">
        <v>364</v>
      </c>
      <c r="B404" s="223" t="s">
        <v>132</v>
      </c>
      <c r="C404" s="210">
        <v>85.219200000000001</v>
      </c>
      <c r="D404" s="220" t="s">
        <v>133</v>
      </c>
      <c r="E404" s="216">
        <v>500</v>
      </c>
      <c r="F404" s="203">
        <f t="shared" si="9"/>
        <v>42609.599999999999</v>
      </c>
    </row>
    <row r="405" spans="1:8" x14ac:dyDescent="0.25">
      <c r="A405" s="349"/>
      <c r="B405" s="223"/>
      <c r="C405" s="210"/>
      <c r="D405" s="220"/>
      <c r="E405" s="216"/>
    </row>
    <row r="406" spans="1:8" s="270" customFormat="1" x14ac:dyDescent="0.25">
      <c r="A406" s="388">
        <v>7.13</v>
      </c>
      <c r="B406" s="265" t="s">
        <v>134</v>
      </c>
      <c r="C406" s="209"/>
      <c r="D406" s="230" t="s">
        <v>47</v>
      </c>
      <c r="E406" s="231"/>
      <c r="F406" s="207">
        <f>+F407</f>
        <v>127689.45570922288</v>
      </c>
      <c r="G406" s="234"/>
      <c r="H406" s="262"/>
    </row>
    <row r="407" spans="1:8" x14ac:dyDescent="0.25">
      <c r="A407" s="349" t="s">
        <v>365</v>
      </c>
      <c r="B407" s="223" t="s">
        <v>136</v>
      </c>
      <c r="C407" s="210">
        <v>60.48599999999999</v>
      </c>
      <c r="D407" s="220" t="s">
        <v>82</v>
      </c>
      <c r="E407" s="216">
        <v>2111.05802515</v>
      </c>
      <c r="F407" s="203">
        <f t="shared" si="9"/>
        <v>127689.45570922288</v>
      </c>
    </row>
    <row r="408" spans="1:8" x14ac:dyDescent="0.25">
      <c r="A408" s="349"/>
      <c r="B408" s="223"/>
      <c r="C408" s="210"/>
      <c r="D408" s="220"/>
      <c r="E408" s="216"/>
    </row>
    <row r="409" spans="1:8" s="270" customFormat="1" x14ac:dyDescent="0.25">
      <c r="A409" s="388">
        <v>7.14</v>
      </c>
      <c r="B409" s="265" t="s">
        <v>366</v>
      </c>
      <c r="C409" s="209"/>
      <c r="D409" s="230" t="s">
        <v>47</v>
      </c>
      <c r="E409" s="231"/>
      <c r="F409" s="207">
        <f>SUM(F410:F415)</f>
        <v>178735.32298999999</v>
      </c>
      <c r="G409" s="234"/>
      <c r="H409" s="262"/>
    </row>
    <row r="410" spans="1:8" x14ac:dyDescent="0.25">
      <c r="A410" s="349" t="s">
        <v>367</v>
      </c>
      <c r="B410" s="223" t="s">
        <v>139</v>
      </c>
      <c r="C410" s="210">
        <v>2</v>
      </c>
      <c r="D410" s="220" t="s">
        <v>127</v>
      </c>
      <c r="E410" s="216">
        <v>11593.654875</v>
      </c>
      <c r="F410" s="203">
        <f t="shared" si="9"/>
        <v>23187.30975</v>
      </c>
    </row>
    <row r="411" spans="1:8" x14ac:dyDescent="0.25">
      <c r="A411" s="349" t="s">
        <v>368</v>
      </c>
      <c r="B411" s="223" t="s">
        <v>141</v>
      </c>
      <c r="C411" s="210">
        <v>2</v>
      </c>
      <c r="D411" s="220" t="s">
        <v>127</v>
      </c>
      <c r="E411" s="216">
        <v>26278.95105</v>
      </c>
      <c r="F411" s="203">
        <f t="shared" si="9"/>
        <v>52557.902099999999</v>
      </c>
    </row>
    <row r="412" spans="1:8" x14ac:dyDescent="0.25">
      <c r="A412" s="349" t="s">
        <v>369</v>
      </c>
      <c r="B412" s="223" t="s">
        <v>240</v>
      </c>
      <c r="C412" s="210">
        <v>2</v>
      </c>
      <c r="D412" s="220" t="s">
        <v>127</v>
      </c>
      <c r="E412" s="216">
        <v>27051.861375</v>
      </c>
      <c r="F412" s="203">
        <f t="shared" si="9"/>
        <v>54103.722750000001</v>
      </c>
    </row>
    <row r="413" spans="1:8" x14ac:dyDescent="0.25">
      <c r="A413" s="349" t="s">
        <v>370</v>
      </c>
      <c r="B413" s="223" t="s">
        <v>146</v>
      </c>
      <c r="C413" s="210">
        <v>2</v>
      </c>
      <c r="D413" s="220" t="s">
        <v>127</v>
      </c>
      <c r="E413" s="216">
        <v>12305.04</v>
      </c>
      <c r="F413" s="203">
        <f t="shared" si="9"/>
        <v>24610.080000000002</v>
      </c>
    </row>
    <row r="414" spans="1:8" x14ac:dyDescent="0.25">
      <c r="A414" s="349" t="s">
        <v>371</v>
      </c>
      <c r="B414" s="223" t="s">
        <v>150</v>
      </c>
      <c r="C414" s="210">
        <v>4</v>
      </c>
      <c r="D414" s="220" t="s">
        <v>127</v>
      </c>
      <c r="E414" s="216">
        <v>3377.3495974999996</v>
      </c>
      <c r="F414" s="203">
        <f t="shared" si="9"/>
        <v>13509.398389999998</v>
      </c>
    </row>
    <row r="415" spans="1:8" x14ac:dyDescent="0.25">
      <c r="A415" s="349" t="s">
        <v>647</v>
      </c>
      <c r="B415" s="223" t="s">
        <v>152</v>
      </c>
      <c r="C415" s="210">
        <v>2</v>
      </c>
      <c r="D415" s="220" t="s">
        <v>127</v>
      </c>
      <c r="E415" s="216">
        <v>5383.4549999999999</v>
      </c>
      <c r="F415" s="203">
        <f t="shared" si="9"/>
        <v>10766.91</v>
      </c>
    </row>
    <row r="416" spans="1:8" x14ac:dyDescent="0.25">
      <c r="A416" s="349"/>
      <c r="B416" s="223"/>
      <c r="C416" s="210"/>
      <c r="D416" s="220"/>
      <c r="E416" s="216"/>
    </row>
    <row r="417" spans="1:8" s="261" customFormat="1" x14ac:dyDescent="0.25">
      <c r="A417" s="388">
        <v>7.15</v>
      </c>
      <c r="B417" s="265" t="s">
        <v>156</v>
      </c>
      <c r="C417" s="225"/>
      <c r="D417" s="222" t="s">
        <v>47</v>
      </c>
      <c r="E417" s="219"/>
      <c r="F417" s="207">
        <f>SUM(F418:F419)</f>
        <v>717811.61083500006</v>
      </c>
      <c r="G417" s="260"/>
      <c r="H417" s="262"/>
    </row>
    <row r="418" spans="1:8" x14ac:dyDescent="0.25">
      <c r="A418" s="349" t="s">
        <v>372</v>
      </c>
      <c r="B418" s="223" t="s">
        <v>158</v>
      </c>
      <c r="C418" s="210">
        <v>1257.74</v>
      </c>
      <c r="D418" s="220" t="s">
        <v>82</v>
      </c>
      <c r="E418" s="216">
        <v>556.1</v>
      </c>
      <c r="F418" s="203">
        <f t="shared" si="9"/>
        <v>699429.21400000004</v>
      </c>
    </row>
    <row r="419" spans="1:8" x14ac:dyDescent="0.25">
      <c r="A419" s="349" t="s">
        <v>373</v>
      </c>
      <c r="B419" s="223" t="s">
        <v>160</v>
      </c>
      <c r="C419" s="210">
        <v>60.49</v>
      </c>
      <c r="D419" s="220" t="s">
        <v>82</v>
      </c>
      <c r="E419" s="216">
        <v>303.89150000000001</v>
      </c>
      <c r="F419" s="203">
        <f t="shared" si="9"/>
        <v>18382.396835</v>
      </c>
    </row>
    <row r="420" spans="1:8" x14ac:dyDescent="0.25">
      <c r="A420" s="349"/>
      <c r="B420" s="223"/>
      <c r="C420" s="210"/>
      <c r="D420" s="220"/>
      <c r="E420" s="216"/>
    </row>
    <row r="421" spans="1:8" s="261" customFormat="1" x14ac:dyDescent="0.25">
      <c r="A421" s="388">
        <v>7.16</v>
      </c>
      <c r="B421" s="265" t="s">
        <v>322</v>
      </c>
      <c r="C421" s="225"/>
      <c r="D421" s="222" t="s">
        <v>47</v>
      </c>
      <c r="E421" s="219"/>
      <c r="F421" s="207">
        <f>SUM(F422:F432)</f>
        <v>735751.76</v>
      </c>
      <c r="G421" s="260"/>
      <c r="H421" s="262"/>
    </row>
    <row r="422" spans="1:8" ht="45" x14ac:dyDescent="0.25">
      <c r="A422" s="349" t="s">
        <v>374</v>
      </c>
      <c r="B422" s="223" t="s">
        <v>163</v>
      </c>
      <c r="C422" s="210">
        <v>10</v>
      </c>
      <c r="D422" s="220" t="s">
        <v>144</v>
      </c>
      <c r="E422" s="216">
        <v>2259.6999999999998</v>
      </c>
      <c r="F422" s="203">
        <f t="shared" si="9"/>
        <v>22597</v>
      </c>
    </row>
    <row r="423" spans="1:8" ht="30" x14ac:dyDescent="0.25">
      <c r="A423" s="349" t="s">
        <v>375</v>
      </c>
      <c r="B423" s="223" t="s">
        <v>165</v>
      </c>
      <c r="C423" s="210">
        <v>6</v>
      </c>
      <c r="D423" s="220" t="s">
        <v>144</v>
      </c>
      <c r="E423" s="216">
        <v>1774.52</v>
      </c>
      <c r="F423" s="203">
        <f t="shared" si="9"/>
        <v>10647.119999999999</v>
      </c>
    </row>
    <row r="424" spans="1:8" ht="45" x14ac:dyDescent="0.25">
      <c r="A424" s="349" t="s">
        <v>376</v>
      </c>
      <c r="B424" s="223" t="s">
        <v>167</v>
      </c>
      <c r="C424" s="210">
        <v>2</v>
      </c>
      <c r="D424" s="220" t="s">
        <v>144</v>
      </c>
      <c r="E424" s="216">
        <v>1977.78</v>
      </c>
      <c r="F424" s="203">
        <f t="shared" si="9"/>
        <v>3955.56</v>
      </c>
    </row>
    <row r="425" spans="1:8" ht="45" x14ac:dyDescent="0.25">
      <c r="A425" s="349" t="s">
        <v>377</v>
      </c>
      <c r="B425" s="223" t="s">
        <v>171</v>
      </c>
      <c r="C425" s="210">
        <v>5</v>
      </c>
      <c r="D425" s="220" t="s">
        <v>144</v>
      </c>
      <c r="E425" s="216">
        <v>2310.89</v>
      </c>
      <c r="F425" s="203">
        <f t="shared" si="9"/>
        <v>11554.449999999999</v>
      </c>
    </row>
    <row r="426" spans="1:8" ht="45" x14ac:dyDescent="0.25">
      <c r="A426" s="349" t="s">
        <v>378</v>
      </c>
      <c r="B426" s="223" t="s">
        <v>173</v>
      </c>
      <c r="C426" s="210">
        <v>2</v>
      </c>
      <c r="D426" s="220" t="s">
        <v>144</v>
      </c>
      <c r="E426" s="216">
        <v>3149.38</v>
      </c>
      <c r="F426" s="203">
        <f t="shared" si="9"/>
        <v>6298.76</v>
      </c>
    </row>
    <row r="427" spans="1:8" ht="45" x14ac:dyDescent="0.25">
      <c r="A427" s="349" t="s">
        <v>379</v>
      </c>
      <c r="B427" s="223" t="s">
        <v>175</v>
      </c>
      <c r="C427" s="210">
        <v>1</v>
      </c>
      <c r="D427" s="220" t="s">
        <v>144</v>
      </c>
      <c r="E427" s="216">
        <v>1710.04</v>
      </c>
      <c r="F427" s="203">
        <f t="shared" si="9"/>
        <v>1710.04</v>
      </c>
    </row>
    <row r="428" spans="1:8" ht="45" x14ac:dyDescent="0.25">
      <c r="A428" s="349" t="s">
        <v>380</v>
      </c>
      <c r="B428" s="223" t="s">
        <v>177</v>
      </c>
      <c r="C428" s="210">
        <v>1</v>
      </c>
      <c r="D428" s="220" t="s">
        <v>144</v>
      </c>
      <c r="E428" s="216">
        <v>1718.88</v>
      </c>
      <c r="F428" s="203">
        <f t="shared" ref="F428:F488" si="10">+C428*E428</f>
        <v>1718.88</v>
      </c>
    </row>
    <row r="429" spans="1:8" ht="30" x14ac:dyDescent="0.25">
      <c r="A429" s="349" t="s">
        <v>381</v>
      </c>
      <c r="B429" s="223" t="s">
        <v>179</v>
      </c>
      <c r="C429" s="210">
        <v>1</v>
      </c>
      <c r="D429" s="220" t="s">
        <v>144</v>
      </c>
      <c r="E429" s="216">
        <v>2928.86</v>
      </c>
      <c r="F429" s="203">
        <f t="shared" si="10"/>
        <v>2928.86</v>
      </c>
    </row>
    <row r="430" spans="1:8" ht="45" x14ac:dyDescent="0.25">
      <c r="A430" s="349" t="s">
        <v>382</v>
      </c>
      <c r="B430" s="223" t="s">
        <v>181</v>
      </c>
      <c r="C430" s="210">
        <v>1</v>
      </c>
      <c r="D430" s="220" t="s">
        <v>144</v>
      </c>
      <c r="E430" s="216">
        <v>26639.09</v>
      </c>
      <c r="F430" s="203">
        <f t="shared" si="10"/>
        <v>26639.09</v>
      </c>
    </row>
    <row r="431" spans="1:8" x14ac:dyDescent="0.25">
      <c r="A431" s="349" t="s">
        <v>383</v>
      </c>
      <c r="B431" s="223" t="s">
        <v>183</v>
      </c>
      <c r="C431" s="210">
        <v>900</v>
      </c>
      <c r="D431" s="220" t="s">
        <v>184</v>
      </c>
      <c r="E431" s="216">
        <v>330.78</v>
      </c>
      <c r="F431" s="203">
        <f t="shared" si="10"/>
        <v>297702</v>
      </c>
    </row>
    <row r="432" spans="1:8" x14ac:dyDescent="0.25">
      <c r="A432" s="349" t="s">
        <v>384</v>
      </c>
      <c r="B432" s="223" t="s">
        <v>186</v>
      </c>
      <c r="C432" s="210">
        <v>2</v>
      </c>
      <c r="D432" s="220" t="s">
        <v>144</v>
      </c>
      <c r="E432" s="216">
        <v>175000</v>
      </c>
      <c r="F432" s="203">
        <f t="shared" si="10"/>
        <v>350000</v>
      </c>
    </row>
    <row r="433" spans="1:8" x14ac:dyDescent="0.25">
      <c r="A433" s="349"/>
      <c r="B433" s="223"/>
      <c r="C433" s="210"/>
      <c r="D433" s="220"/>
      <c r="E433" s="216"/>
    </row>
    <row r="434" spans="1:8" s="270" customFormat="1" x14ac:dyDescent="0.25">
      <c r="A434" s="388">
        <v>7.17</v>
      </c>
      <c r="B434" s="265" t="s">
        <v>385</v>
      </c>
      <c r="C434" s="209"/>
      <c r="D434" s="230" t="s">
        <v>47</v>
      </c>
      <c r="E434" s="231"/>
      <c r="F434" s="207">
        <f>+F435</f>
        <v>77279.135999999984</v>
      </c>
      <c r="G434" s="234"/>
      <c r="H434" s="262"/>
    </row>
    <row r="435" spans="1:8" x14ac:dyDescent="0.25">
      <c r="A435" s="349" t="s">
        <v>386</v>
      </c>
      <c r="B435" s="223" t="s">
        <v>259</v>
      </c>
      <c r="C435" s="210">
        <v>52.8</v>
      </c>
      <c r="D435" s="220" t="s">
        <v>2</v>
      </c>
      <c r="E435" s="216">
        <v>1463.62</v>
      </c>
      <c r="F435" s="203">
        <f t="shared" si="10"/>
        <v>77279.135999999984</v>
      </c>
    </row>
    <row r="436" spans="1:8" x14ac:dyDescent="0.25">
      <c r="A436" s="349"/>
      <c r="B436" s="223"/>
      <c r="C436" s="210"/>
      <c r="D436" s="220"/>
      <c r="E436" s="216"/>
    </row>
    <row r="437" spans="1:8" s="270" customFormat="1" x14ac:dyDescent="0.25">
      <c r="A437" s="388">
        <v>7.18</v>
      </c>
      <c r="B437" s="265" t="s">
        <v>620</v>
      </c>
      <c r="C437" s="209"/>
      <c r="D437" s="230" t="s">
        <v>47</v>
      </c>
      <c r="E437" s="231"/>
      <c r="F437" s="207">
        <f>+F438</f>
        <v>56524.979065280007</v>
      </c>
      <c r="G437" s="234"/>
      <c r="H437" s="262"/>
    </row>
    <row r="438" spans="1:8" x14ac:dyDescent="0.25">
      <c r="A438" s="349" t="s">
        <v>387</v>
      </c>
      <c r="B438" s="223" t="s">
        <v>73</v>
      </c>
      <c r="C438" s="210">
        <v>35.200000000000003</v>
      </c>
      <c r="D438" s="220" t="s">
        <v>82</v>
      </c>
      <c r="E438" s="216">
        <v>1605.8232689000001</v>
      </c>
      <c r="F438" s="203">
        <f t="shared" si="10"/>
        <v>56524.979065280007</v>
      </c>
    </row>
    <row r="439" spans="1:8" x14ac:dyDescent="0.25">
      <c r="A439" s="349"/>
      <c r="B439" s="223"/>
      <c r="C439" s="210"/>
      <c r="D439" s="220"/>
      <c r="E439" s="216"/>
    </row>
    <row r="440" spans="1:8" s="270" customFormat="1" x14ac:dyDescent="0.25">
      <c r="A440" s="388">
        <v>7.19</v>
      </c>
      <c r="B440" s="265" t="s">
        <v>74</v>
      </c>
      <c r="C440" s="209"/>
      <c r="D440" s="230" t="s">
        <v>47</v>
      </c>
      <c r="E440" s="231"/>
      <c r="F440" s="207">
        <f>SUM(F441:F443)</f>
        <v>55780.558901760007</v>
      </c>
      <c r="G440" s="234"/>
      <c r="H440" s="262"/>
    </row>
    <row r="441" spans="1:8" x14ac:dyDescent="0.25">
      <c r="A441" s="349" t="s">
        <v>388</v>
      </c>
      <c r="B441" s="223" t="s">
        <v>192</v>
      </c>
      <c r="C441" s="210">
        <v>70.400000000000006</v>
      </c>
      <c r="D441" s="220" t="s">
        <v>82</v>
      </c>
      <c r="E441" s="216">
        <v>394.31556790000002</v>
      </c>
      <c r="F441" s="203">
        <f t="shared" si="10"/>
        <v>27759.815980160005</v>
      </c>
    </row>
    <row r="442" spans="1:8" x14ac:dyDescent="0.25">
      <c r="A442" s="349" t="s">
        <v>389</v>
      </c>
      <c r="B442" s="223" t="s">
        <v>77</v>
      </c>
      <c r="C442" s="210">
        <v>70.400000000000006</v>
      </c>
      <c r="D442" s="220" t="s">
        <v>110</v>
      </c>
      <c r="E442" s="216">
        <v>257.014611</v>
      </c>
      <c r="F442" s="203">
        <f t="shared" si="10"/>
        <v>18093.828614400001</v>
      </c>
    </row>
    <row r="443" spans="1:8" x14ac:dyDescent="0.25">
      <c r="A443" s="349" t="s">
        <v>390</v>
      </c>
      <c r="B443" s="223" t="s">
        <v>78</v>
      </c>
      <c r="C443" s="210">
        <v>35.200000000000003</v>
      </c>
      <c r="D443" s="220" t="s">
        <v>110</v>
      </c>
      <c r="E443" s="216">
        <v>282.014611</v>
      </c>
      <c r="F443" s="203">
        <f t="shared" si="10"/>
        <v>9926.9143072000006</v>
      </c>
    </row>
    <row r="444" spans="1:8" x14ac:dyDescent="0.25">
      <c r="A444" s="349"/>
      <c r="B444" s="223"/>
      <c r="C444" s="210"/>
      <c r="D444" s="220"/>
      <c r="E444" s="216"/>
    </row>
    <row r="445" spans="1:8" s="270" customFormat="1" x14ac:dyDescent="0.25">
      <c r="A445" s="388">
        <v>7.2</v>
      </c>
      <c r="B445" s="265" t="s">
        <v>156</v>
      </c>
      <c r="C445" s="209"/>
      <c r="D445" s="230" t="s">
        <v>47</v>
      </c>
      <c r="E445" s="231"/>
      <c r="F445" s="207">
        <f>+F446</f>
        <v>39149.440000000002</v>
      </c>
      <c r="G445" s="234"/>
      <c r="H445" s="262"/>
    </row>
    <row r="446" spans="1:8" x14ac:dyDescent="0.25">
      <c r="A446" s="349" t="s">
        <v>391</v>
      </c>
      <c r="B446" s="223" t="s">
        <v>158</v>
      </c>
      <c r="C446" s="210">
        <v>70.400000000000006</v>
      </c>
      <c r="D446" s="220" t="s">
        <v>82</v>
      </c>
      <c r="E446" s="216">
        <v>556.1</v>
      </c>
      <c r="F446" s="203">
        <f t="shared" si="10"/>
        <v>39149.440000000002</v>
      </c>
    </row>
    <row r="447" spans="1:8" x14ac:dyDescent="0.25">
      <c r="A447" s="349"/>
      <c r="B447" s="223"/>
      <c r="C447" s="210"/>
      <c r="D447" s="220"/>
      <c r="E447" s="216"/>
    </row>
    <row r="448" spans="1:8" s="270" customFormat="1" x14ac:dyDescent="0.25">
      <c r="A448" s="388">
        <v>7.21</v>
      </c>
      <c r="B448" s="265" t="s">
        <v>196</v>
      </c>
      <c r="C448" s="209"/>
      <c r="D448" s="230" t="s">
        <v>47</v>
      </c>
      <c r="E448" s="231"/>
      <c r="F448" s="207">
        <f>SUM(F449:F451)</f>
        <v>188568.953973027</v>
      </c>
      <c r="G448" s="234"/>
      <c r="H448" s="262"/>
    </row>
    <row r="449" spans="1:8" x14ac:dyDescent="0.25">
      <c r="A449" s="349" t="s">
        <v>392</v>
      </c>
      <c r="B449" s="223" t="s">
        <v>197</v>
      </c>
      <c r="C449" s="210">
        <v>35.200000000000003</v>
      </c>
      <c r="D449" s="220" t="s">
        <v>110</v>
      </c>
      <c r="E449" s="216">
        <v>271.08787150000001</v>
      </c>
      <c r="F449" s="203">
        <f t="shared" si="10"/>
        <v>9542.2930768000006</v>
      </c>
    </row>
    <row r="450" spans="1:8" x14ac:dyDescent="0.25">
      <c r="A450" s="349" t="s">
        <v>393</v>
      </c>
      <c r="B450" s="223" t="s">
        <v>198</v>
      </c>
      <c r="C450" s="210">
        <v>106.49999999999999</v>
      </c>
      <c r="D450" s="220" t="s">
        <v>82</v>
      </c>
      <c r="E450" s="216">
        <v>1156.3900000000001</v>
      </c>
      <c r="F450" s="203">
        <f t="shared" si="10"/>
        <v>123155.53499999999</v>
      </c>
    </row>
    <row r="451" spans="1:8" x14ac:dyDescent="0.25">
      <c r="A451" s="349" t="s">
        <v>394</v>
      </c>
      <c r="B451" s="223" t="s">
        <v>199</v>
      </c>
      <c r="C451" s="210">
        <v>66.015599999999992</v>
      </c>
      <c r="D451" s="220" t="s">
        <v>82</v>
      </c>
      <c r="E451" s="216">
        <v>846.3321684</v>
      </c>
      <c r="F451" s="203">
        <f t="shared" si="10"/>
        <v>55871.125896227037</v>
      </c>
    </row>
    <row r="452" spans="1:8" x14ac:dyDescent="0.25">
      <c r="A452" s="349"/>
      <c r="B452" s="223"/>
      <c r="C452" s="210"/>
      <c r="D452" s="220"/>
      <c r="E452" s="216"/>
    </row>
    <row r="453" spans="1:8" s="261" customFormat="1" x14ac:dyDescent="0.25">
      <c r="A453" s="383">
        <v>8</v>
      </c>
      <c r="B453" s="204" t="s">
        <v>413</v>
      </c>
      <c r="C453" s="205"/>
      <c r="D453" s="206" t="s">
        <v>47</v>
      </c>
      <c r="E453" s="259"/>
      <c r="F453" s="205"/>
      <c r="G453" s="260"/>
      <c r="H453" s="262"/>
    </row>
    <row r="454" spans="1:8" s="261" customFormat="1" x14ac:dyDescent="0.25">
      <c r="A454" s="388">
        <v>8.1</v>
      </c>
      <c r="B454" s="265" t="s">
        <v>202</v>
      </c>
      <c r="C454" s="225"/>
      <c r="D454" s="222" t="s">
        <v>47</v>
      </c>
      <c r="E454" s="219"/>
      <c r="F454" s="207">
        <f>SUM(F455:F456)</f>
        <v>230151.26855005822</v>
      </c>
      <c r="G454" s="260"/>
      <c r="H454" s="262"/>
    </row>
    <row r="455" spans="1:8" x14ac:dyDescent="0.25">
      <c r="A455" s="349" t="s">
        <v>395</v>
      </c>
      <c r="B455" s="223" t="s">
        <v>81</v>
      </c>
      <c r="C455" s="210">
        <v>633.55319999999995</v>
      </c>
      <c r="D455" s="220" t="s">
        <v>82</v>
      </c>
      <c r="E455" s="216">
        <v>297.95734319999997</v>
      </c>
      <c r="F455" s="203">
        <f t="shared" si="10"/>
        <v>188771.82824785821</v>
      </c>
    </row>
    <row r="456" spans="1:8" x14ac:dyDescent="0.25">
      <c r="A456" s="349" t="s">
        <v>396</v>
      </c>
      <c r="B456" s="223" t="s">
        <v>84</v>
      </c>
      <c r="C456" s="210">
        <v>536.81319999999994</v>
      </c>
      <c r="D456" s="220" t="s">
        <v>82</v>
      </c>
      <c r="E456" s="216">
        <v>77.083500000000001</v>
      </c>
      <c r="F456" s="203">
        <f t="shared" si="10"/>
        <v>41379.440302199997</v>
      </c>
    </row>
    <row r="457" spans="1:8" x14ac:dyDescent="0.25">
      <c r="A457" s="349"/>
      <c r="B457" s="223"/>
      <c r="C457" s="210"/>
      <c r="D457" s="220"/>
      <c r="E457" s="216"/>
    </row>
    <row r="458" spans="1:8" s="261" customFormat="1" x14ac:dyDescent="0.25">
      <c r="A458" s="388">
        <v>8.1999999999999993</v>
      </c>
      <c r="B458" s="265" t="s">
        <v>63</v>
      </c>
      <c r="C458" s="225"/>
      <c r="D458" s="222" t="s">
        <v>47</v>
      </c>
      <c r="E458" s="219"/>
      <c r="F458" s="207">
        <f>SUM(F459:F461)</f>
        <v>18331.956719999998</v>
      </c>
      <c r="G458" s="260"/>
      <c r="H458" s="262"/>
    </row>
    <row r="459" spans="1:8" x14ac:dyDescent="0.25">
      <c r="A459" s="349" t="s">
        <v>397</v>
      </c>
      <c r="B459" s="223" t="s">
        <v>64</v>
      </c>
      <c r="C459" s="210">
        <v>13.397999999999998</v>
      </c>
      <c r="D459" s="220" t="s">
        <v>87</v>
      </c>
      <c r="E459" s="216">
        <v>945.69</v>
      </c>
      <c r="F459" s="203">
        <f t="shared" si="10"/>
        <v>12670.354619999998</v>
      </c>
    </row>
    <row r="460" spans="1:8" x14ac:dyDescent="0.25">
      <c r="A460" s="349" t="s">
        <v>398</v>
      </c>
      <c r="B460" s="223" t="s">
        <v>65</v>
      </c>
      <c r="C460" s="210">
        <v>8.52</v>
      </c>
      <c r="D460" s="220" t="s">
        <v>87</v>
      </c>
      <c r="E460" s="216">
        <v>463.98</v>
      </c>
      <c r="F460" s="203">
        <f t="shared" si="10"/>
        <v>3953.1095999999998</v>
      </c>
    </row>
    <row r="461" spans="1:8" x14ac:dyDescent="0.25">
      <c r="A461" s="349" t="s">
        <v>399</v>
      </c>
      <c r="B461" s="223" t="s">
        <v>66</v>
      </c>
      <c r="C461" s="210">
        <v>3.25</v>
      </c>
      <c r="D461" s="220" t="s">
        <v>87</v>
      </c>
      <c r="E461" s="216">
        <v>525.69000000000005</v>
      </c>
      <c r="F461" s="203">
        <f t="shared" si="10"/>
        <v>1708.4925000000003</v>
      </c>
    </row>
    <row r="462" spans="1:8" x14ac:dyDescent="0.25">
      <c r="A462" s="349"/>
      <c r="B462" s="223"/>
      <c r="C462" s="210"/>
      <c r="D462" s="220"/>
      <c r="E462" s="216"/>
    </row>
    <row r="463" spans="1:8" s="261" customFormat="1" x14ac:dyDescent="0.25">
      <c r="A463" s="388">
        <v>8.3000000000000007</v>
      </c>
      <c r="B463" s="265" t="s">
        <v>67</v>
      </c>
      <c r="C463" s="225"/>
      <c r="D463" s="222" t="s">
        <v>47</v>
      </c>
      <c r="E463" s="219"/>
      <c r="F463" s="207">
        <f>+F464</f>
        <v>16379.651098314002</v>
      </c>
      <c r="G463" s="260"/>
      <c r="H463" s="262"/>
    </row>
    <row r="464" spans="1:8" x14ac:dyDescent="0.25">
      <c r="A464" s="349" t="s">
        <v>400</v>
      </c>
      <c r="B464" s="223" t="s">
        <v>92</v>
      </c>
      <c r="C464" s="210">
        <v>0.97200000000000009</v>
      </c>
      <c r="D464" s="220" t="s">
        <v>87</v>
      </c>
      <c r="E464" s="216">
        <v>16851.492899500001</v>
      </c>
      <c r="F464" s="203">
        <f t="shared" si="10"/>
        <v>16379.651098314002</v>
      </c>
    </row>
    <row r="465" spans="1:8" x14ac:dyDescent="0.25">
      <c r="A465" s="349"/>
      <c r="B465" s="223"/>
      <c r="C465" s="210"/>
      <c r="D465" s="220"/>
      <c r="E465" s="216"/>
    </row>
    <row r="466" spans="1:8" s="261" customFormat="1" x14ac:dyDescent="0.25">
      <c r="A466" s="388">
        <v>8.4</v>
      </c>
      <c r="B466" s="265" t="s">
        <v>69</v>
      </c>
      <c r="C466" s="225"/>
      <c r="D466" s="222" t="s">
        <v>47</v>
      </c>
      <c r="E466" s="219"/>
      <c r="F466" s="207">
        <f>+F467</f>
        <v>26919.194399999997</v>
      </c>
      <c r="G466" s="260"/>
      <c r="H466" s="262"/>
    </row>
    <row r="467" spans="1:8" x14ac:dyDescent="0.25">
      <c r="A467" s="349" t="s">
        <v>401</v>
      </c>
      <c r="B467" s="223" t="s">
        <v>96</v>
      </c>
      <c r="C467" s="210">
        <v>0.53999999999999992</v>
      </c>
      <c r="D467" s="220" t="s">
        <v>9</v>
      </c>
      <c r="E467" s="216">
        <v>49850.36</v>
      </c>
      <c r="F467" s="203">
        <f t="shared" si="10"/>
        <v>26919.194399999997</v>
      </c>
    </row>
    <row r="468" spans="1:8" x14ac:dyDescent="0.25">
      <c r="A468" s="349"/>
      <c r="B468" s="223"/>
      <c r="C468" s="210"/>
      <c r="D468" s="220"/>
      <c r="E468" s="216"/>
    </row>
    <row r="469" spans="1:8" s="261" customFormat="1" x14ac:dyDescent="0.25">
      <c r="A469" s="388">
        <v>8.5</v>
      </c>
      <c r="B469" s="265" t="s">
        <v>402</v>
      </c>
      <c r="C469" s="225"/>
      <c r="D469" s="222" t="s">
        <v>47</v>
      </c>
      <c r="E469" s="219"/>
      <c r="F469" s="207">
        <f>+F470</f>
        <v>2345420.4</v>
      </c>
      <c r="G469" s="260"/>
      <c r="H469" s="262"/>
    </row>
    <row r="470" spans="1:8" x14ac:dyDescent="0.25">
      <c r="A470" s="349" t="s">
        <v>403</v>
      </c>
      <c r="B470" s="223" t="s">
        <v>272</v>
      </c>
      <c r="C470" s="210">
        <v>230</v>
      </c>
      <c r="D470" s="220" t="s">
        <v>2</v>
      </c>
      <c r="E470" s="216">
        <v>10197.48</v>
      </c>
      <c r="F470" s="203">
        <f t="shared" si="10"/>
        <v>2345420.4</v>
      </c>
    </row>
    <row r="471" spans="1:8" x14ac:dyDescent="0.25">
      <c r="A471" s="349"/>
      <c r="B471" s="223"/>
      <c r="C471" s="210"/>
      <c r="D471" s="220"/>
      <c r="E471" s="216"/>
    </row>
    <row r="472" spans="1:8" s="261" customFormat="1" x14ac:dyDescent="0.25">
      <c r="A472" s="388">
        <v>8.6</v>
      </c>
      <c r="B472" s="265" t="s">
        <v>404</v>
      </c>
      <c r="C472" s="225"/>
      <c r="D472" s="222" t="s">
        <v>47</v>
      </c>
      <c r="E472" s="219"/>
      <c r="F472" s="207">
        <f>+F473</f>
        <v>1211313.18</v>
      </c>
      <c r="G472" s="260"/>
      <c r="H472" s="262"/>
    </row>
    <row r="473" spans="1:8" x14ac:dyDescent="0.25">
      <c r="A473" s="349" t="s">
        <v>405</v>
      </c>
      <c r="B473" s="223" t="s">
        <v>120</v>
      </c>
      <c r="C473" s="210">
        <v>535.91999999999996</v>
      </c>
      <c r="D473" s="220" t="s">
        <v>82</v>
      </c>
      <c r="E473" s="216">
        <v>2260.25</v>
      </c>
      <c r="F473" s="203">
        <f t="shared" si="10"/>
        <v>1211313.18</v>
      </c>
    </row>
    <row r="474" spans="1:8" x14ac:dyDescent="0.25">
      <c r="A474" s="349"/>
      <c r="B474" s="223"/>
      <c r="C474" s="210"/>
      <c r="D474" s="220"/>
      <c r="E474" s="216"/>
    </row>
    <row r="475" spans="1:8" s="261" customFormat="1" x14ac:dyDescent="0.25">
      <c r="A475" s="388">
        <v>8.6999999999999993</v>
      </c>
      <c r="B475" s="265" t="s">
        <v>161</v>
      </c>
      <c r="C475" s="225"/>
      <c r="D475" s="222" t="s">
        <v>47</v>
      </c>
      <c r="E475" s="219"/>
      <c r="F475" s="207">
        <f>SUM(F476:F481)</f>
        <v>269928.14</v>
      </c>
      <c r="G475" s="260"/>
      <c r="H475" s="262"/>
    </row>
    <row r="476" spans="1:8" x14ac:dyDescent="0.25">
      <c r="A476" s="349" t="s">
        <v>406</v>
      </c>
      <c r="B476" s="223" t="s">
        <v>280</v>
      </c>
      <c r="C476" s="210">
        <v>6</v>
      </c>
      <c r="D476" s="220" t="s">
        <v>144</v>
      </c>
      <c r="E476" s="216">
        <v>14500</v>
      </c>
      <c r="F476" s="203">
        <f t="shared" si="10"/>
        <v>87000</v>
      </c>
    </row>
    <row r="477" spans="1:8" ht="45" x14ac:dyDescent="0.25">
      <c r="A477" s="349" t="s">
        <v>407</v>
      </c>
      <c r="B477" s="223" t="s">
        <v>167</v>
      </c>
      <c r="C477" s="210">
        <v>1</v>
      </c>
      <c r="D477" s="220" t="s">
        <v>144</v>
      </c>
      <c r="E477" s="216">
        <v>1977.78</v>
      </c>
      <c r="F477" s="203">
        <f t="shared" si="10"/>
        <v>1977.78</v>
      </c>
    </row>
    <row r="478" spans="1:8" ht="45" x14ac:dyDescent="0.25">
      <c r="A478" s="349" t="s">
        <v>408</v>
      </c>
      <c r="B478" s="223" t="s">
        <v>171</v>
      </c>
      <c r="C478" s="210">
        <v>1</v>
      </c>
      <c r="D478" s="220" t="s">
        <v>144</v>
      </c>
      <c r="E478" s="216">
        <v>2310.89</v>
      </c>
      <c r="F478" s="203">
        <f t="shared" si="10"/>
        <v>2310.89</v>
      </c>
    </row>
    <row r="479" spans="1:8" ht="45" x14ac:dyDescent="0.25">
      <c r="A479" s="349" t="s">
        <v>409</v>
      </c>
      <c r="B479" s="223" t="s">
        <v>173</v>
      </c>
      <c r="C479" s="210">
        <v>1</v>
      </c>
      <c r="D479" s="220" t="s">
        <v>144</v>
      </c>
      <c r="E479" s="216">
        <v>3149.38</v>
      </c>
      <c r="F479" s="203">
        <f t="shared" si="10"/>
        <v>3149.38</v>
      </c>
    </row>
    <row r="480" spans="1:8" ht="45" x14ac:dyDescent="0.25">
      <c r="A480" s="349" t="s">
        <v>410</v>
      </c>
      <c r="B480" s="223" t="s">
        <v>181</v>
      </c>
      <c r="C480" s="210">
        <v>1</v>
      </c>
      <c r="D480" s="220" t="s">
        <v>144</v>
      </c>
      <c r="E480" s="216">
        <v>26639.09</v>
      </c>
      <c r="F480" s="203">
        <f t="shared" si="10"/>
        <v>26639.09</v>
      </c>
    </row>
    <row r="481" spans="1:8" x14ac:dyDescent="0.25">
      <c r="A481" s="349" t="s">
        <v>411</v>
      </c>
      <c r="B481" s="223" t="s">
        <v>183</v>
      </c>
      <c r="C481" s="210">
        <v>450</v>
      </c>
      <c r="D481" s="220" t="s">
        <v>184</v>
      </c>
      <c r="E481" s="216">
        <v>330.78</v>
      </c>
      <c r="F481" s="203">
        <f t="shared" si="10"/>
        <v>148851</v>
      </c>
    </row>
    <row r="482" spans="1:8" x14ac:dyDescent="0.25">
      <c r="A482" s="349"/>
      <c r="B482" s="223"/>
      <c r="C482" s="210"/>
      <c r="D482" s="220"/>
      <c r="E482" s="216"/>
    </row>
    <row r="483" spans="1:8" s="261" customFormat="1" x14ac:dyDescent="0.25">
      <c r="A483" s="390">
        <v>9</v>
      </c>
      <c r="B483" s="265" t="s">
        <v>622</v>
      </c>
      <c r="C483" s="225"/>
      <c r="D483" s="222" t="s">
        <v>47</v>
      </c>
      <c r="E483" s="219"/>
      <c r="F483" s="205"/>
      <c r="G483" s="260"/>
      <c r="H483" s="262"/>
    </row>
    <row r="484" spans="1:8" s="261" customFormat="1" x14ac:dyDescent="0.25">
      <c r="A484" s="388">
        <v>9.1</v>
      </c>
      <c r="B484" s="265" t="s">
        <v>415</v>
      </c>
      <c r="C484" s="225"/>
      <c r="D484" s="222" t="s">
        <v>47</v>
      </c>
      <c r="E484" s="219"/>
      <c r="F484" s="207">
        <f>SUM(F485:F491)</f>
        <v>822881.32449599984</v>
      </c>
      <c r="G484" s="260"/>
      <c r="H484" s="262"/>
    </row>
    <row r="485" spans="1:8" x14ac:dyDescent="0.25">
      <c r="A485" s="349" t="s">
        <v>416</v>
      </c>
      <c r="B485" s="223" t="s">
        <v>417</v>
      </c>
      <c r="C485" s="210">
        <v>37.5</v>
      </c>
      <c r="D485" s="220" t="s">
        <v>87</v>
      </c>
      <c r="E485" s="216">
        <v>3402.4038</v>
      </c>
      <c r="F485" s="203">
        <f t="shared" si="10"/>
        <v>127590.1425</v>
      </c>
    </row>
    <row r="486" spans="1:8" x14ac:dyDescent="0.25">
      <c r="A486" s="349" t="s">
        <v>418</v>
      </c>
      <c r="B486" s="223" t="s">
        <v>419</v>
      </c>
      <c r="C486" s="210">
        <v>120</v>
      </c>
      <c r="D486" s="220" t="s">
        <v>82</v>
      </c>
      <c r="E486" s="216">
        <v>1762.8733123999998</v>
      </c>
      <c r="F486" s="203">
        <f t="shared" si="10"/>
        <v>211544.79748799998</v>
      </c>
    </row>
    <row r="487" spans="1:8" x14ac:dyDescent="0.25">
      <c r="A487" s="349" t="s">
        <v>420</v>
      </c>
      <c r="B487" s="223" t="s">
        <v>421</v>
      </c>
      <c r="C487" s="210">
        <v>6</v>
      </c>
      <c r="D487" s="220" t="s">
        <v>87</v>
      </c>
      <c r="E487" s="216">
        <v>17960.009699999999</v>
      </c>
      <c r="F487" s="203">
        <f t="shared" si="10"/>
        <v>107760.0582</v>
      </c>
    </row>
    <row r="488" spans="1:8" x14ac:dyDescent="0.25">
      <c r="A488" s="349" t="s">
        <v>422</v>
      </c>
      <c r="B488" s="223" t="s">
        <v>423</v>
      </c>
      <c r="C488" s="210">
        <v>120</v>
      </c>
      <c r="D488" s="220" t="s">
        <v>82</v>
      </c>
      <c r="E488" s="216">
        <v>308.67739290000003</v>
      </c>
      <c r="F488" s="203">
        <f t="shared" si="10"/>
        <v>37041.287148000003</v>
      </c>
    </row>
    <row r="489" spans="1:8" x14ac:dyDescent="0.25">
      <c r="A489" s="349" t="s">
        <v>424</v>
      </c>
      <c r="B489" s="223" t="s">
        <v>197</v>
      </c>
      <c r="C489" s="210">
        <v>240</v>
      </c>
      <c r="D489" s="220" t="s">
        <v>425</v>
      </c>
      <c r="E489" s="216">
        <v>271.08787150000001</v>
      </c>
      <c r="F489" s="203">
        <f t="shared" ref="F489:F552" si="11">+C489*E489</f>
        <v>65061.089160000003</v>
      </c>
    </row>
    <row r="490" spans="1:8" x14ac:dyDescent="0.25">
      <c r="A490" s="349" t="s">
        <v>426</v>
      </c>
      <c r="B490" s="223" t="s">
        <v>427</v>
      </c>
      <c r="C490" s="210">
        <v>30</v>
      </c>
      <c r="D490" s="220" t="s">
        <v>144</v>
      </c>
      <c r="E490" s="216">
        <v>2100.9650000000001</v>
      </c>
      <c r="F490" s="203">
        <f t="shared" si="11"/>
        <v>63028.950000000004</v>
      </c>
    </row>
    <row r="491" spans="1:8" x14ac:dyDescent="0.25">
      <c r="A491" s="349" t="s">
        <v>428</v>
      </c>
      <c r="B491" s="223" t="s">
        <v>429</v>
      </c>
      <c r="C491" s="210">
        <v>30</v>
      </c>
      <c r="D491" s="220" t="s">
        <v>430</v>
      </c>
      <c r="E491" s="216">
        <v>7028.5</v>
      </c>
      <c r="F491" s="203">
        <f t="shared" si="11"/>
        <v>210855</v>
      </c>
    </row>
    <row r="492" spans="1:8" x14ac:dyDescent="0.25">
      <c r="A492" s="349"/>
      <c r="B492" s="223"/>
      <c r="C492" s="210"/>
      <c r="D492" s="220"/>
      <c r="E492" s="216"/>
    </row>
    <row r="493" spans="1:8" s="261" customFormat="1" x14ac:dyDescent="0.25">
      <c r="A493" s="388">
        <v>9.1999999999999993</v>
      </c>
      <c r="B493" s="265" t="s">
        <v>431</v>
      </c>
      <c r="C493" s="225"/>
      <c r="D493" s="222" t="s">
        <v>47</v>
      </c>
      <c r="E493" s="219"/>
      <c r="F493" s="207">
        <f>SUM(F494:F500)</f>
        <v>962632.72782160016</v>
      </c>
      <c r="G493" s="260"/>
      <c r="H493" s="262"/>
    </row>
    <row r="494" spans="1:8" x14ac:dyDescent="0.25">
      <c r="A494" s="349" t="s">
        <v>432</v>
      </c>
      <c r="B494" s="223" t="s">
        <v>433</v>
      </c>
      <c r="C494" s="210">
        <v>120.48</v>
      </c>
      <c r="D494" s="220" t="s">
        <v>87</v>
      </c>
      <c r="E494" s="216">
        <v>3402.4038</v>
      </c>
      <c r="F494" s="203">
        <f t="shared" si="11"/>
        <v>409921.60982400004</v>
      </c>
    </row>
    <row r="495" spans="1:8" x14ac:dyDescent="0.25">
      <c r="A495" s="349" t="s">
        <v>434</v>
      </c>
      <c r="B495" s="223" t="s">
        <v>419</v>
      </c>
      <c r="C495" s="210">
        <v>112</v>
      </c>
      <c r="D495" s="220" t="s">
        <v>82</v>
      </c>
      <c r="E495" s="216">
        <v>1762.8733123999998</v>
      </c>
      <c r="F495" s="203">
        <f t="shared" si="11"/>
        <v>197441.81098879999</v>
      </c>
    </row>
    <row r="496" spans="1:8" x14ac:dyDescent="0.25">
      <c r="A496" s="349" t="s">
        <v>435</v>
      </c>
      <c r="B496" s="223" t="s">
        <v>421</v>
      </c>
      <c r="C496" s="210">
        <v>10.96</v>
      </c>
      <c r="D496" s="220" t="s">
        <v>87</v>
      </c>
      <c r="E496" s="216">
        <v>17960.009699999999</v>
      </c>
      <c r="F496" s="203">
        <f t="shared" si="11"/>
        <v>196841.70631199999</v>
      </c>
    </row>
    <row r="497" spans="1:8" x14ac:dyDescent="0.25">
      <c r="A497" s="349" t="s">
        <v>436</v>
      </c>
      <c r="B497" s="223" t="s">
        <v>437</v>
      </c>
      <c r="C497" s="210">
        <v>112</v>
      </c>
      <c r="D497" s="220" t="s">
        <v>82</v>
      </c>
      <c r="E497" s="216">
        <v>308.67739290000003</v>
      </c>
      <c r="F497" s="203">
        <f t="shared" si="11"/>
        <v>34571.868004800002</v>
      </c>
    </row>
    <row r="498" spans="1:8" x14ac:dyDescent="0.25">
      <c r="A498" s="349" t="s">
        <v>438</v>
      </c>
      <c r="B498" s="223" t="s">
        <v>197</v>
      </c>
      <c r="C498" s="210">
        <v>88</v>
      </c>
      <c r="D498" s="220" t="s">
        <v>425</v>
      </c>
      <c r="E498" s="216">
        <v>271.08787150000001</v>
      </c>
      <c r="F498" s="203">
        <f t="shared" si="11"/>
        <v>23855.732692000001</v>
      </c>
    </row>
    <row r="499" spans="1:8" x14ac:dyDescent="0.25">
      <c r="A499" s="349" t="s">
        <v>439</v>
      </c>
      <c r="B499" s="223" t="s">
        <v>427</v>
      </c>
      <c r="C499" s="210">
        <v>4</v>
      </c>
      <c r="D499" s="220" t="s">
        <v>144</v>
      </c>
      <c r="E499" s="216">
        <v>5500</v>
      </c>
      <c r="F499" s="203">
        <f t="shared" si="11"/>
        <v>22000</v>
      </c>
    </row>
    <row r="500" spans="1:8" x14ac:dyDescent="0.25">
      <c r="A500" s="349" t="s">
        <v>440</v>
      </c>
      <c r="B500" s="223" t="s">
        <v>429</v>
      </c>
      <c r="C500" s="210">
        <v>4</v>
      </c>
      <c r="D500" s="220" t="s">
        <v>430</v>
      </c>
      <c r="E500" s="216">
        <v>19500</v>
      </c>
      <c r="F500" s="203">
        <f t="shared" si="11"/>
        <v>78000</v>
      </c>
    </row>
    <row r="501" spans="1:8" x14ac:dyDescent="0.25">
      <c r="A501" s="349"/>
      <c r="B501" s="223"/>
      <c r="C501" s="210">
        <v>1</v>
      </c>
      <c r="D501" s="220"/>
      <c r="E501" s="216"/>
    </row>
    <row r="502" spans="1:8" s="261" customFormat="1" x14ac:dyDescent="0.25">
      <c r="A502" s="388">
        <v>9.3000000000000007</v>
      </c>
      <c r="B502" s="265" t="s">
        <v>441</v>
      </c>
      <c r="C502" s="225"/>
      <c r="D502" s="222" t="s">
        <v>47</v>
      </c>
      <c r="E502" s="219"/>
      <c r="F502" s="207">
        <f>SUM(F503:F515)</f>
        <v>7558417.0702990014</v>
      </c>
      <c r="G502" s="260"/>
      <c r="H502" s="262"/>
    </row>
    <row r="503" spans="1:8" x14ac:dyDescent="0.25">
      <c r="A503" s="349" t="s">
        <v>442</v>
      </c>
      <c r="B503" s="223" t="s">
        <v>81</v>
      </c>
      <c r="C503" s="210">
        <v>170</v>
      </c>
      <c r="D503" s="220" t="s">
        <v>82</v>
      </c>
      <c r="E503" s="216">
        <v>161.97627170000001</v>
      </c>
      <c r="F503" s="203">
        <f t="shared" si="11"/>
        <v>27535.966189000002</v>
      </c>
    </row>
    <row r="504" spans="1:8" x14ac:dyDescent="0.25">
      <c r="A504" s="349" t="s">
        <v>443</v>
      </c>
      <c r="B504" s="223" t="s">
        <v>444</v>
      </c>
      <c r="C504" s="210">
        <v>170</v>
      </c>
      <c r="D504" s="220" t="s">
        <v>82</v>
      </c>
      <c r="E504" s="216">
        <v>77.083500000000001</v>
      </c>
      <c r="F504" s="203">
        <f t="shared" si="11"/>
        <v>13104.195</v>
      </c>
    </row>
    <row r="505" spans="1:8" x14ac:dyDescent="0.25">
      <c r="A505" s="349" t="s">
        <v>445</v>
      </c>
      <c r="B505" s="223" t="s">
        <v>446</v>
      </c>
      <c r="C505" s="210">
        <v>714</v>
      </c>
      <c r="D505" s="220" t="s">
        <v>87</v>
      </c>
      <c r="E505" s="216">
        <v>3402.4038</v>
      </c>
      <c r="F505" s="203">
        <f t="shared" si="11"/>
        <v>2429316.3132000002</v>
      </c>
    </row>
    <row r="506" spans="1:8" x14ac:dyDescent="0.25">
      <c r="A506" s="349" t="s">
        <v>447</v>
      </c>
      <c r="B506" s="223" t="s">
        <v>448</v>
      </c>
      <c r="C506" s="210">
        <v>928.2</v>
      </c>
      <c r="D506" s="220" t="s">
        <v>87</v>
      </c>
      <c r="E506" s="216">
        <v>563.54999999999995</v>
      </c>
      <c r="F506" s="203">
        <f t="shared" si="11"/>
        <v>523087.11</v>
      </c>
    </row>
    <row r="507" spans="1:8" ht="30" x14ac:dyDescent="0.25">
      <c r="A507" s="349" t="s">
        <v>449</v>
      </c>
      <c r="B507" s="223" t="s">
        <v>450</v>
      </c>
      <c r="C507" s="210">
        <v>115</v>
      </c>
      <c r="D507" s="220" t="s">
        <v>87</v>
      </c>
      <c r="E507" s="216">
        <v>29557.815019999998</v>
      </c>
      <c r="F507" s="203">
        <f t="shared" si="11"/>
        <v>3399148.7272999999</v>
      </c>
    </row>
    <row r="508" spans="1:8" x14ac:dyDescent="0.25">
      <c r="A508" s="349" t="s">
        <v>451</v>
      </c>
      <c r="B508" s="223" t="s">
        <v>452</v>
      </c>
      <c r="C508" s="210">
        <v>25.5</v>
      </c>
      <c r="D508" s="220" t="s">
        <v>87</v>
      </c>
      <c r="E508" s="216">
        <v>16522.856100000001</v>
      </c>
      <c r="F508" s="203">
        <f t="shared" si="11"/>
        <v>421332.83055000001</v>
      </c>
    </row>
    <row r="509" spans="1:8" x14ac:dyDescent="0.25">
      <c r="A509" s="349" t="s">
        <v>453</v>
      </c>
      <c r="B509" s="223" t="s">
        <v>454</v>
      </c>
      <c r="C509" s="210">
        <v>25.5</v>
      </c>
      <c r="D509" s="220" t="s">
        <v>87</v>
      </c>
      <c r="E509" s="216">
        <v>13300.99842</v>
      </c>
      <c r="F509" s="203">
        <f t="shared" si="11"/>
        <v>339175.45971000002</v>
      </c>
    </row>
    <row r="510" spans="1:8" x14ac:dyDescent="0.25">
      <c r="A510" s="349" t="s">
        <v>455</v>
      </c>
      <c r="B510" s="223" t="s">
        <v>456</v>
      </c>
      <c r="C510" s="210">
        <v>575</v>
      </c>
      <c r="D510" s="220" t="s">
        <v>82</v>
      </c>
      <c r="E510" s="216">
        <v>308.67739290000003</v>
      </c>
      <c r="F510" s="203">
        <f t="shared" si="11"/>
        <v>177489.50091750003</v>
      </c>
    </row>
    <row r="511" spans="1:8" x14ac:dyDescent="0.25">
      <c r="A511" s="349" t="s">
        <v>457</v>
      </c>
      <c r="B511" s="223" t="s">
        <v>458</v>
      </c>
      <c r="C511" s="210">
        <v>170</v>
      </c>
      <c r="D511" s="220" t="s">
        <v>82</v>
      </c>
      <c r="E511" s="216">
        <v>308.67739290000003</v>
      </c>
      <c r="F511" s="203">
        <f t="shared" si="11"/>
        <v>52475.156793000002</v>
      </c>
    </row>
    <row r="512" spans="1:8" x14ac:dyDescent="0.25">
      <c r="A512" s="349" t="s">
        <v>459</v>
      </c>
      <c r="B512" s="223" t="s">
        <v>77</v>
      </c>
      <c r="C512" s="210">
        <v>57</v>
      </c>
      <c r="D512" s="220" t="s">
        <v>425</v>
      </c>
      <c r="E512" s="216">
        <v>253.823736</v>
      </c>
      <c r="F512" s="203">
        <f t="shared" si="11"/>
        <v>14467.952952</v>
      </c>
    </row>
    <row r="513" spans="1:8" x14ac:dyDescent="0.25">
      <c r="A513" s="349" t="s">
        <v>460</v>
      </c>
      <c r="B513" s="223" t="s">
        <v>197</v>
      </c>
      <c r="C513" s="210">
        <v>125</v>
      </c>
      <c r="D513" s="220" t="s">
        <v>425</v>
      </c>
      <c r="E513" s="216">
        <v>271.08787150000001</v>
      </c>
      <c r="F513" s="203">
        <f t="shared" si="11"/>
        <v>33885.983937500001</v>
      </c>
    </row>
    <row r="514" spans="1:8" x14ac:dyDescent="0.25">
      <c r="A514" s="349" t="s">
        <v>461</v>
      </c>
      <c r="B514" s="223" t="s">
        <v>76</v>
      </c>
      <c r="C514" s="210">
        <v>575</v>
      </c>
      <c r="D514" s="220" t="s">
        <v>82</v>
      </c>
      <c r="E514" s="216">
        <v>144.25065000000001</v>
      </c>
      <c r="F514" s="203">
        <f t="shared" si="11"/>
        <v>82944.123749999999</v>
      </c>
    </row>
    <row r="515" spans="1:8" x14ac:dyDescent="0.25">
      <c r="A515" s="349" t="s">
        <v>462</v>
      </c>
      <c r="B515" s="223" t="s">
        <v>463</v>
      </c>
      <c r="C515" s="210">
        <v>5</v>
      </c>
      <c r="D515" s="220" t="s">
        <v>144</v>
      </c>
      <c r="E515" s="216">
        <v>8890.75</v>
      </c>
      <c r="F515" s="203">
        <f t="shared" si="11"/>
        <v>44453.75</v>
      </c>
    </row>
    <row r="516" spans="1:8" x14ac:dyDescent="0.25">
      <c r="A516" s="349"/>
      <c r="B516" s="223"/>
      <c r="C516" s="210"/>
      <c r="D516" s="220"/>
      <c r="E516" s="216"/>
    </row>
    <row r="517" spans="1:8" s="261" customFormat="1" x14ac:dyDescent="0.25">
      <c r="A517" s="388">
        <v>9.4</v>
      </c>
      <c r="B517" s="265" t="s">
        <v>464</v>
      </c>
      <c r="C517" s="225"/>
      <c r="D517" s="222" t="s">
        <v>47</v>
      </c>
      <c r="E517" s="219"/>
      <c r="F517" s="207">
        <f>SUM(F518:F532)</f>
        <v>4192231.2519203303</v>
      </c>
      <c r="G517" s="260"/>
      <c r="H517" s="262"/>
    </row>
    <row r="518" spans="1:8" x14ac:dyDescent="0.25">
      <c r="A518" s="349" t="s">
        <v>465</v>
      </c>
      <c r="B518" s="223" t="s">
        <v>444</v>
      </c>
      <c r="C518" s="210">
        <v>110</v>
      </c>
      <c r="D518" s="220" t="s">
        <v>82</v>
      </c>
      <c r="E518" s="216">
        <v>77.083500000000001</v>
      </c>
      <c r="F518" s="203">
        <f t="shared" si="11"/>
        <v>8479.1849999999995</v>
      </c>
    </row>
    <row r="519" spans="1:8" x14ac:dyDescent="0.25">
      <c r="A519" s="349" t="s">
        <v>466</v>
      </c>
      <c r="B519" s="223" t="s">
        <v>81</v>
      </c>
      <c r="C519" s="210">
        <v>110</v>
      </c>
      <c r="D519" s="220" t="s">
        <v>82</v>
      </c>
      <c r="E519" s="216">
        <v>161.97627170000001</v>
      </c>
      <c r="F519" s="203">
        <f t="shared" si="11"/>
        <v>17817.389887000001</v>
      </c>
    </row>
    <row r="520" spans="1:8" x14ac:dyDescent="0.25">
      <c r="A520" s="349" t="s">
        <v>467</v>
      </c>
      <c r="B520" s="223" t="s">
        <v>468</v>
      </c>
      <c r="C520" s="210">
        <v>319</v>
      </c>
      <c r="D520" s="220" t="s">
        <v>87</v>
      </c>
      <c r="E520" s="216">
        <v>3402.4038</v>
      </c>
      <c r="F520" s="203">
        <f t="shared" si="11"/>
        <v>1085366.8122</v>
      </c>
    </row>
    <row r="521" spans="1:8" x14ac:dyDescent="0.25">
      <c r="A521" s="349" t="s">
        <v>469</v>
      </c>
      <c r="B521" s="223" t="s">
        <v>448</v>
      </c>
      <c r="C521" s="210">
        <v>414.7</v>
      </c>
      <c r="D521" s="220" t="s">
        <v>87</v>
      </c>
      <c r="E521" s="216">
        <v>563.54999999999995</v>
      </c>
      <c r="F521" s="203">
        <f t="shared" si="11"/>
        <v>233704.18499999997</v>
      </c>
    </row>
    <row r="522" spans="1:8" ht="30" x14ac:dyDescent="0.25">
      <c r="A522" s="349" t="s">
        <v>470</v>
      </c>
      <c r="B522" s="223" t="s">
        <v>471</v>
      </c>
      <c r="C522" s="210">
        <v>68.45</v>
      </c>
      <c r="D522" s="220" t="s">
        <v>87</v>
      </c>
      <c r="E522" s="216">
        <v>32119.815019999998</v>
      </c>
      <c r="F522" s="203">
        <f t="shared" si="11"/>
        <v>2198601.3381190002</v>
      </c>
    </row>
    <row r="523" spans="1:8" x14ac:dyDescent="0.25">
      <c r="A523" s="349" t="s">
        <v>472</v>
      </c>
      <c r="B523" s="223" t="s">
        <v>473</v>
      </c>
      <c r="C523" s="210">
        <v>14.3</v>
      </c>
      <c r="D523" s="220" t="s">
        <v>87</v>
      </c>
      <c r="E523" s="216">
        <v>13300.99842</v>
      </c>
      <c r="F523" s="203">
        <f t="shared" si="11"/>
        <v>190204.27740600001</v>
      </c>
    </row>
    <row r="524" spans="1:8" x14ac:dyDescent="0.25">
      <c r="A524" s="349" t="s">
        <v>474</v>
      </c>
      <c r="B524" s="223" t="s">
        <v>475</v>
      </c>
      <c r="C524" s="210">
        <v>16.5</v>
      </c>
      <c r="D524" s="220" t="s">
        <v>87</v>
      </c>
      <c r="E524" s="216">
        <v>16522.856100000001</v>
      </c>
      <c r="F524" s="203">
        <f t="shared" si="11"/>
        <v>272627.12565</v>
      </c>
    </row>
    <row r="525" spans="1:8" x14ac:dyDescent="0.25">
      <c r="A525" s="349" t="s">
        <v>476</v>
      </c>
      <c r="B525" s="223" t="s">
        <v>477</v>
      </c>
      <c r="C525" s="210">
        <v>31.3</v>
      </c>
      <c r="D525" s="220" t="s">
        <v>82</v>
      </c>
      <c r="E525" s="216">
        <v>308.67739290000003</v>
      </c>
      <c r="F525" s="203">
        <f t="shared" si="11"/>
        <v>9661.6023977700006</v>
      </c>
    </row>
    <row r="526" spans="1:8" x14ac:dyDescent="0.25">
      <c r="A526" s="349" t="s">
        <v>478</v>
      </c>
      <c r="B526" s="223" t="s">
        <v>458</v>
      </c>
      <c r="C526" s="210">
        <v>110</v>
      </c>
      <c r="D526" s="220" t="s">
        <v>82</v>
      </c>
      <c r="E526" s="216">
        <v>308.67739290000003</v>
      </c>
      <c r="F526" s="203">
        <f t="shared" si="11"/>
        <v>33954.513219</v>
      </c>
    </row>
    <row r="527" spans="1:8" x14ac:dyDescent="0.25">
      <c r="A527" s="349" t="s">
        <v>479</v>
      </c>
      <c r="B527" s="223" t="s">
        <v>77</v>
      </c>
      <c r="C527" s="210">
        <v>40</v>
      </c>
      <c r="D527" s="220" t="s">
        <v>425</v>
      </c>
      <c r="E527" s="216">
        <v>253.823736</v>
      </c>
      <c r="F527" s="203">
        <f t="shared" si="11"/>
        <v>10152.94944</v>
      </c>
    </row>
    <row r="528" spans="1:8" x14ac:dyDescent="0.25">
      <c r="A528" s="349" t="s">
        <v>480</v>
      </c>
      <c r="B528" s="223" t="s">
        <v>197</v>
      </c>
      <c r="C528" s="210">
        <v>170</v>
      </c>
      <c r="D528" s="220" t="s">
        <v>425</v>
      </c>
      <c r="E528" s="216">
        <v>271.08787150000001</v>
      </c>
      <c r="F528" s="203">
        <f t="shared" si="11"/>
        <v>46084.938155000003</v>
      </c>
    </row>
    <row r="529" spans="1:8" x14ac:dyDescent="0.25">
      <c r="A529" s="349" t="s">
        <v>481</v>
      </c>
      <c r="B529" s="223" t="s">
        <v>76</v>
      </c>
      <c r="C529" s="210">
        <v>85.55</v>
      </c>
      <c r="D529" s="220" t="s">
        <v>82</v>
      </c>
      <c r="E529" s="216">
        <v>144.25065000000001</v>
      </c>
      <c r="F529" s="203">
        <f t="shared" si="11"/>
        <v>12340.6431075</v>
      </c>
    </row>
    <row r="530" spans="1:8" x14ac:dyDescent="0.25">
      <c r="A530" s="349" t="s">
        <v>482</v>
      </c>
      <c r="B530" s="223" t="s">
        <v>483</v>
      </c>
      <c r="C530" s="210">
        <v>5</v>
      </c>
      <c r="D530" s="220" t="s">
        <v>144</v>
      </c>
      <c r="E530" s="216">
        <v>2100.9650000000001</v>
      </c>
      <c r="F530" s="203">
        <f t="shared" si="11"/>
        <v>10504.825000000001</v>
      </c>
    </row>
    <row r="531" spans="1:8" x14ac:dyDescent="0.25">
      <c r="A531" s="349" t="s">
        <v>484</v>
      </c>
      <c r="B531" s="223" t="s">
        <v>485</v>
      </c>
      <c r="C531" s="210">
        <v>5</v>
      </c>
      <c r="D531" s="220" t="s">
        <v>430</v>
      </c>
      <c r="E531" s="216">
        <v>7028.5</v>
      </c>
      <c r="F531" s="203">
        <f t="shared" si="11"/>
        <v>35142.5</v>
      </c>
    </row>
    <row r="532" spans="1:8" x14ac:dyDescent="0.25">
      <c r="A532" s="349" t="s">
        <v>486</v>
      </c>
      <c r="B532" s="223" t="s">
        <v>487</v>
      </c>
      <c r="C532" s="210">
        <v>15.65</v>
      </c>
      <c r="D532" s="220" t="s">
        <v>82</v>
      </c>
      <c r="E532" s="216">
        <v>1762.8733123999998</v>
      </c>
      <c r="F532" s="203">
        <f t="shared" si="11"/>
        <v>27588.967339059996</v>
      </c>
    </row>
    <row r="533" spans="1:8" x14ac:dyDescent="0.25">
      <c r="A533" s="349"/>
      <c r="B533" s="223"/>
      <c r="C533" s="210"/>
      <c r="D533" s="220"/>
      <c r="E533" s="216"/>
    </row>
    <row r="534" spans="1:8" s="261" customFormat="1" x14ac:dyDescent="0.25">
      <c r="A534" s="388">
        <v>9.5</v>
      </c>
      <c r="B534" s="265" t="s">
        <v>488</v>
      </c>
      <c r="C534" s="225"/>
      <c r="D534" s="222" t="s">
        <v>47</v>
      </c>
      <c r="E534" s="219"/>
      <c r="F534" s="207">
        <f>SUM(F535:F536)</f>
        <v>3665000</v>
      </c>
      <c r="G534" s="260"/>
      <c r="H534" s="262"/>
    </row>
    <row r="535" spans="1:8" x14ac:dyDescent="0.25">
      <c r="A535" s="349" t="s">
        <v>489</v>
      </c>
      <c r="B535" s="223" t="s">
        <v>490</v>
      </c>
      <c r="C535" s="210">
        <v>5</v>
      </c>
      <c r="D535" s="220" t="s">
        <v>491</v>
      </c>
      <c r="E535" s="216">
        <v>465000</v>
      </c>
      <c r="F535" s="203">
        <f t="shared" si="11"/>
        <v>2325000</v>
      </c>
    </row>
    <row r="536" spans="1:8" x14ac:dyDescent="0.25">
      <c r="A536" s="349" t="s">
        <v>492</v>
      </c>
      <c r="B536" s="223" t="s">
        <v>493</v>
      </c>
      <c r="C536" s="210">
        <v>4</v>
      </c>
      <c r="D536" s="220" t="s">
        <v>491</v>
      </c>
      <c r="E536" s="216">
        <v>335000</v>
      </c>
      <c r="F536" s="203">
        <f t="shared" si="11"/>
        <v>1340000</v>
      </c>
    </row>
    <row r="537" spans="1:8" x14ac:dyDescent="0.25">
      <c r="A537" s="349"/>
      <c r="B537" s="223"/>
      <c r="C537" s="210"/>
      <c r="D537" s="220"/>
      <c r="E537" s="216"/>
    </row>
    <row r="538" spans="1:8" s="261" customFormat="1" x14ac:dyDescent="0.25">
      <c r="A538" s="390">
        <v>10</v>
      </c>
      <c r="B538" s="265" t="s">
        <v>621</v>
      </c>
      <c r="C538" s="225"/>
      <c r="D538" s="222" t="s">
        <v>47</v>
      </c>
      <c r="E538" s="219"/>
      <c r="F538" s="207"/>
      <c r="G538" s="260"/>
      <c r="H538" s="262"/>
    </row>
    <row r="539" spans="1:8" s="261" customFormat="1" x14ac:dyDescent="0.25">
      <c r="A539" s="388">
        <v>10.1</v>
      </c>
      <c r="B539" s="265" t="s">
        <v>61</v>
      </c>
      <c r="C539" s="225"/>
      <c r="D539" s="222" t="s">
        <v>47</v>
      </c>
      <c r="E539" s="219"/>
      <c r="F539" s="207">
        <f>SUM(F540:F541)</f>
        <v>196626.60240328318</v>
      </c>
      <c r="G539" s="260"/>
      <c r="H539" s="262"/>
    </row>
    <row r="540" spans="1:8" x14ac:dyDescent="0.25">
      <c r="A540" s="349" t="s">
        <v>494</v>
      </c>
      <c r="B540" s="223" t="s">
        <v>81</v>
      </c>
      <c r="C540" s="210">
        <v>543.57599999999991</v>
      </c>
      <c r="D540" s="220" t="s">
        <v>82</v>
      </c>
      <c r="E540" s="216">
        <v>297.95734319999997</v>
      </c>
      <c r="F540" s="203">
        <f t="shared" si="11"/>
        <v>161962.46078728317</v>
      </c>
    </row>
    <row r="541" spans="1:8" x14ac:dyDescent="0.25">
      <c r="A541" s="349" t="s">
        <v>495</v>
      </c>
      <c r="B541" s="223" t="s">
        <v>84</v>
      </c>
      <c r="C541" s="210">
        <v>449.69599999999997</v>
      </c>
      <c r="D541" s="220" t="s">
        <v>82</v>
      </c>
      <c r="E541" s="216">
        <v>77.083500000000001</v>
      </c>
      <c r="F541" s="203">
        <f t="shared" si="11"/>
        <v>34664.141616000001</v>
      </c>
    </row>
    <row r="542" spans="1:8" x14ac:dyDescent="0.25">
      <c r="A542" s="349"/>
      <c r="B542" s="223"/>
      <c r="C542" s="210"/>
      <c r="D542" s="220"/>
      <c r="E542" s="216"/>
    </row>
    <row r="543" spans="1:8" s="261" customFormat="1" x14ac:dyDescent="0.25">
      <c r="A543" s="388">
        <v>10.199999999999999</v>
      </c>
      <c r="B543" s="265" t="s">
        <v>63</v>
      </c>
      <c r="C543" s="225"/>
      <c r="D543" s="222" t="s">
        <v>47</v>
      </c>
      <c r="E543" s="219"/>
      <c r="F543" s="207">
        <f>SUM(F544:F547)</f>
        <v>156582.94818000001</v>
      </c>
      <c r="G543" s="260"/>
      <c r="H543" s="262"/>
    </row>
    <row r="544" spans="1:8" x14ac:dyDescent="0.25">
      <c r="A544" s="349" t="s">
        <v>496</v>
      </c>
      <c r="B544" s="223" t="s">
        <v>86</v>
      </c>
      <c r="C544" s="210">
        <v>8.1</v>
      </c>
      <c r="D544" s="220" t="s">
        <v>87</v>
      </c>
      <c r="E544" s="216">
        <v>945.69</v>
      </c>
      <c r="F544" s="203">
        <f t="shared" si="11"/>
        <v>7660.0889999999999</v>
      </c>
    </row>
    <row r="545" spans="1:8" x14ac:dyDescent="0.25">
      <c r="A545" s="349" t="s">
        <v>497</v>
      </c>
      <c r="B545" s="223" t="s">
        <v>64</v>
      </c>
      <c r="C545" s="210">
        <v>105.82199999999997</v>
      </c>
      <c r="D545" s="220" t="s">
        <v>87</v>
      </c>
      <c r="E545" s="216">
        <v>945.69</v>
      </c>
      <c r="F545" s="203">
        <f t="shared" si="11"/>
        <v>100074.80717999997</v>
      </c>
    </row>
    <row r="546" spans="1:8" x14ac:dyDescent="0.25">
      <c r="A546" s="349" t="s">
        <v>498</v>
      </c>
      <c r="B546" s="223" t="s">
        <v>65</v>
      </c>
      <c r="C546" s="210">
        <v>79.72</v>
      </c>
      <c r="D546" s="220" t="s">
        <v>87</v>
      </c>
      <c r="E546" s="216">
        <v>463.98</v>
      </c>
      <c r="F546" s="203">
        <f t="shared" si="11"/>
        <v>36988.4856</v>
      </c>
    </row>
    <row r="547" spans="1:8" x14ac:dyDescent="0.25">
      <c r="A547" s="349" t="s">
        <v>499</v>
      </c>
      <c r="B547" s="223" t="s">
        <v>66</v>
      </c>
      <c r="C547" s="210">
        <v>22.56</v>
      </c>
      <c r="D547" s="220" t="s">
        <v>87</v>
      </c>
      <c r="E547" s="216">
        <v>525.69000000000005</v>
      </c>
      <c r="F547" s="203">
        <f t="shared" si="11"/>
        <v>11859.5664</v>
      </c>
    </row>
    <row r="548" spans="1:8" x14ac:dyDescent="0.25">
      <c r="A548" s="349"/>
      <c r="B548" s="223"/>
      <c r="C548" s="210"/>
      <c r="D548" s="220"/>
      <c r="E548" s="216"/>
    </row>
    <row r="549" spans="1:8" s="261" customFormat="1" x14ac:dyDescent="0.25">
      <c r="A549" s="388">
        <v>10.3</v>
      </c>
      <c r="B549" s="265" t="s">
        <v>67</v>
      </c>
      <c r="C549" s="225"/>
      <c r="D549" s="222" t="s">
        <v>47</v>
      </c>
      <c r="E549" s="219"/>
      <c r="F549" s="207">
        <f>SUM(F550:F552)</f>
        <v>1561116.4548534178</v>
      </c>
      <c r="G549" s="260"/>
      <c r="H549" s="262"/>
    </row>
    <row r="550" spans="1:8" x14ac:dyDescent="0.25">
      <c r="A550" s="349" t="s">
        <v>500</v>
      </c>
      <c r="B550" s="223" t="s">
        <v>92</v>
      </c>
      <c r="C550" s="210">
        <v>3.24</v>
      </c>
      <c r="D550" s="220" t="s">
        <v>87</v>
      </c>
      <c r="E550" s="216">
        <v>16851.492899500001</v>
      </c>
      <c r="F550" s="203">
        <f t="shared" si="11"/>
        <v>54598.836994380006</v>
      </c>
    </row>
    <row r="551" spans="1:8" x14ac:dyDescent="0.25">
      <c r="A551" s="349" t="s">
        <v>501</v>
      </c>
      <c r="B551" s="223" t="s">
        <v>68</v>
      </c>
      <c r="C551" s="210">
        <v>31.746600000000001</v>
      </c>
      <c r="D551" s="220" t="s">
        <v>87</v>
      </c>
      <c r="E551" s="216">
        <v>15437.629033000001</v>
      </c>
      <c r="F551" s="203">
        <f t="shared" si="11"/>
        <v>490092.23385903786</v>
      </c>
    </row>
    <row r="552" spans="1:8" x14ac:dyDescent="0.25">
      <c r="A552" s="349" t="s">
        <v>502</v>
      </c>
      <c r="B552" s="223" t="s">
        <v>120</v>
      </c>
      <c r="C552" s="210">
        <v>449.69599999999997</v>
      </c>
      <c r="D552" s="220" t="s">
        <v>82</v>
      </c>
      <c r="E552" s="216">
        <v>2260.25</v>
      </c>
      <c r="F552" s="203">
        <f t="shared" si="11"/>
        <v>1016425.384</v>
      </c>
    </row>
    <row r="553" spans="1:8" x14ac:dyDescent="0.25">
      <c r="A553" s="349"/>
      <c r="B553" s="223"/>
      <c r="C553" s="210"/>
      <c r="D553" s="220"/>
      <c r="E553" s="216"/>
    </row>
    <row r="554" spans="1:8" s="261" customFormat="1" x14ac:dyDescent="0.25">
      <c r="A554" s="388">
        <v>10.4</v>
      </c>
      <c r="B554" s="265" t="s">
        <v>69</v>
      </c>
      <c r="C554" s="225"/>
      <c r="D554" s="222" t="s">
        <v>47</v>
      </c>
      <c r="E554" s="219"/>
      <c r="F554" s="207">
        <f>SUM(F555:F558)</f>
        <v>2757726.0529431747</v>
      </c>
      <c r="G554" s="260"/>
      <c r="H554" s="262"/>
    </row>
    <row r="555" spans="1:8" x14ac:dyDescent="0.25">
      <c r="A555" s="349" t="s">
        <v>503</v>
      </c>
      <c r="B555" s="223" t="s">
        <v>96</v>
      </c>
      <c r="C555" s="210">
        <v>3.6899999999999995</v>
      </c>
      <c r="D555" s="220" t="s">
        <v>9</v>
      </c>
      <c r="E555" s="216">
        <v>49850.36</v>
      </c>
      <c r="F555" s="203">
        <f t="shared" ref="F555:F614" si="12">+C555*E555</f>
        <v>183947.82839999997</v>
      </c>
    </row>
    <row r="556" spans="1:8" ht="30" x14ac:dyDescent="0.25">
      <c r="A556" s="349" t="s">
        <v>504</v>
      </c>
      <c r="B556" s="223" t="s">
        <v>70</v>
      </c>
      <c r="C556" s="210">
        <v>5.0777999999999999</v>
      </c>
      <c r="D556" s="220" t="s">
        <v>9</v>
      </c>
      <c r="E556" s="216">
        <v>41256.39</v>
      </c>
      <c r="F556" s="203">
        <f t="shared" si="12"/>
        <v>209491.69714199999</v>
      </c>
    </row>
    <row r="557" spans="1:8" x14ac:dyDescent="0.25">
      <c r="A557" s="391" t="s">
        <v>505</v>
      </c>
      <c r="B557" s="276" t="s">
        <v>99</v>
      </c>
      <c r="C557" s="277">
        <v>13.5</v>
      </c>
      <c r="D557" s="278" t="s">
        <v>9</v>
      </c>
      <c r="E557" s="279">
        <v>39415.870000000003</v>
      </c>
      <c r="F557" s="280">
        <f t="shared" si="12"/>
        <v>532114.245</v>
      </c>
    </row>
    <row r="558" spans="1:8" x14ac:dyDescent="0.25">
      <c r="A558" s="391" t="s">
        <v>506</v>
      </c>
      <c r="B558" s="276" t="s">
        <v>101</v>
      </c>
      <c r="C558" s="277">
        <v>80.736727499999986</v>
      </c>
      <c r="D558" s="278" t="s">
        <v>9</v>
      </c>
      <c r="E558" s="279">
        <v>22693.17</v>
      </c>
      <c r="F558" s="280">
        <f t="shared" si="12"/>
        <v>1832172.2824011745</v>
      </c>
    </row>
    <row r="559" spans="1:8" x14ac:dyDescent="0.25">
      <c r="A559" s="349"/>
      <c r="B559" s="223"/>
      <c r="C559" s="210"/>
      <c r="D559" s="220"/>
      <c r="E559" s="216"/>
    </row>
    <row r="560" spans="1:8" s="261" customFormat="1" x14ac:dyDescent="0.25">
      <c r="A560" s="388">
        <v>10.5</v>
      </c>
      <c r="B560" s="265" t="s">
        <v>72</v>
      </c>
      <c r="C560" s="225"/>
      <c r="D560" s="222" t="s">
        <v>47</v>
      </c>
      <c r="E560" s="219"/>
      <c r="F560" s="207">
        <f>SUM(F561:F562)</f>
        <v>863669.46770354826</v>
      </c>
      <c r="G560" s="260"/>
      <c r="H560" s="262"/>
    </row>
    <row r="561" spans="1:8" x14ac:dyDescent="0.25">
      <c r="A561" s="349" t="s">
        <v>507</v>
      </c>
      <c r="B561" s="223" t="s">
        <v>73</v>
      </c>
      <c r="C561" s="210">
        <v>495.32000000000011</v>
      </c>
      <c r="D561" s="220" t="s">
        <v>82</v>
      </c>
      <c r="E561" s="216">
        <v>1605.8232689000001</v>
      </c>
      <c r="F561" s="203">
        <f t="shared" si="12"/>
        <v>795396.38155154826</v>
      </c>
    </row>
    <row r="562" spans="1:8" x14ac:dyDescent="0.25">
      <c r="A562" s="349" t="s">
        <v>508</v>
      </c>
      <c r="B562" s="223" t="s">
        <v>105</v>
      </c>
      <c r="C562" s="210">
        <v>1.6134000000000002</v>
      </c>
      <c r="D562" s="220" t="s">
        <v>87</v>
      </c>
      <c r="E562" s="216">
        <v>42316.28</v>
      </c>
      <c r="F562" s="203">
        <f t="shared" si="12"/>
        <v>68273.086152000003</v>
      </c>
    </row>
    <row r="563" spans="1:8" x14ac:dyDescent="0.25">
      <c r="A563" s="349"/>
      <c r="B563" s="223"/>
      <c r="C563" s="210"/>
      <c r="D563" s="220"/>
      <c r="E563" s="216"/>
    </row>
    <row r="564" spans="1:8" s="261" customFormat="1" x14ac:dyDescent="0.25">
      <c r="A564" s="388">
        <v>10.6</v>
      </c>
      <c r="B564" s="265" t="s">
        <v>74</v>
      </c>
      <c r="C564" s="225"/>
      <c r="D564" s="222" t="s">
        <v>47</v>
      </c>
      <c r="E564" s="219"/>
      <c r="F564" s="207">
        <f>SUM(F565:F568)</f>
        <v>538502.69203310006</v>
      </c>
      <c r="G564" s="260"/>
      <c r="H564" s="262"/>
    </row>
    <row r="565" spans="1:8" x14ac:dyDescent="0.25">
      <c r="A565" s="349" t="s">
        <v>509</v>
      </c>
      <c r="B565" s="223" t="s">
        <v>75</v>
      </c>
      <c r="C565" s="210">
        <v>1083</v>
      </c>
      <c r="D565" s="220" t="s">
        <v>82</v>
      </c>
      <c r="E565" s="216">
        <v>394.31556790000002</v>
      </c>
      <c r="F565" s="203">
        <f t="shared" si="12"/>
        <v>427043.76003570005</v>
      </c>
    </row>
    <row r="566" spans="1:8" x14ac:dyDescent="0.25">
      <c r="A566" s="349" t="s">
        <v>510</v>
      </c>
      <c r="B566" s="223" t="s">
        <v>76</v>
      </c>
      <c r="C566" s="210">
        <v>126.37</v>
      </c>
      <c r="D566" s="220" t="s">
        <v>82</v>
      </c>
      <c r="E566" s="216">
        <v>183.8175</v>
      </c>
      <c r="F566" s="203">
        <f t="shared" si="12"/>
        <v>23229.017475000001</v>
      </c>
    </row>
    <row r="567" spans="1:8" x14ac:dyDescent="0.25">
      <c r="A567" s="349" t="s">
        <v>511</v>
      </c>
      <c r="B567" s="223" t="s">
        <v>77</v>
      </c>
      <c r="C567" s="210">
        <v>292.60000000000002</v>
      </c>
      <c r="D567" s="220" t="s">
        <v>110</v>
      </c>
      <c r="E567" s="216">
        <v>192.43592400000003</v>
      </c>
      <c r="F567" s="203">
        <f t="shared" si="12"/>
        <v>56306.751362400013</v>
      </c>
    </row>
    <row r="568" spans="1:8" x14ac:dyDescent="0.25">
      <c r="A568" s="349" t="s">
        <v>512</v>
      </c>
      <c r="B568" s="223" t="s">
        <v>78</v>
      </c>
      <c r="C568" s="210">
        <v>140</v>
      </c>
      <c r="D568" s="220" t="s">
        <v>110</v>
      </c>
      <c r="E568" s="216">
        <v>228.022594</v>
      </c>
      <c r="F568" s="203">
        <f t="shared" si="12"/>
        <v>31923.16316</v>
      </c>
    </row>
    <row r="569" spans="1:8" x14ac:dyDescent="0.25">
      <c r="A569" s="349"/>
      <c r="B569" s="223"/>
      <c r="C569" s="210"/>
      <c r="D569" s="220"/>
      <c r="E569" s="216"/>
    </row>
    <row r="570" spans="1:8" s="261" customFormat="1" x14ac:dyDescent="0.25">
      <c r="A570" s="388">
        <v>10.7</v>
      </c>
      <c r="B570" s="265" t="s">
        <v>513</v>
      </c>
      <c r="C570" s="225"/>
      <c r="D570" s="222" t="s">
        <v>47</v>
      </c>
      <c r="E570" s="219"/>
      <c r="F570" s="207">
        <f>SUM(F571:F573)</f>
        <v>852337.90759907267</v>
      </c>
      <c r="G570" s="260"/>
      <c r="H570" s="262"/>
    </row>
    <row r="571" spans="1:8" x14ac:dyDescent="0.25">
      <c r="A571" s="349" t="s">
        <v>514</v>
      </c>
      <c r="B571" s="223" t="s">
        <v>114</v>
      </c>
      <c r="C571" s="210">
        <v>411.71300000000002</v>
      </c>
      <c r="D571" s="220" t="s">
        <v>82</v>
      </c>
      <c r="E571" s="216">
        <v>1840.5260820000001</v>
      </c>
      <c r="F571" s="203">
        <f t="shared" si="12"/>
        <v>757768.51479846612</v>
      </c>
    </row>
    <row r="572" spans="1:8" x14ac:dyDescent="0.25">
      <c r="A572" s="349" t="s">
        <v>515</v>
      </c>
      <c r="B572" s="223" t="s">
        <v>116</v>
      </c>
      <c r="C572" s="210">
        <v>164.37</v>
      </c>
      <c r="D572" s="220" t="s">
        <v>110</v>
      </c>
      <c r="E572" s="216">
        <v>286.21220445</v>
      </c>
      <c r="F572" s="203">
        <f t="shared" si="12"/>
        <v>47044.700045446501</v>
      </c>
    </row>
    <row r="573" spans="1:8" x14ac:dyDescent="0.25">
      <c r="A573" s="349" t="s">
        <v>516</v>
      </c>
      <c r="B573" s="223" t="s">
        <v>118</v>
      </c>
      <c r="C573" s="210">
        <v>22.38</v>
      </c>
      <c r="D573" s="220" t="s">
        <v>82</v>
      </c>
      <c r="E573" s="216">
        <v>2123.5340820000001</v>
      </c>
      <c r="F573" s="203">
        <f t="shared" si="12"/>
        <v>47524.692755160002</v>
      </c>
    </row>
    <row r="574" spans="1:8" x14ac:dyDescent="0.25">
      <c r="A574" s="349"/>
      <c r="B574" s="223"/>
      <c r="C574" s="210"/>
      <c r="D574" s="220"/>
      <c r="E574" s="216"/>
    </row>
    <row r="575" spans="1:8" s="261" customFormat="1" x14ac:dyDescent="0.25">
      <c r="A575" s="388">
        <v>10.8</v>
      </c>
      <c r="B575" s="265" t="s">
        <v>121</v>
      </c>
      <c r="C575" s="225"/>
      <c r="D575" s="222" t="s">
        <v>47</v>
      </c>
      <c r="E575" s="219"/>
      <c r="F575" s="207">
        <f>+F576</f>
        <v>160438.193279136</v>
      </c>
      <c r="G575" s="260"/>
      <c r="H575" s="262"/>
    </row>
    <row r="576" spans="1:8" x14ac:dyDescent="0.25">
      <c r="A576" s="349" t="s">
        <v>517</v>
      </c>
      <c r="B576" s="223" t="s">
        <v>123</v>
      </c>
      <c r="C576" s="210">
        <v>92.71050000000001</v>
      </c>
      <c r="D576" s="220" t="s">
        <v>82</v>
      </c>
      <c r="E576" s="216">
        <v>1730.528832</v>
      </c>
      <c r="F576" s="203">
        <f t="shared" si="12"/>
        <v>160438.193279136</v>
      </c>
    </row>
    <row r="577" spans="1:8" x14ac:dyDescent="0.25">
      <c r="A577" s="349"/>
      <c r="B577" s="223"/>
      <c r="C577" s="210"/>
      <c r="D577" s="220"/>
      <c r="E577" s="216"/>
    </row>
    <row r="578" spans="1:8" s="261" customFormat="1" x14ac:dyDescent="0.25">
      <c r="A578" s="388">
        <v>10.9</v>
      </c>
      <c r="B578" s="265" t="s">
        <v>518</v>
      </c>
      <c r="C578" s="225"/>
      <c r="D578" s="222" t="s">
        <v>47</v>
      </c>
      <c r="E578" s="219"/>
      <c r="F578" s="207">
        <f>SUM(F579:F580)</f>
        <v>415672</v>
      </c>
      <c r="G578" s="260"/>
      <c r="H578" s="262"/>
    </row>
    <row r="579" spans="1:8" x14ac:dyDescent="0.25">
      <c r="A579" s="349" t="s">
        <v>519</v>
      </c>
      <c r="B579" s="223" t="s">
        <v>226</v>
      </c>
      <c r="C579" s="210">
        <v>36.4</v>
      </c>
      <c r="D579" s="220" t="s">
        <v>227</v>
      </c>
      <c r="E579" s="216">
        <v>8500</v>
      </c>
      <c r="F579" s="203">
        <f t="shared" si="12"/>
        <v>309400</v>
      </c>
    </row>
    <row r="580" spans="1:8" x14ac:dyDescent="0.25">
      <c r="A580" s="349" t="s">
        <v>520</v>
      </c>
      <c r="B580" s="223" t="s">
        <v>155</v>
      </c>
      <c r="C580" s="210">
        <v>5.9039999999999999</v>
      </c>
      <c r="D580" s="220" t="s">
        <v>82</v>
      </c>
      <c r="E580" s="216">
        <v>18000</v>
      </c>
      <c r="F580" s="203">
        <f t="shared" si="12"/>
        <v>106272</v>
      </c>
    </row>
    <row r="581" spans="1:8" x14ac:dyDescent="0.25">
      <c r="A581" s="349"/>
      <c r="B581" s="223"/>
      <c r="C581" s="210"/>
      <c r="D581" s="220"/>
      <c r="E581" s="216"/>
    </row>
    <row r="582" spans="1:8" s="261" customFormat="1" x14ac:dyDescent="0.25">
      <c r="A582" s="388">
        <v>10.1</v>
      </c>
      <c r="B582" s="265" t="s">
        <v>521</v>
      </c>
      <c r="C582" s="225"/>
      <c r="D582" s="222" t="s">
        <v>47</v>
      </c>
      <c r="E582" s="219"/>
      <c r="F582" s="207">
        <f>SUM(F583:F584)</f>
        <v>748500</v>
      </c>
      <c r="G582" s="260"/>
      <c r="H582" s="262"/>
    </row>
    <row r="583" spans="1:8" x14ac:dyDescent="0.25">
      <c r="A583" s="349" t="s">
        <v>522</v>
      </c>
      <c r="B583" s="223" t="s">
        <v>126</v>
      </c>
      <c r="C583" s="210">
        <v>21</v>
      </c>
      <c r="D583" s="220" t="s">
        <v>127</v>
      </c>
      <c r="E583" s="216">
        <v>33500</v>
      </c>
      <c r="F583" s="203">
        <f t="shared" si="12"/>
        <v>703500</v>
      </c>
    </row>
    <row r="584" spans="1:8" x14ac:dyDescent="0.25">
      <c r="A584" s="349" t="s">
        <v>523</v>
      </c>
      <c r="B584" s="223" t="s">
        <v>148</v>
      </c>
      <c r="C584" s="210">
        <v>2</v>
      </c>
      <c r="D584" s="220" t="s">
        <v>127</v>
      </c>
      <c r="E584" s="216">
        <v>22500</v>
      </c>
      <c r="F584" s="203">
        <f t="shared" si="12"/>
        <v>45000</v>
      </c>
    </row>
    <row r="585" spans="1:8" x14ac:dyDescent="0.25">
      <c r="A585" s="349"/>
      <c r="B585" s="223"/>
      <c r="C585" s="210"/>
      <c r="D585" s="220"/>
      <c r="E585" s="216"/>
    </row>
    <row r="586" spans="1:8" s="261" customFormat="1" x14ac:dyDescent="0.25">
      <c r="A586" s="388">
        <v>10.11</v>
      </c>
      <c r="B586" s="265" t="s">
        <v>130</v>
      </c>
      <c r="C586" s="225"/>
      <c r="D586" s="222" t="s">
        <v>47</v>
      </c>
      <c r="E586" s="219"/>
      <c r="F586" s="207">
        <f>+F587</f>
        <v>119331</v>
      </c>
      <c r="G586" s="260"/>
      <c r="H586" s="262"/>
    </row>
    <row r="587" spans="1:8" x14ac:dyDescent="0.25">
      <c r="A587" s="349" t="s">
        <v>524</v>
      </c>
      <c r="B587" s="223" t="s">
        <v>132</v>
      </c>
      <c r="C587" s="210">
        <v>238.66200000000001</v>
      </c>
      <c r="D587" s="220" t="s">
        <v>133</v>
      </c>
      <c r="E587" s="216">
        <v>500</v>
      </c>
      <c r="F587" s="203">
        <f t="shared" si="12"/>
        <v>119331</v>
      </c>
    </row>
    <row r="588" spans="1:8" x14ac:dyDescent="0.25">
      <c r="A588" s="349"/>
      <c r="B588" s="223"/>
      <c r="C588" s="210"/>
      <c r="D588" s="220"/>
      <c r="E588" s="216"/>
    </row>
    <row r="589" spans="1:8" s="261" customFormat="1" x14ac:dyDescent="0.25">
      <c r="A589" s="388">
        <v>10.119999999999999</v>
      </c>
      <c r="B589" s="265" t="s">
        <v>134</v>
      </c>
      <c r="C589" s="225"/>
      <c r="D589" s="222" t="s">
        <v>47</v>
      </c>
      <c r="E589" s="219"/>
      <c r="F589" s="207">
        <f>+F590</f>
        <v>916395.51131143898</v>
      </c>
      <c r="G589" s="260"/>
      <c r="H589" s="262"/>
    </row>
    <row r="590" spans="1:8" x14ac:dyDescent="0.25">
      <c r="A590" s="349" t="s">
        <v>525</v>
      </c>
      <c r="B590" s="223" t="s">
        <v>136</v>
      </c>
      <c r="C590" s="210">
        <v>434.09300000000002</v>
      </c>
      <c r="D590" s="220" t="s">
        <v>82</v>
      </c>
      <c r="E590" s="216">
        <v>2111.05802515</v>
      </c>
      <c r="F590" s="203">
        <f t="shared" si="12"/>
        <v>916395.51131143898</v>
      </c>
    </row>
    <row r="591" spans="1:8" x14ac:dyDescent="0.25">
      <c r="A591" s="349"/>
      <c r="B591" s="223"/>
      <c r="C591" s="210"/>
      <c r="D591" s="220"/>
      <c r="E591" s="216"/>
    </row>
    <row r="592" spans="1:8" s="261" customFormat="1" x14ac:dyDescent="0.25">
      <c r="A592" s="388">
        <v>10.130000000000001</v>
      </c>
      <c r="B592" s="265" t="s">
        <v>366</v>
      </c>
      <c r="C592" s="225"/>
      <c r="D592" s="222" t="s">
        <v>47</v>
      </c>
      <c r="E592" s="219"/>
      <c r="F592" s="207">
        <f>SUM(F593:F600)</f>
        <v>400776.35181749996</v>
      </c>
      <c r="G592" s="260"/>
      <c r="H592" s="262"/>
    </row>
    <row r="593" spans="1:8" x14ac:dyDescent="0.25">
      <c r="A593" s="349" t="s">
        <v>526</v>
      </c>
      <c r="B593" s="223" t="s">
        <v>139</v>
      </c>
      <c r="C593" s="210">
        <v>5</v>
      </c>
      <c r="D593" s="220" t="s">
        <v>127</v>
      </c>
      <c r="E593" s="216">
        <v>11593.654875</v>
      </c>
      <c r="F593" s="203">
        <f t="shared" si="12"/>
        <v>57968.274375000001</v>
      </c>
    </row>
    <row r="594" spans="1:8" x14ac:dyDescent="0.25">
      <c r="A594" s="349" t="s">
        <v>527</v>
      </c>
      <c r="B594" s="223" t="s">
        <v>143</v>
      </c>
      <c r="C594" s="210">
        <v>2</v>
      </c>
      <c r="D594" s="220" t="s">
        <v>144</v>
      </c>
      <c r="E594" s="216">
        <v>13500</v>
      </c>
      <c r="F594" s="203">
        <f t="shared" si="12"/>
        <v>27000</v>
      </c>
    </row>
    <row r="595" spans="1:8" x14ac:dyDescent="0.25">
      <c r="A595" s="349" t="s">
        <v>528</v>
      </c>
      <c r="B595" s="223" t="s">
        <v>141</v>
      </c>
      <c r="C595" s="210">
        <v>6</v>
      </c>
      <c r="D595" s="220" t="s">
        <v>127</v>
      </c>
      <c r="E595" s="216">
        <v>26278.95105</v>
      </c>
      <c r="F595" s="203">
        <f t="shared" si="12"/>
        <v>157673.70629999999</v>
      </c>
    </row>
    <row r="596" spans="1:8" x14ac:dyDescent="0.25">
      <c r="A596" s="349" t="s">
        <v>529</v>
      </c>
      <c r="B596" s="223" t="s">
        <v>238</v>
      </c>
      <c r="C596" s="210">
        <v>4</v>
      </c>
      <c r="D596" s="220" t="s">
        <v>127</v>
      </c>
      <c r="E596" s="216">
        <v>14680.39</v>
      </c>
      <c r="F596" s="203">
        <f t="shared" si="12"/>
        <v>58721.56</v>
      </c>
    </row>
    <row r="597" spans="1:8" x14ac:dyDescent="0.25">
      <c r="A597" s="349" t="s">
        <v>530</v>
      </c>
      <c r="B597" s="223" t="s">
        <v>240</v>
      </c>
      <c r="C597" s="210">
        <v>1</v>
      </c>
      <c r="D597" s="220" t="s">
        <v>127</v>
      </c>
      <c r="E597" s="216">
        <v>27051.861375</v>
      </c>
      <c r="F597" s="203">
        <f t="shared" si="12"/>
        <v>27051.861375</v>
      </c>
    </row>
    <row r="598" spans="1:8" x14ac:dyDescent="0.25">
      <c r="A598" s="349" t="s">
        <v>531</v>
      </c>
      <c r="B598" s="223" t="s">
        <v>146</v>
      </c>
      <c r="C598" s="210">
        <v>1</v>
      </c>
      <c r="D598" s="220" t="s">
        <v>127</v>
      </c>
      <c r="E598" s="216">
        <v>12305.04</v>
      </c>
      <c r="F598" s="203">
        <f t="shared" si="12"/>
        <v>12305.04</v>
      </c>
    </row>
    <row r="599" spans="1:8" x14ac:dyDescent="0.25">
      <c r="A599" s="349" t="s">
        <v>532</v>
      </c>
      <c r="B599" s="223" t="s">
        <v>150</v>
      </c>
      <c r="C599" s="210">
        <v>13</v>
      </c>
      <c r="D599" s="220" t="s">
        <v>127</v>
      </c>
      <c r="E599" s="216">
        <v>3377.3495974999996</v>
      </c>
      <c r="F599" s="203">
        <f t="shared" si="12"/>
        <v>43905.544767499996</v>
      </c>
    </row>
    <row r="600" spans="1:8" x14ac:dyDescent="0.25">
      <c r="A600" s="349" t="s">
        <v>533</v>
      </c>
      <c r="B600" s="223" t="s">
        <v>152</v>
      </c>
      <c r="C600" s="210">
        <v>3</v>
      </c>
      <c r="D600" s="220" t="s">
        <v>127</v>
      </c>
      <c r="E600" s="216">
        <v>5383.4549999999999</v>
      </c>
      <c r="F600" s="203">
        <f t="shared" si="12"/>
        <v>16150.365</v>
      </c>
    </row>
    <row r="601" spans="1:8" x14ac:dyDescent="0.25">
      <c r="A601" s="349"/>
      <c r="B601" s="223"/>
      <c r="C601" s="210"/>
      <c r="D601" s="220"/>
      <c r="E601" s="216"/>
    </row>
    <row r="602" spans="1:8" s="261" customFormat="1" x14ac:dyDescent="0.25">
      <c r="A602" s="388">
        <v>10.14</v>
      </c>
      <c r="B602" s="265" t="s">
        <v>156</v>
      </c>
      <c r="C602" s="225"/>
      <c r="D602" s="222" t="s">
        <v>47</v>
      </c>
      <c r="E602" s="219"/>
      <c r="F602" s="207">
        <f>SUM(F603:F604)</f>
        <v>734172.56123500003</v>
      </c>
      <c r="G602" s="260"/>
      <c r="H602" s="262"/>
    </row>
    <row r="603" spans="1:8" x14ac:dyDescent="0.25">
      <c r="A603" s="349" t="s">
        <v>534</v>
      </c>
      <c r="B603" s="223" t="s">
        <v>158</v>
      </c>
      <c r="C603" s="210">
        <v>1083</v>
      </c>
      <c r="D603" s="220" t="s">
        <v>82</v>
      </c>
      <c r="E603" s="216">
        <v>556.1</v>
      </c>
      <c r="F603" s="203">
        <f t="shared" si="12"/>
        <v>602256.30000000005</v>
      </c>
    </row>
    <row r="604" spans="1:8" x14ac:dyDescent="0.25">
      <c r="A604" s="349" t="s">
        <v>535</v>
      </c>
      <c r="B604" s="223" t="s">
        <v>160</v>
      </c>
      <c r="C604" s="210">
        <v>434.09</v>
      </c>
      <c r="D604" s="220" t="s">
        <v>82</v>
      </c>
      <c r="E604" s="216">
        <v>303.89150000000001</v>
      </c>
      <c r="F604" s="203">
        <f t="shared" si="12"/>
        <v>131916.26123499998</v>
      </c>
    </row>
    <row r="605" spans="1:8" x14ac:dyDescent="0.25">
      <c r="A605" s="349"/>
      <c r="B605" s="223"/>
      <c r="C605" s="210"/>
      <c r="D605" s="220"/>
      <c r="E605" s="216"/>
    </row>
    <row r="606" spans="1:8" s="261" customFormat="1" x14ac:dyDescent="0.25">
      <c r="A606" s="388">
        <v>10.15</v>
      </c>
      <c r="B606" s="265" t="s">
        <v>161</v>
      </c>
      <c r="C606" s="225"/>
      <c r="D606" s="222" t="s">
        <v>47</v>
      </c>
      <c r="E606" s="219"/>
      <c r="F606" s="207">
        <f>SUM(F607:F618)</f>
        <v>1146180.75</v>
      </c>
      <c r="G606" s="260"/>
      <c r="H606" s="262"/>
    </row>
    <row r="607" spans="1:8" ht="45" x14ac:dyDescent="0.25">
      <c r="A607" s="349" t="s">
        <v>536</v>
      </c>
      <c r="B607" s="223" t="s">
        <v>163</v>
      </c>
      <c r="C607" s="210">
        <v>22</v>
      </c>
      <c r="D607" s="220" t="s">
        <v>144</v>
      </c>
      <c r="E607" s="216">
        <v>2259.6999999999998</v>
      </c>
      <c r="F607" s="203">
        <f t="shared" si="12"/>
        <v>49713.399999999994</v>
      </c>
    </row>
    <row r="608" spans="1:8" ht="30" x14ac:dyDescent="0.25">
      <c r="A608" s="349" t="s">
        <v>537</v>
      </c>
      <c r="B608" s="223" t="s">
        <v>165</v>
      </c>
      <c r="C608" s="210">
        <v>8</v>
      </c>
      <c r="D608" s="220" t="s">
        <v>144</v>
      </c>
      <c r="E608" s="216">
        <v>1774.52</v>
      </c>
      <c r="F608" s="203">
        <f t="shared" si="12"/>
        <v>14196.16</v>
      </c>
    </row>
    <row r="609" spans="1:8" ht="45" x14ac:dyDescent="0.25">
      <c r="A609" s="349" t="s">
        <v>538</v>
      </c>
      <c r="B609" s="223" t="s">
        <v>167</v>
      </c>
      <c r="C609" s="210">
        <v>4</v>
      </c>
      <c r="D609" s="220" t="s">
        <v>144</v>
      </c>
      <c r="E609" s="216">
        <v>1977.78</v>
      </c>
      <c r="F609" s="203">
        <f t="shared" si="12"/>
        <v>7911.12</v>
      </c>
    </row>
    <row r="610" spans="1:8" ht="45" x14ac:dyDescent="0.25">
      <c r="A610" s="349" t="s">
        <v>539</v>
      </c>
      <c r="B610" s="223" t="s">
        <v>169</v>
      </c>
      <c r="C610" s="210">
        <v>2</v>
      </c>
      <c r="D610" s="220" t="s">
        <v>144</v>
      </c>
      <c r="E610" s="216">
        <v>2033.04</v>
      </c>
      <c r="F610" s="203">
        <f t="shared" si="12"/>
        <v>4066.08</v>
      </c>
    </row>
    <row r="611" spans="1:8" ht="45" x14ac:dyDescent="0.25">
      <c r="A611" s="349" t="s">
        <v>540</v>
      </c>
      <c r="B611" s="223" t="s">
        <v>171</v>
      </c>
      <c r="C611" s="210">
        <v>12</v>
      </c>
      <c r="D611" s="220" t="s">
        <v>144</v>
      </c>
      <c r="E611" s="216">
        <v>2310.89</v>
      </c>
      <c r="F611" s="203">
        <f t="shared" si="12"/>
        <v>27730.68</v>
      </c>
    </row>
    <row r="612" spans="1:8" ht="45" x14ac:dyDescent="0.25">
      <c r="A612" s="349" t="s">
        <v>541</v>
      </c>
      <c r="B612" s="223" t="s">
        <v>173</v>
      </c>
      <c r="C612" s="210">
        <v>7</v>
      </c>
      <c r="D612" s="220" t="s">
        <v>144</v>
      </c>
      <c r="E612" s="216">
        <v>3149.38</v>
      </c>
      <c r="F612" s="203">
        <f t="shared" si="12"/>
        <v>22045.66</v>
      </c>
    </row>
    <row r="613" spans="1:8" ht="45" x14ac:dyDescent="0.25">
      <c r="A613" s="349" t="s">
        <v>542</v>
      </c>
      <c r="B613" s="223" t="s">
        <v>175</v>
      </c>
      <c r="C613" s="210">
        <v>2</v>
      </c>
      <c r="D613" s="220" t="s">
        <v>144</v>
      </c>
      <c r="E613" s="216">
        <v>1710.04</v>
      </c>
      <c r="F613" s="203">
        <f t="shared" si="12"/>
        <v>3420.08</v>
      </c>
    </row>
    <row r="614" spans="1:8" ht="45" x14ac:dyDescent="0.25">
      <c r="A614" s="349" t="s">
        <v>543</v>
      </c>
      <c r="B614" s="223" t="s">
        <v>177</v>
      </c>
      <c r="C614" s="210">
        <v>2</v>
      </c>
      <c r="D614" s="220" t="s">
        <v>144</v>
      </c>
      <c r="E614" s="216">
        <v>1718.88</v>
      </c>
      <c r="F614" s="203">
        <f t="shared" si="12"/>
        <v>3437.76</v>
      </c>
    </row>
    <row r="615" spans="1:8" ht="30" x14ac:dyDescent="0.25">
      <c r="A615" s="349" t="s">
        <v>544</v>
      </c>
      <c r="B615" s="223" t="s">
        <v>179</v>
      </c>
      <c r="C615" s="210">
        <v>2</v>
      </c>
      <c r="D615" s="220" t="s">
        <v>144</v>
      </c>
      <c r="E615" s="216">
        <v>2928.86</v>
      </c>
      <c r="F615" s="203">
        <f t="shared" ref="F615:F675" si="13">+C615*E615</f>
        <v>5857.72</v>
      </c>
    </row>
    <row r="616" spans="1:8" ht="45" x14ac:dyDescent="0.25">
      <c r="A616" s="349" t="s">
        <v>545</v>
      </c>
      <c r="B616" s="223" t="s">
        <v>181</v>
      </c>
      <c r="C616" s="210">
        <v>1</v>
      </c>
      <c r="D616" s="220" t="s">
        <v>144</v>
      </c>
      <c r="E616" s="216">
        <v>26639.09</v>
      </c>
      <c r="F616" s="203">
        <f t="shared" si="13"/>
        <v>26639.09</v>
      </c>
    </row>
    <row r="617" spans="1:8" x14ac:dyDescent="0.25">
      <c r="A617" s="349" t="s">
        <v>546</v>
      </c>
      <c r="B617" s="223" t="s">
        <v>183</v>
      </c>
      <c r="C617" s="210">
        <v>850</v>
      </c>
      <c r="D617" s="220" t="s">
        <v>184</v>
      </c>
      <c r="E617" s="216">
        <v>330.78</v>
      </c>
      <c r="F617" s="203">
        <f t="shared" si="13"/>
        <v>281163</v>
      </c>
    </row>
    <row r="618" spans="1:8" x14ac:dyDescent="0.25">
      <c r="A618" s="349" t="s">
        <v>547</v>
      </c>
      <c r="B618" s="223" t="s">
        <v>186</v>
      </c>
      <c r="C618" s="210">
        <v>4</v>
      </c>
      <c r="D618" s="220" t="s">
        <v>144</v>
      </c>
      <c r="E618" s="216">
        <v>175000</v>
      </c>
      <c r="F618" s="203">
        <f t="shared" si="13"/>
        <v>700000</v>
      </c>
    </row>
    <row r="619" spans="1:8" x14ac:dyDescent="0.25">
      <c r="A619" s="349"/>
      <c r="B619" s="223"/>
      <c r="C619" s="210"/>
      <c r="D619" s="220"/>
      <c r="E619" s="216"/>
    </row>
    <row r="620" spans="1:8" s="261" customFormat="1" x14ac:dyDescent="0.25">
      <c r="A620" s="388">
        <v>10.16</v>
      </c>
      <c r="B620" s="265" t="s">
        <v>548</v>
      </c>
      <c r="C620" s="225"/>
      <c r="D620" s="222" t="s">
        <v>47</v>
      </c>
      <c r="E620" s="219"/>
      <c r="F620" s="207">
        <f>+F621</f>
        <v>207336.40919999997</v>
      </c>
      <c r="G620" s="260"/>
      <c r="H620" s="262"/>
    </row>
    <row r="621" spans="1:8" x14ac:dyDescent="0.25">
      <c r="A621" s="349" t="s">
        <v>549</v>
      </c>
      <c r="B621" s="223" t="s">
        <v>259</v>
      </c>
      <c r="C621" s="210">
        <v>141.66</v>
      </c>
      <c r="D621" s="220" t="s">
        <v>2</v>
      </c>
      <c r="E621" s="216">
        <v>1463.62</v>
      </c>
      <c r="F621" s="203">
        <f t="shared" si="13"/>
        <v>207336.40919999997</v>
      </c>
    </row>
    <row r="622" spans="1:8" x14ac:dyDescent="0.25">
      <c r="A622" s="349"/>
      <c r="B622" s="223"/>
      <c r="C622" s="210"/>
      <c r="D622" s="220"/>
      <c r="E622" s="216"/>
    </row>
    <row r="623" spans="1:8" s="261" customFormat="1" x14ac:dyDescent="0.25">
      <c r="A623" s="388">
        <v>10.17</v>
      </c>
      <c r="B623" s="265" t="s">
        <v>550</v>
      </c>
      <c r="C623" s="225"/>
      <c r="D623" s="222" t="s">
        <v>47</v>
      </c>
      <c r="E623" s="219"/>
      <c r="F623" s="207">
        <f>+F624</f>
        <v>151653.94951491602</v>
      </c>
      <c r="G623" s="260"/>
      <c r="H623" s="262"/>
    </row>
    <row r="624" spans="1:8" x14ac:dyDescent="0.25">
      <c r="A624" s="349" t="s">
        <v>551</v>
      </c>
      <c r="B624" s="223" t="s">
        <v>73</v>
      </c>
      <c r="C624" s="210">
        <v>94.44</v>
      </c>
      <c r="D624" s="220" t="s">
        <v>82</v>
      </c>
      <c r="E624" s="216">
        <v>1605.8232689000001</v>
      </c>
      <c r="F624" s="203">
        <f t="shared" si="13"/>
        <v>151653.94951491602</v>
      </c>
    </row>
    <row r="625" spans="1:8" x14ac:dyDescent="0.25">
      <c r="A625" s="349"/>
      <c r="B625" s="223"/>
      <c r="C625" s="210"/>
      <c r="D625" s="220"/>
      <c r="E625" s="216"/>
    </row>
    <row r="626" spans="1:8" s="261" customFormat="1" x14ac:dyDescent="0.25">
      <c r="A626" s="388">
        <v>10.17</v>
      </c>
      <c r="B626" s="265" t="s">
        <v>552</v>
      </c>
      <c r="C626" s="225"/>
      <c r="D626" s="222" t="s">
        <v>47</v>
      </c>
      <c r="E626" s="219"/>
      <c r="F626" s="207">
        <f>SUM(F627:F629)</f>
        <v>149656.704053472</v>
      </c>
      <c r="G626" s="260"/>
      <c r="H626" s="262"/>
    </row>
    <row r="627" spans="1:8" x14ac:dyDescent="0.25">
      <c r="A627" s="349" t="s">
        <v>551</v>
      </c>
      <c r="B627" s="223" t="s">
        <v>192</v>
      </c>
      <c r="C627" s="210">
        <v>188.88</v>
      </c>
      <c r="D627" s="220" t="s">
        <v>82</v>
      </c>
      <c r="E627" s="216">
        <v>394.31556790000002</v>
      </c>
      <c r="F627" s="203">
        <f t="shared" si="13"/>
        <v>74478.324464952006</v>
      </c>
    </row>
    <row r="628" spans="1:8" x14ac:dyDescent="0.25">
      <c r="A628" s="349" t="s">
        <v>553</v>
      </c>
      <c r="B628" s="223" t="s">
        <v>77</v>
      </c>
      <c r="C628" s="210">
        <v>188.88</v>
      </c>
      <c r="D628" s="220" t="s">
        <v>110</v>
      </c>
      <c r="E628" s="216">
        <v>257.014611</v>
      </c>
      <c r="F628" s="203">
        <f t="shared" si="13"/>
        <v>48544.919725679996</v>
      </c>
    </row>
    <row r="629" spans="1:8" x14ac:dyDescent="0.25">
      <c r="A629" s="349" t="s">
        <v>554</v>
      </c>
      <c r="B629" s="223" t="s">
        <v>78</v>
      </c>
      <c r="C629" s="210">
        <v>94.44</v>
      </c>
      <c r="D629" s="220" t="s">
        <v>110</v>
      </c>
      <c r="E629" s="216">
        <v>282.014611</v>
      </c>
      <c r="F629" s="203">
        <f t="shared" si="13"/>
        <v>26633.459862839998</v>
      </c>
    </row>
    <row r="630" spans="1:8" x14ac:dyDescent="0.25">
      <c r="A630" s="349"/>
      <c r="B630" s="223"/>
      <c r="C630" s="210"/>
      <c r="D630" s="220"/>
      <c r="E630" s="216"/>
    </row>
    <row r="631" spans="1:8" s="270" customFormat="1" x14ac:dyDescent="0.25">
      <c r="A631" s="388">
        <v>10.19</v>
      </c>
      <c r="B631" s="265" t="s">
        <v>156</v>
      </c>
      <c r="C631" s="209"/>
      <c r="D631" s="230" t="s">
        <v>47</v>
      </c>
      <c r="E631" s="231"/>
      <c r="F631" s="207">
        <f>+F632</f>
        <v>105036.16800000001</v>
      </c>
      <c r="G631" s="234"/>
      <c r="H631" s="262"/>
    </row>
    <row r="632" spans="1:8" x14ac:dyDescent="0.25">
      <c r="A632" s="349" t="s">
        <v>555</v>
      </c>
      <c r="B632" s="223" t="s">
        <v>158</v>
      </c>
      <c r="C632" s="210">
        <v>188.88</v>
      </c>
      <c r="D632" s="220" t="s">
        <v>82</v>
      </c>
      <c r="E632" s="216">
        <v>556.1</v>
      </c>
      <c r="F632" s="203">
        <f t="shared" si="13"/>
        <v>105036.16800000001</v>
      </c>
    </row>
    <row r="633" spans="1:8" x14ac:dyDescent="0.25">
      <c r="A633" s="349"/>
      <c r="B633" s="223"/>
      <c r="C633" s="210"/>
      <c r="D633" s="220"/>
      <c r="E633" s="216"/>
    </row>
    <row r="634" spans="1:8" s="270" customFormat="1" x14ac:dyDescent="0.25">
      <c r="A634" s="383">
        <v>10.199999999999999</v>
      </c>
      <c r="B634" s="265" t="s">
        <v>556</v>
      </c>
      <c r="C634" s="209"/>
      <c r="D634" s="230" t="s">
        <v>47</v>
      </c>
      <c r="E634" s="231"/>
      <c r="F634" s="207">
        <f>SUM(F635:F637)</f>
        <v>1053477.8752819411</v>
      </c>
      <c r="G634" s="234"/>
      <c r="H634" s="262"/>
    </row>
    <row r="635" spans="1:8" x14ac:dyDescent="0.25">
      <c r="A635" s="349" t="s">
        <v>496</v>
      </c>
      <c r="B635" s="223" t="s">
        <v>197</v>
      </c>
      <c r="C635" s="210">
        <v>91.52</v>
      </c>
      <c r="D635" s="220" t="s">
        <v>110</v>
      </c>
      <c r="E635" s="216">
        <v>271.08787150000001</v>
      </c>
      <c r="F635" s="203">
        <f t="shared" si="13"/>
        <v>24809.961999679999</v>
      </c>
    </row>
    <row r="636" spans="1:8" x14ac:dyDescent="0.25">
      <c r="A636" s="349" t="s">
        <v>497</v>
      </c>
      <c r="B636" s="223" t="s">
        <v>198</v>
      </c>
      <c r="C636" s="210">
        <v>571.84949999999992</v>
      </c>
      <c r="D636" s="220" t="s">
        <v>82</v>
      </c>
      <c r="E636" s="216">
        <v>1156.3900000000001</v>
      </c>
      <c r="F636" s="203">
        <f>+C636*E636</f>
        <v>661281.04330499994</v>
      </c>
    </row>
    <row r="637" spans="1:8" x14ac:dyDescent="0.25">
      <c r="A637" s="349" t="s">
        <v>498</v>
      </c>
      <c r="B637" s="223" t="s">
        <v>199</v>
      </c>
      <c r="C637" s="210">
        <v>434.09300000000002</v>
      </c>
      <c r="D637" s="220" t="s">
        <v>82</v>
      </c>
      <c r="E637" s="216">
        <v>846.3321684</v>
      </c>
      <c r="F637" s="203">
        <f t="shared" si="13"/>
        <v>367386.86997726123</v>
      </c>
    </row>
    <row r="638" spans="1:8" x14ac:dyDescent="0.25">
      <c r="A638" s="349"/>
      <c r="B638" s="223"/>
      <c r="C638" s="210"/>
      <c r="D638" s="220"/>
      <c r="E638" s="216"/>
    </row>
    <row r="639" spans="1:8" s="261" customFormat="1" x14ac:dyDescent="0.25">
      <c r="A639" s="390">
        <v>11</v>
      </c>
      <c r="B639" s="226" t="s">
        <v>623</v>
      </c>
      <c r="C639" s="225"/>
      <c r="D639" s="222" t="s">
        <v>47</v>
      </c>
      <c r="E639" s="219"/>
      <c r="F639" s="205"/>
      <c r="G639" s="260"/>
      <c r="H639" s="262"/>
    </row>
    <row r="640" spans="1:8" s="270" customFormat="1" x14ac:dyDescent="0.25">
      <c r="A640" s="383">
        <v>11.1</v>
      </c>
      <c r="B640" s="265" t="s">
        <v>202</v>
      </c>
      <c r="C640" s="209"/>
      <c r="D640" s="230" t="s">
        <v>47</v>
      </c>
      <c r="E640" s="231"/>
      <c r="F640" s="207">
        <f>SUM(F641:F642)</f>
        <v>279947.70978796796</v>
      </c>
      <c r="G640" s="234"/>
      <c r="H640" s="262"/>
    </row>
    <row r="641" spans="1:8" x14ac:dyDescent="0.25">
      <c r="A641" s="349" t="s">
        <v>557</v>
      </c>
      <c r="B641" s="223" t="s">
        <v>81</v>
      </c>
      <c r="C641" s="210">
        <v>770.74</v>
      </c>
      <c r="D641" s="220" t="s">
        <v>82</v>
      </c>
      <c r="E641" s="216">
        <v>297.95734319999997</v>
      </c>
      <c r="F641" s="203">
        <f t="shared" si="13"/>
        <v>229647.64269796797</v>
      </c>
    </row>
    <row r="642" spans="1:8" x14ac:dyDescent="0.25">
      <c r="A642" s="349" t="s">
        <v>558</v>
      </c>
      <c r="B642" s="223" t="s">
        <v>84</v>
      </c>
      <c r="C642" s="210">
        <v>652.54</v>
      </c>
      <c r="D642" s="220" t="s">
        <v>82</v>
      </c>
      <c r="E642" s="216">
        <v>77.083500000000001</v>
      </c>
      <c r="F642" s="203">
        <f t="shared" si="13"/>
        <v>50300.067089999997</v>
      </c>
    </row>
    <row r="643" spans="1:8" x14ac:dyDescent="0.25">
      <c r="A643" s="349"/>
      <c r="B643" s="223"/>
      <c r="C643" s="210"/>
      <c r="D643" s="220"/>
      <c r="E643" s="216"/>
    </row>
    <row r="644" spans="1:8" s="270" customFormat="1" x14ac:dyDescent="0.25">
      <c r="A644" s="383">
        <v>11.2</v>
      </c>
      <c r="B644" s="265" t="s">
        <v>559</v>
      </c>
      <c r="C644" s="209"/>
      <c r="D644" s="230" t="s">
        <v>47</v>
      </c>
      <c r="E644" s="231"/>
      <c r="F644" s="207">
        <f>SUM(F645:F648)</f>
        <v>98825.73090000001</v>
      </c>
      <c r="G644" s="234"/>
      <c r="H644" s="262"/>
    </row>
    <row r="645" spans="1:8" x14ac:dyDescent="0.25">
      <c r="A645" s="349" t="s">
        <v>560</v>
      </c>
      <c r="B645" s="223" t="s">
        <v>86</v>
      </c>
      <c r="C645" s="210">
        <v>9.7200000000000006</v>
      </c>
      <c r="D645" s="220" t="s">
        <v>87</v>
      </c>
      <c r="E645" s="216">
        <v>945.69</v>
      </c>
      <c r="F645" s="203">
        <f t="shared" si="13"/>
        <v>9192.1068000000014</v>
      </c>
    </row>
    <row r="646" spans="1:8" x14ac:dyDescent="0.25">
      <c r="A646" s="349" t="s">
        <v>561</v>
      </c>
      <c r="B646" s="223" t="s">
        <v>64</v>
      </c>
      <c r="C646" s="210">
        <v>68.52</v>
      </c>
      <c r="D646" s="220" t="s">
        <v>87</v>
      </c>
      <c r="E646" s="216">
        <v>945.69</v>
      </c>
      <c r="F646" s="203">
        <f t="shared" si="13"/>
        <v>64798.678800000002</v>
      </c>
    </row>
    <row r="647" spans="1:8" x14ac:dyDescent="0.25">
      <c r="A647" s="349" t="s">
        <v>562</v>
      </c>
      <c r="B647" s="223" t="s">
        <v>65</v>
      </c>
      <c r="C647" s="210">
        <v>32.69</v>
      </c>
      <c r="D647" s="220" t="s">
        <v>87</v>
      </c>
      <c r="E647" s="216">
        <v>463.98</v>
      </c>
      <c r="F647" s="203">
        <f t="shared" si="13"/>
        <v>15167.5062</v>
      </c>
    </row>
    <row r="648" spans="1:8" x14ac:dyDescent="0.25">
      <c r="A648" s="349" t="s">
        <v>563</v>
      </c>
      <c r="B648" s="223" t="s">
        <v>66</v>
      </c>
      <c r="C648" s="210">
        <v>18.39</v>
      </c>
      <c r="D648" s="220" t="s">
        <v>87</v>
      </c>
      <c r="E648" s="216">
        <v>525.69000000000005</v>
      </c>
      <c r="F648" s="203">
        <f t="shared" si="13"/>
        <v>9667.4391000000014</v>
      </c>
    </row>
    <row r="649" spans="1:8" x14ac:dyDescent="0.25">
      <c r="A649" s="349"/>
      <c r="B649" s="223"/>
      <c r="C649" s="210"/>
      <c r="D649" s="220"/>
      <c r="E649" s="216"/>
    </row>
    <row r="650" spans="1:8" s="261" customFormat="1" x14ac:dyDescent="0.25">
      <c r="A650" s="383">
        <v>11.3</v>
      </c>
      <c r="B650" s="265" t="s">
        <v>67</v>
      </c>
      <c r="C650" s="225"/>
      <c r="D650" s="222" t="s">
        <v>47</v>
      </c>
      <c r="E650" s="219"/>
      <c r="F650" s="207">
        <f>SUM(F651:F652)</f>
        <v>594411.77506383602</v>
      </c>
      <c r="G650" s="260"/>
      <c r="H650" s="262"/>
    </row>
    <row r="651" spans="1:8" x14ac:dyDescent="0.25">
      <c r="A651" s="349" t="s">
        <v>564</v>
      </c>
      <c r="B651" s="223" t="s">
        <v>92</v>
      </c>
      <c r="C651" s="210">
        <v>3.8880000000000003</v>
      </c>
      <c r="D651" s="220" t="s">
        <v>87</v>
      </c>
      <c r="E651" s="216">
        <v>16851.492899500001</v>
      </c>
      <c r="F651" s="203">
        <f t="shared" si="13"/>
        <v>65518.604393256006</v>
      </c>
    </row>
    <row r="652" spans="1:8" x14ac:dyDescent="0.25">
      <c r="A652" s="349" t="s">
        <v>565</v>
      </c>
      <c r="B652" s="223" t="s">
        <v>68</v>
      </c>
      <c r="C652" s="210">
        <v>34.26</v>
      </c>
      <c r="D652" s="220" t="s">
        <v>87</v>
      </c>
      <c r="E652" s="216">
        <v>15437.629033000001</v>
      </c>
      <c r="F652" s="203">
        <f t="shared" si="13"/>
        <v>528893.17067058</v>
      </c>
    </row>
    <row r="653" spans="1:8" x14ac:dyDescent="0.25">
      <c r="A653" s="349"/>
      <c r="B653" s="223"/>
      <c r="C653" s="210"/>
      <c r="D653" s="220"/>
      <c r="E653" s="216"/>
    </row>
    <row r="654" spans="1:8" s="261" customFormat="1" x14ac:dyDescent="0.25">
      <c r="A654" s="383">
        <v>11.4</v>
      </c>
      <c r="B654" s="265" t="s">
        <v>94</v>
      </c>
      <c r="C654" s="225"/>
      <c r="D654" s="222" t="s">
        <v>47</v>
      </c>
      <c r="E654" s="219"/>
      <c r="F654" s="207">
        <f>SUM(F655:F656)</f>
        <v>383617.14173999999</v>
      </c>
      <c r="G654" s="260"/>
      <c r="H654" s="262"/>
    </row>
    <row r="655" spans="1:8" x14ac:dyDescent="0.25">
      <c r="A655" s="349" t="s">
        <v>566</v>
      </c>
      <c r="B655" s="223" t="s">
        <v>96</v>
      </c>
      <c r="C655" s="210">
        <v>4.8599999999999994</v>
      </c>
      <c r="D655" s="220" t="s">
        <v>9</v>
      </c>
      <c r="E655" s="216">
        <v>49850.36</v>
      </c>
      <c r="F655" s="203">
        <f t="shared" si="13"/>
        <v>242272.74959999998</v>
      </c>
    </row>
    <row r="656" spans="1:8" ht="30" x14ac:dyDescent="0.25">
      <c r="A656" s="349" t="s">
        <v>567</v>
      </c>
      <c r="B656" s="223" t="s">
        <v>70</v>
      </c>
      <c r="C656" s="210">
        <v>3.4259999999999997</v>
      </c>
      <c r="D656" s="220" t="s">
        <v>9</v>
      </c>
      <c r="E656" s="216">
        <v>41256.39</v>
      </c>
      <c r="F656" s="203">
        <f t="shared" si="13"/>
        <v>141344.39213999998</v>
      </c>
    </row>
    <row r="657" spans="1:8" x14ac:dyDescent="0.25">
      <c r="A657" s="349"/>
      <c r="B657" s="223"/>
      <c r="C657" s="210"/>
      <c r="D657" s="220"/>
      <c r="E657" s="216"/>
    </row>
    <row r="658" spans="1:8" s="261" customFormat="1" x14ac:dyDescent="0.25">
      <c r="A658" s="383">
        <v>11.5</v>
      </c>
      <c r="B658" s="265" t="s">
        <v>270</v>
      </c>
      <c r="C658" s="225"/>
      <c r="D658" s="222" t="s">
        <v>47</v>
      </c>
      <c r="E658" s="219"/>
      <c r="F658" s="207">
        <f>SUM(F659:F660)</f>
        <v>9872586.0055999998</v>
      </c>
      <c r="G658" s="260"/>
      <c r="H658" s="262"/>
    </row>
    <row r="659" spans="1:8" x14ac:dyDescent="0.25">
      <c r="A659" s="349" t="s">
        <v>568</v>
      </c>
      <c r="B659" s="223" t="s">
        <v>300</v>
      </c>
      <c r="C659" s="210">
        <v>456.79999999999995</v>
      </c>
      <c r="D659" s="220" t="s">
        <v>2</v>
      </c>
      <c r="E659" s="216">
        <v>3847.39</v>
      </c>
      <c r="F659" s="203">
        <f t="shared" si="13"/>
        <v>1757487.7519999999</v>
      </c>
    </row>
    <row r="660" spans="1:8" x14ac:dyDescent="0.25">
      <c r="A660" s="349" t="s">
        <v>569</v>
      </c>
      <c r="B660" s="223" t="s">
        <v>272</v>
      </c>
      <c r="C660" s="210">
        <v>760.24</v>
      </c>
      <c r="D660" s="220" t="s">
        <v>2</v>
      </c>
      <c r="E660" s="216">
        <v>10674.39</v>
      </c>
      <c r="F660" s="203">
        <f t="shared" si="13"/>
        <v>8115098.2535999995</v>
      </c>
    </row>
    <row r="661" spans="1:8" x14ac:dyDescent="0.25">
      <c r="A661" s="349"/>
      <c r="B661" s="223"/>
      <c r="C661" s="210"/>
      <c r="D661" s="220"/>
      <c r="E661" s="216"/>
    </row>
    <row r="662" spans="1:8" s="261" customFormat="1" x14ac:dyDescent="0.25">
      <c r="A662" s="383">
        <v>11.6</v>
      </c>
      <c r="B662" s="265" t="s">
        <v>102</v>
      </c>
      <c r="C662" s="225"/>
      <c r="D662" s="222" t="s">
        <v>47</v>
      </c>
      <c r="E662" s="219"/>
      <c r="F662" s="207">
        <f>+F663</f>
        <v>795846.01206683996</v>
      </c>
      <c r="G662" s="260"/>
      <c r="H662" s="262"/>
    </row>
    <row r="663" spans="1:8" x14ac:dyDescent="0.25">
      <c r="A663" s="349" t="s">
        <v>570</v>
      </c>
      <c r="B663" s="223" t="s">
        <v>73</v>
      </c>
      <c r="C663" s="210">
        <v>495.59999999999997</v>
      </c>
      <c r="D663" s="220" t="s">
        <v>82</v>
      </c>
      <c r="E663" s="216">
        <v>1605.8232689000001</v>
      </c>
      <c r="F663" s="203">
        <f t="shared" si="13"/>
        <v>795846.01206683996</v>
      </c>
    </row>
    <row r="664" spans="1:8" x14ac:dyDescent="0.25">
      <c r="A664" s="349"/>
      <c r="B664" s="223"/>
      <c r="C664" s="210"/>
      <c r="D664" s="220"/>
      <c r="E664" s="216"/>
    </row>
    <row r="665" spans="1:8" s="261" customFormat="1" x14ac:dyDescent="0.25">
      <c r="A665" s="383">
        <v>11.7</v>
      </c>
      <c r="B665" s="265" t="s">
        <v>106</v>
      </c>
      <c r="C665" s="225"/>
      <c r="D665" s="222" t="s">
        <v>47</v>
      </c>
      <c r="E665" s="219"/>
      <c r="F665" s="207">
        <f>SUM(F666:F669)</f>
        <v>484402.27976888005</v>
      </c>
      <c r="G665" s="260"/>
      <c r="H665" s="262"/>
    </row>
    <row r="666" spans="1:8" x14ac:dyDescent="0.25">
      <c r="A666" s="349" t="s">
        <v>571</v>
      </c>
      <c r="B666" s="223" t="s">
        <v>75</v>
      </c>
      <c r="C666" s="210">
        <v>991.2</v>
      </c>
      <c r="D666" s="220" t="s">
        <v>82</v>
      </c>
      <c r="E666" s="216">
        <v>394.31556790000002</v>
      </c>
      <c r="F666" s="203">
        <f t="shared" si="13"/>
        <v>390845.59090248006</v>
      </c>
    </row>
    <row r="667" spans="1:8" x14ac:dyDescent="0.25">
      <c r="A667" s="349" t="s">
        <v>572</v>
      </c>
      <c r="B667" s="223" t="s">
        <v>76</v>
      </c>
      <c r="C667" s="210">
        <v>65.38</v>
      </c>
      <c r="D667" s="220" t="s">
        <v>82</v>
      </c>
      <c r="E667" s="216">
        <v>183.8175</v>
      </c>
      <c r="F667" s="203">
        <f t="shared" si="13"/>
        <v>12017.988149999999</v>
      </c>
    </row>
    <row r="668" spans="1:8" x14ac:dyDescent="0.25">
      <c r="A668" s="349" t="s">
        <v>573</v>
      </c>
      <c r="B668" s="223" t="s">
        <v>77</v>
      </c>
      <c r="C668" s="210">
        <v>288.39999999999998</v>
      </c>
      <c r="D668" s="220" t="s">
        <v>110</v>
      </c>
      <c r="E668" s="216">
        <v>192.43592400000003</v>
      </c>
      <c r="F668" s="203">
        <f t="shared" si="13"/>
        <v>55498.520481600004</v>
      </c>
    </row>
    <row r="669" spans="1:8" x14ac:dyDescent="0.25">
      <c r="A669" s="349" t="s">
        <v>574</v>
      </c>
      <c r="B669" s="223" t="s">
        <v>78</v>
      </c>
      <c r="C669" s="210">
        <v>114.19999999999999</v>
      </c>
      <c r="D669" s="220" t="s">
        <v>110</v>
      </c>
      <c r="E669" s="216">
        <v>228.022594</v>
      </c>
      <c r="F669" s="203">
        <f t="shared" si="13"/>
        <v>26040.180234799998</v>
      </c>
    </row>
    <row r="670" spans="1:8" x14ac:dyDescent="0.25">
      <c r="A670" s="349"/>
      <c r="B670" s="223"/>
      <c r="C670" s="210"/>
      <c r="D670" s="220"/>
      <c r="E670" s="216"/>
    </row>
    <row r="671" spans="1:8" s="261" customFormat="1" x14ac:dyDescent="0.25">
      <c r="A671" s="383">
        <v>11.8</v>
      </c>
      <c r="B671" s="265" t="s">
        <v>112</v>
      </c>
      <c r="C671" s="225"/>
      <c r="D671" s="222" t="s">
        <v>47</v>
      </c>
      <c r="E671" s="219"/>
      <c r="F671" s="207">
        <f>+F672</f>
        <v>1474903.5349999999</v>
      </c>
      <c r="G671" s="260"/>
      <c r="H671" s="262"/>
    </row>
    <row r="672" spans="1:8" x14ac:dyDescent="0.25">
      <c r="A672" s="391" t="s">
        <v>575</v>
      </c>
      <c r="B672" s="276" t="s">
        <v>120</v>
      </c>
      <c r="C672" s="277">
        <v>652.54</v>
      </c>
      <c r="D672" s="278" t="s">
        <v>82</v>
      </c>
      <c r="E672" s="279">
        <v>2260.25</v>
      </c>
      <c r="F672" s="280">
        <f t="shared" si="13"/>
        <v>1474903.5349999999</v>
      </c>
    </row>
    <row r="673" spans="1:8" x14ac:dyDescent="0.25">
      <c r="A673" s="349"/>
      <c r="B673" s="223"/>
      <c r="C673" s="210"/>
      <c r="D673" s="220"/>
      <c r="E673" s="216"/>
    </row>
    <row r="674" spans="1:8" s="261" customFormat="1" x14ac:dyDescent="0.25">
      <c r="A674" s="383">
        <v>11.9</v>
      </c>
      <c r="B674" s="265" t="s">
        <v>322</v>
      </c>
      <c r="C674" s="225"/>
      <c r="D674" s="222" t="s">
        <v>47</v>
      </c>
      <c r="E674" s="219"/>
      <c r="F674" s="207">
        <f>SUM(F675:F680)</f>
        <v>528326.03</v>
      </c>
      <c r="G674" s="260"/>
      <c r="H674" s="262"/>
    </row>
    <row r="675" spans="1:8" x14ac:dyDescent="0.25">
      <c r="A675" s="349" t="s">
        <v>576</v>
      </c>
      <c r="B675" s="223" t="s">
        <v>280</v>
      </c>
      <c r="C675" s="210">
        <v>10</v>
      </c>
      <c r="D675" s="220" t="s">
        <v>144</v>
      </c>
      <c r="E675" s="216">
        <v>14500</v>
      </c>
      <c r="F675" s="203">
        <f t="shared" si="13"/>
        <v>145000</v>
      </c>
    </row>
    <row r="676" spans="1:8" ht="45" x14ac:dyDescent="0.25">
      <c r="A676" s="349" t="s">
        <v>577</v>
      </c>
      <c r="B676" s="223" t="s">
        <v>167</v>
      </c>
      <c r="C676" s="210">
        <v>5</v>
      </c>
      <c r="D676" s="220" t="s">
        <v>144</v>
      </c>
      <c r="E676" s="216">
        <v>1977.78</v>
      </c>
      <c r="F676" s="203">
        <f t="shared" ref="F676:F726" si="14">+C676*E676</f>
        <v>9888.9</v>
      </c>
    </row>
    <row r="677" spans="1:8" ht="45" x14ac:dyDescent="0.25">
      <c r="A677" s="349" t="s">
        <v>578</v>
      </c>
      <c r="B677" s="223" t="s">
        <v>171</v>
      </c>
      <c r="C677" s="210">
        <v>10</v>
      </c>
      <c r="D677" s="220" t="s">
        <v>144</v>
      </c>
      <c r="E677" s="216">
        <v>2310.89</v>
      </c>
      <c r="F677" s="203">
        <f t="shared" si="14"/>
        <v>23108.899999999998</v>
      </c>
    </row>
    <row r="678" spans="1:8" ht="45" x14ac:dyDescent="0.25">
      <c r="A678" s="349" t="s">
        <v>579</v>
      </c>
      <c r="B678" s="223" t="s">
        <v>173</v>
      </c>
      <c r="C678" s="210">
        <v>3</v>
      </c>
      <c r="D678" s="220" t="s">
        <v>144</v>
      </c>
      <c r="E678" s="216">
        <v>3149.38</v>
      </c>
      <c r="F678" s="203">
        <f t="shared" si="14"/>
        <v>9448.14</v>
      </c>
    </row>
    <row r="679" spans="1:8" ht="45" x14ac:dyDescent="0.25">
      <c r="A679" s="349" t="s">
        <v>580</v>
      </c>
      <c r="B679" s="223" t="s">
        <v>181</v>
      </c>
      <c r="C679" s="210">
        <v>1</v>
      </c>
      <c r="D679" s="220" t="s">
        <v>144</v>
      </c>
      <c r="E679" s="216">
        <v>26639.09</v>
      </c>
      <c r="F679" s="203">
        <f t="shared" si="14"/>
        <v>26639.09</v>
      </c>
    </row>
    <row r="680" spans="1:8" x14ac:dyDescent="0.25">
      <c r="A680" s="349" t="s">
        <v>581</v>
      </c>
      <c r="B680" s="223" t="s">
        <v>183</v>
      </c>
      <c r="C680" s="210">
        <v>950</v>
      </c>
      <c r="D680" s="220" t="s">
        <v>184</v>
      </c>
      <c r="E680" s="216">
        <v>330.78</v>
      </c>
      <c r="F680" s="203">
        <f t="shared" si="14"/>
        <v>314241</v>
      </c>
    </row>
    <row r="681" spans="1:8" x14ac:dyDescent="0.25">
      <c r="A681" s="349"/>
      <c r="B681" s="223"/>
      <c r="C681" s="210"/>
      <c r="D681" s="220"/>
      <c r="E681" s="216"/>
    </row>
    <row r="682" spans="1:8" s="261" customFormat="1" x14ac:dyDescent="0.25">
      <c r="A682" s="383">
        <v>11.1</v>
      </c>
      <c r="B682" s="265" t="s">
        <v>187</v>
      </c>
      <c r="C682" s="225"/>
      <c r="D682" s="222" t="s">
        <v>47</v>
      </c>
      <c r="E682" s="219"/>
      <c r="F682" s="207">
        <f>SUM(F683)</f>
        <v>273962.51749999996</v>
      </c>
      <c r="G682" s="260"/>
      <c r="H682" s="262"/>
    </row>
    <row r="683" spans="1:8" ht="30" x14ac:dyDescent="0.25">
      <c r="A683" s="349" t="s">
        <v>582</v>
      </c>
      <c r="B683" s="223" t="s">
        <v>336</v>
      </c>
      <c r="C683" s="210">
        <v>103.25</v>
      </c>
      <c r="D683" s="220" t="s">
        <v>2</v>
      </c>
      <c r="E683" s="216">
        <v>2653.39</v>
      </c>
      <c r="F683" s="203">
        <f t="shared" si="14"/>
        <v>273962.51749999996</v>
      </c>
    </row>
    <row r="684" spans="1:8" x14ac:dyDescent="0.25">
      <c r="A684" s="349"/>
      <c r="B684" s="223"/>
      <c r="C684" s="210"/>
      <c r="D684" s="220"/>
      <c r="E684" s="216"/>
    </row>
    <row r="685" spans="1:8" s="261" customFormat="1" x14ac:dyDescent="0.25">
      <c r="A685" s="390">
        <v>12</v>
      </c>
      <c r="B685" s="226" t="s">
        <v>286</v>
      </c>
      <c r="C685" s="225"/>
      <c r="D685" s="222" t="s">
        <v>47</v>
      </c>
      <c r="E685" s="219"/>
      <c r="F685" s="205"/>
      <c r="G685" s="260"/>
      <c r="H685" s="262"/>
    </row>
    <row r="686" spans="1:8" s="261" customFormat="1" x14ac:dyDescent="0.25">
      <c r="A686" s="383">
        <v>12.1</v>
      </c>
      <c r="B686" s="265" t="s">
        <v>61</v>
      </c>
      <c r="C686" s="225"/>
      <c r="D686" s="222" t="s">
        <v>47</v>
      </c>
      <c r="E686" s="219"/>
      <c r="F686" s="207">
        <f>SUM(F687:F688)</f>
        <v>26709.430269599998</v>
      </c>
      <c r="G686" s="260"/>
      <c r="H686" s="262"/>
    </row>
    <row r="687" spans="1:8" x14ac:dyDescent="0.25">
      <c r="A687" s="349" t="s">
        <v>583</v>
      </c>
      <c r="B687" s="223" t="s">
        <v>81</v>
      </c>
      <c r="C687" s="210">
        <v>78</v>
      </c>
      <c r="D687" s="220" t="s">
        <v>82</v>
      </c>
      <c r="E687" s="216">
        <v>297.95734319999997</v>
      </c>
      <c r="F687" s="203">
        <f t="shared" si="14"/>
        <v>23240.672769599998</v>
      </c>
    </row>
    <row r="688" spans="1:8" x14ac:dyDescent="0.25">
      <c r="A688" s="349" t="s">
        <v>584</v>
      </c>
      <c r="B688" s="223" t="s">
        <v>84</v>
      </c>
      <c r="C688" s="210">
        <v>45</v>
      </c>
      <c r="D688" s="220" t="s">
        <v>82</v>
      </c>
      <c r="E688" s="216">
        <v>77.083500000000001</v>
      </c>
      <c r="F688" s="203">
        <f t="shared" si="14"/>
        <v>3468.7575000000002</v>
      </c>
    </row>
    <row r="689" spans="1:8" x14ac:dyDescent="0.25">
      <c r="A689" s="349"/>
      <c r="B689" s="223"/>
      <c r="C689" s="210"/>
      <c r="D689" s="220"/>
      <c r="E689" s="216"/>
    </row>
    <row r="690" spans="1:8" s="261" customFormat="1" x14ac:dyDescent="0.25">
      <c r="A690" s="383">
        <v>12.2</v>
      </c>
      <c r="B690" s="265" t="s">
        <v>63</v>
      </c>
      <c r="C690" s="225"/>
      <c r="D690" s="222" t="s">
        <v>47</v>
      </c>
      <c r="E690" s="219"/>
      <c r="F690" s="207">
        <f>SUM(F691:F693)</f>
        <v>26734.795800000004</v>
      </c>
      <c r="G690" s="260"/>
      <c r="H690" s="262"/>
    </row>
    <row r="691" spans="1:8" x14ac:dyDescent="0.25">
      <c r="A691" s="349" t="s">
        <v>585</v>
      </c>
      <c r="B691" s="223" t="s">
        <v>64</v>
      </c>
      <c r="C691" s="210">
        <v>21</v>
      </c>
      <c r="D691" s="220" t="s">
        <v>87</v>
      </c>
      <c r="E691" s="216">
        <v>945.69</v>
      </c>
      <c r="F691" s="203">
        <f t="shared" si="14"/>
        <v>19859.490000000002</v>
      </c>
    </row>
    <row r="692" spans="1:8" x14ac:dyDescent="0.25">
      <c r="A692" s="349" t="s">
        <v>586</v>
      </c>
      <c r="B692" s="223" t="s">
        <v>65</v>
      </c>
      <c r="C692" s="210">
        <v>8.36</v>
      </c>
      <c r="D692" s="220" t="s">
        <v>87</v>
      </c>
      <c r="E692" s="216">
        <v>463.98</v>
      </c>
      <c r="F692" s="203">
        <f t="shared" si="14"/>
        <v>3878.8728000000001</v>
      </c>
    </row>
    <row r="693" spans="1:8" x14ac:dyDescent="0.25">
      <c r="A693" s="349" t="s">
        <v>587</v>
      </c>
      <c r="B693" s="223" t="s">
        <v>66</v>
      </c>
      <c r="C693" s="210">
        <v>5.7</v>
      </c>
      <c r="D693" s="220" t="s">
        <v>87</v>
      </c>
      <c r="E693" s="216">
        <v>525.69000000000005</v>
      </c>
      <c r="F693" s="203">
        <f t="shared" si="14"/>
        <v>2996.4330000000004</v>
      </c>
    </row>
    <row r="694" spans="1:8" x14ac:dyDescent="0.25">
      <c r="A694" s="349"/>
      <c r="B694" s="223"/>
      <c r="C694" s="210"/>
      <c r="D694" s="220"/>
      <c r="E694" s="216"/>
    </row>
    <row r="695" spans="1:8" s="261" customFormat="1" x14ac:dyDescent="0.25">
      <c r="A695" s="383">
        <v>12.3</v>
      </c>
      <c r="B695" s="265" t="s">
        <v>67</v>
      </c>
      <c r="C695" s="225"/>
      <c r="D695" s="222" t="s">
        <v>47</v>
      </c>
      <c r="E695" s="219"/>
      <c r="F695" s="207">
        <f>+F696</f>
        <v>143569.95000690004</v>
      </c>
      <c r="G695" s="260"/>
      <c r="H695" s="262"/>
    </row>
    <row r="696" spans="1:8" x14ac:dyDescent="0.25">
      <c r="A696" s="349" t="s">
        <v>588</v>
      </c>
      <c r="B696" s="223" t="s">
        <v>68</v>
      </c>
      <c r="C696" s="210">
        <v>9.3000000000000007</v>
      </c>
      <c r="D696" s="220" t="s">
        <v>87</v>
      </c>
      <c r="E696" s="216">
        <v>15437.629033000001</v>
      </c>
      <c r="F696" s="203">
        <f t="shared" si="14"/>
        <v>143569.95000690004</v>
      </c>
    </row>
    <row r="697" spans="1:8" x14ac:dyDescent="0.25">
      <c r="A697" s="349"/>
      <c r="B697" s="223"/>
      <c r="C697" s="210"/>
      <c r="D697" s="220"/>
      <c r="E697" s="216"/>
    </row>
    <row r="698" spans="1:8" s="261" customFormat="1" x14ac:dyDescent="0.25">
      <c r="A698" s="383">
        <v>12.4</v>
      </c>
      <c r="B698" s="265" t="s">
        <v>94</v>
      </c>
      <c r="C698" s="225"/>
      <c r="D698" s="222" t="s">
        <v>47</v>
      </c>
      <c r="E698" s="219"/>
      <c r="F698" s="207">
        <f>SUM(F699:F700)</f>
        <v>78808.839299999992</v>
      </c>
      <c r="G698" s="260"/>
      <c r="H698" s="262"/>
    </row>
    <row r="699" spans="1:8" x14ac:dyDescent="0.25">
      <c r="A699" s="349" t="s">
        <v>589</v>
      </c>
      <c r="B699" s="223" t="s">
        <v>268</v>
      </c>
      <c r="C699" s="210">
        <v>1.125</v>
      </c>
      <c r="D699" s="220" t="s">
        <v>9</v>
      </c>
      <c r="E699" s="216">
        <v>38147.360000000001</v>
      </c>
      <c r="F699" s="203">
        <f t="shared" si="14"/>
        <v>42915.78</v>
      </c>
    </row>
    <row r="700" spans="1:8" ht="30" x14ac:dyDescent="0.25">
      <c r="A700" s="349" t="s">
        <v>590</v>
      </c>
      <c r="B700" s="223" t="s">
        <v>70</v>
      </c>
      <c r="C700" s="210">
        <v>0.87000000000000011</v>
      </c>
      <c r="D700" s="220" t="s">
        <v>9</v>
      </c>
      <c r="E700" s="216">
        <v>41256.39</v>
      </c>
      <c r="F700" s="203">
        <f t="shared" si="14"/>
        <v>35893.059300000001</v>
      </c>
    </row>
    <row r="701" spans="1:8" x14ac:dyDescent="0.25">
      <c r="A701" s="349"/>
      <c r="B701" s="223"/>
      <c r="C701" s="210"/>
      <c r="D701" s="220"/>
      <c r="E701" s="216"/>
    </row>
    <row r="702" spans="1:8" s="261" customFormat="1" x14ac:dyDescent="0.25">
      <c r="A702" s="383">
        <v>12.5</v>
      </c>
      <c r="B702" s="265" t="s">
        <v>270</v>
      </c>
      <c r="C702" s="225"/>
      <c r="D702" s="222" t="s">
        <v>47</v>
      </c>
      <c r="E702" s="219"/>
      <c r="F702" s="207">
        <f>+F703</f>
        <v>824276.39579999994</v>
      </c>
      <c r="G702" s="260"/>
      <c r="H702" s="262"/>
    </row>
    <row r="703" spans="1:8" x14ac:dyDescent="0.25">
      <c r="A703" s="349" t="s">
        <v>591</v>
      </c>
      <c r="B703" s="223" t="s">
        <v>272</v>
      </c>
      <c r="C703" s="210">
        <v>77.22</v>
      </c>
      <c r="D703" s="220" t="s">
        <v>2</v>
      </c>
      <c r="E703" s="216">
        <v>10674.39</v>
      </c>
      <c r="F703" s="203">
        <f t="shared" si="14"/>
        <v>824276.39579999994</v>
      </c>
    </row>
    <row r="704" spans="1:8" x14ac:dyDescent="0.25">
      <c r="A704" s="349"/>
      <c r="B704" s="223"/>
      <c r="C704" s="210"/>
      <c r="D704" s="220"/>
      <c r="E704" s="216"/>
    </row>
    <row r="705" spans="1:8" s="261" customFormat="1" x14ac:dyDescent="0.25">
      <c r="A705" s="383">
        <v>12.6</v>
      </c>
      <c r="B705" s="265" t="s">
        <v>102</v>
      </c>
      <c r="C705" s="225"/>
      <c r="D705" s="222" t="s">
        <v>47</v>
      </c>
      <c r="E705" s="219"/>
      <c r="F705" s="207">
        <f>+F706</f>
        <v>177042.015396225</v>
      </c>
      <c r="G705" s="260"/>
      <c r="H705" s="262"/>
    </row>
    <row r="706" spans="1:8" x14ac:dyDescent="0.25">
      <c r="A706" s="349" t="s">
        <v>592</v>
      </c>
      <c r="B706" s="223" t="s">
        <v>73</v>
      </c>
      <c r="C706" s="210">
        <v>110.25</v>
      </c>
      <c r="D706" s="220" t="s">
        <v>82</v>
      </c>
      <c r="E706" s="216">
        <v>1605.8232689000001</v>
      </c>
      <c r="F706" s="203">
        <f t="shared" si="14"/>
        <v>177042.015396225</v>
      </c>
    </row>
    <row r="707" spans="1:8" x14ac:dyDescent="0.25">
      <c r="A707" s="349"/>
      <c r="B707" s="223"/>
      <c r="C707" s="210"/>
      <c r="D707" s="220"/>
      <c r="E707" s="216"/>
    </row>
    <row r="708" spans="1:8" s="261" customFormat="1" x14ac:dyDescent="0.25">
      <c r="A708" s="383">
        <v>12.7</v>
      </c>
      <c r="B708" s="265" t="s">
        <v>106</v>
      </c>
      <c r="C708" s="225"/>
      <c r="D708" s="222" t="s">
        <v>47</v>
      </c>
      <c r="E708" s="219"/>
      <c r="F708" s="207">
        <f>SUM(F709:F712)</f>
        <v>103620.45073395</v>
      </c>
      <c r="G708" s="260"/>
      <c r="H708" s="262"/>
    </row>
    <row r="709" spans="1:8" x14ac:dyDescent="0.25">
      <c r="A709" s="349" t="s">
        <v>593</v>
      </c>
      <c r="B709" s="223" t="s">
        <v>75</v>
      </c>
      <c r="C709" s="210">
        <v>220.5</v>
      </c>
      <c r="D709" s="220" t="s">
        <v>82</v>
      </c>
      <c r="E709" s="216">
        <v>394.31556790000002</v>
      </c>
      <c r="F709" s="203">
        <f t="shared" si="14"/>
        <v>86946.582721950006</v>
      </c>
    </row>
    <row r="710" spans="1:8" x14ac:dyDescent="0.25">
      <c r="A710" s="349" t="s">
        <v>594</v>
      </c>
      <c r="B710" s="223" t="s">
        <v>76</v>
      </c>
      <c r="C710" s="210">
        <v>55</v>
      </c>
      <c r="D710" s="220" t="s">
        <v>82</v>
      </c>
      <c r="E710" s="216">
        <v>183.8175</v>
      </c>
      <c r="F710" s="203">
        <f t="shared" si="14"/>
        <v>10109.9625</v>
      </c>
    </row>
    <row r="711" spans="1:8" x14ac:dyDescent="0.25">
      <c r="A711" s="349" t="s">
        <v>595</v>
      </c>
      <c r="B711" s="223" t="s">
        <v>77</v>
      </c>
      <c r="C711" s="210">
        <v>27</v>
      </c>
      <c r="D711" s="220" t="s">
        <v>110</v>
      </c>
      <c r="E711" s="216">
        <v>192.43592400000003</v>
      </c>
      <c r="F711" s="203">
        <f t="shared" si="14"/>
        <v>5195.769948000001</v>
      </c>
    </row>
    <row r="712" spans="1:8" x14ac:dyDescent="0.25">
      <c r="A712" s="349" t="s">
        <v>596</v>
      </c>
      <c r="B712" s="223" t="s">
        <v>78</v>
      </c>
      <c r="C712" s="210">
        <v>6</v>
      </c>
      <c r="D712" s="220" t="s">
        <v>110</v>
      </c>
      <c r="E712" s="216">
        <v>228.022594</v>
      </c>
      <c r="F712" s="203">
        <f t="shared" si="14"/>
        <v>1368.1355639999999</v>
      </c>
    </row>
    <row r="713" spans="1:8" x14ac:dyDescent="0.25">
      <c r="A713" s="349"/>
      <c r="B713" s="223"/>
      <c r="C713" s="210"/>
      <c r="D713" s="220"/>
      <c r="E713" s="216"/>
    </row>
    <row r="714" spans="1:8" s="261" customFormat="1" x14ac:dyDescent="0.25">
      <c r="A714" s="383">
        <v>12.8</v>
      </c>
      <c r="B714" s="265" t="s">
        <v>156</v>
      </c>
      <c r="C714" s="225"/>
      <c r="D714" s="222" t="s">
        <v>47</v>
      </c>
      <c r="E714" s="219"/>
      <c r="F714" s="207">
        <f>+F715</f>
        <v>136244.5</v>
      </c>
      <c r="G714" s="260"/>
      <c r="H714" s="262"/>
    </row>
    <row r="715" spans="1:8" x14ac:dyDescent="0.25">
      <c r="A715" s="349" t="s">
        <v>597</v>
      </c>
      <c r="B715" s="223" t="s">
        <v>158</v>
      </c>
      <c r="C715" s="210">
        <v>245</v>
      </c>
      <c r="D715" s="220" t="s">
        <v>82</v>
      </c>
      <c r="E715" s="216">
        <v>556.1</v>
      </c>
      <c r="F715" s="203">
        <f t="shared" si="14"/>
        <v>136244.5</v>
      </c>
    </row>
    <row r="716" spans="1:8" x14ac:dyDescent="0.25">
      <c r="A716" s="349"/>
      <c r="B716" s="223"/>
      <c r="C716" s="210"/>
      <c r="D716" s="220"/>
      <c r="E716" s="216"/>
    </row>
    <row r="717" spans="1:8" s="261" customFormat="1" x14ac:dyDescent="0.25">
      <c r="A717" s="383">
        <v>12.9</v>
      </c>
      <c r="B717" s="265" t="s">
        <v>112</v>
      </c>
      <c r="C717" s="225"/>
      <c r="D717" s="222" t="s">
        <v>47</v>
      </c>
      <c r="E717" s="219"/>
      <c r="F717" s="207">
        <f>+F718</f>
        <v>101711.25</v>
      </c>
      <c r="G717" s="260"/>
      <c r="H717" s="262"/>
    </row>
    <row r="718" spans="1:8" x14ac:dyDescent="0.25">
      <c r="A718" s="349" t="s">
        <v>598</v>
      </c>
      <c r="B718" s="223" t="s">
        <v>120</v>
      </c>
      <c r="C718" s="210">
        <v>45</v>
      </c>
      <c r="D718" s="220" t="s">
        <v>82</v>
      </c>
      <c r="E718" s="216">
        <v>2260.25</v>
      </c>
      <c r="F718" s="203">
        <f t="shared" si="14"/>
        <v>101711.25</v>
      </c>
    </row>
    <row r="719" spans="1:8" x14ac:dyDescent="0.25">
      <c r="A719" s="349"/>
      <c r="B719" s="223"/>
      <c r="C719" s="210"/>
      <c r="D719" s="220"/>
      <c r="E719" s="216"/>
    </row>
    <row r="720" spans="1:8" s="261" customFormat="1" x14ac:dyDescent="0.25">
      <c r="A720" s="383">
        <v>12.1</v>
      </c>
      <c r="B720" s="265" t="s">
        <v>322</v>
      </c>
      <c r="C720" s="225"/>
      <c r="D720" s="222" t="s">
        <v>47</v>
      </c>
      <c r="E720" s="219"/>
      <c r="F720" s="207">
        <f>SUM(F721:F726)</f>
        <v>339942.73</v>
      </c>
      <c r="G720" s="260"/>
      <c r="H720" s="262"/>
    </row>
    <row r="721" spans="1:12" x14ac:dyDescent="0.25">
      <c r="A721" s="349" t="s">
        <v>599</v>
      </c>
      <c r="B721" s="223" t="s">
        <v>280</v>
      </c>
      <c r="C721" s="210">
        <v>5</v>
      </c>
      <c r="D721" s="220" t="s">
        <v>144</v>
      </c>
      <c r="E721" s="216">
        <v>14500</v>
      </c>
      <c r="F721" s="203">
        <f t="shared" si="14"/>
        <v>72500</v>
      </c>
    </row>
    <row r="722" spans="1:12" ht="45" x14ac:dyDescent="0.25">
      <c r="A722" s="349" t="s">
        <v>600</v>
      </c>
      <c r="B722" s="223" t="s">
        <v>167</v>
      </c>
      <c r="C722" s="210">
        <v>2</v>
      </c>
      <c r="D722" s="220" t="s">
        <v>144</v>
      </c>
      <c r="E722" s="216">
        <v>1977.78</v>
      </c>
      <c r="F722" s="203">
        <f t="shared" si="14"/>
        <v>3955.56</v>
      </c>
    </row>
    <row r="723" spans="1:12" ht="45" x14ac:dyDescent="0.25">
      <c r="A723" s="349" t="s">
        <v>601</v>
      </c>
      <c r="B723" s="223" t="s">
        <v>171</v>
      </c>
      <c r="C723" s="210">
        <v>4</v>
      </c>
      <c r="D723" s="220" t="s">
        <v>144</v>
      </c>
      <c r="E723" s="216">
        <v>2310.89</v>
      </c>
      <c r="F723" s="203">
        <f t="shared" si="14"/>
        <v>9243.56</v>
      </c>
    </row>
    <row r="724" spans="1:12" ht="45" x14ac:dyDescent="0.25">
      <c r="A724" s="349" t="s">
        <v>602</v>
      </c>
      <c r="B724" s="223" t="s">
        <v>173</v>
      </c>
      <c r="C724" s="210">
        <v>4</v>
      </c>
      <c r="D724" s="220" t="s">
        <v>144</v>
      </c>
      <c r="E724" s="216">
        <v>3149.38</v>
      </c>
      <c r="F724" s="203">
        <f t="shared" si="14"/>
        <v>12597.52</v>
      </c>
    </row>
    <row r="725" spans="1:12" ht="45" x14ac:dyDescent="0.25">
      <c r="A725" s="349" t="s">
        <v>603</v>
      </c>
      <c r="B725" s="223" t="s">
        <v>181</v>
      </c>
      <c r="C725" s="210">
        <v>1</v>
      </c>
      <c r="D725" s="220" t="s">
        <v>144</v>
      </c>
      <c r="E725" s="216">
        <v>26639.09</v>
      </c>
      <c r="F725" s="203">
        <f t="shared" si="14"/>
        <v>26639.09</v>
      </c>
    </row>
    <row r="726" spans="1:12" x14ac:dyDescent="0.25">
      <c r="A726" s="349" t="s">
        <v>604</v>
      </c>
      <c r="B726" s="223" t="s">
        <v>183</v>
      </c>
      <c r="C726" s="210">
        <v>650</v>
      </c>
      <c r="D726" s="220" t="s">
        <v>184</v>
      </c>
      <c r="E726" s="216">
        <v>330.78</v>
      </c>
      <c r="F726" s="203">
        <f t="shared" si="14"/>
        <v>215006.99999999997</v>
      </c>
    </row>
    <row r="727" spans="1:12" x14ac:dyDescent="0.25">
      <c r="A727" s="349"/>
      <c r="B727" s="223"/>
      <c r="C727" s="210"/>
      <c r="D727" s="220"/>
      <c r="E727" s="216"/>
    </row>
    <row r="728" spans="1:12" x14ac:dyDescent="0.25">
      <c r="A728" s="349"/>
      <c r="B728" s="423" t="s">
        <v>1974</v>
      </c>
      <c r="C728" s="210"/>
      <c r="D728" s="220"/>
      <c r="E728" s="216"/>
    </row>
    <row r="729" spans="1:12" x14ac:dyDescent="0.25">
      <c r="A729" s="425">
        <v>1</v>
      </c>
      <c r="B729" s="412" t="s">
        <v>2008</v>
      </c>
      <c r="C729" s="277"/>
      <c r="D729" s="278"/>
      <c r="E729" s="279"/>
      <c r="F729" s="347">
        <f>SUM(F730:F735)</f>
        <v>-18943427.009991173</v>
      </c>
    </row>
    <row r="730" spans="1:12" ht="16.149999999999999" customHeight="1" x14ac:dyDescent="0.25">
      <c r="A730" s="348">
        <f t="shared" ref="A730:D731" si="15">+A27</f>
        <v>1.3300000000000003</v>
      </c>
      <c r="B730" s="399" t="str">
        <f t="shared" si="15"/>
        <v>Suministro, regado, nivelado y compactado de base h= 0.20</v>
      </c>
      <c r="C730" s="351">
        <f t="shared" si="15"/>
        <v>2115.9110000000001</v>
      </c>
      <c r="D730" s="352" t="str">
        <f t="shared" si="15"/>
        <v>M3</v>
      </c>
      <c r="E730" s="353">
        <f>-E27</f>
        <v>-1721.69</v>
      </c>
      <c r="F730" s="351">
        <f>C730*E730</f>
        <v>-3642942.8095900002</v>
      </c>
    </row>
    <row r="731" spans="1:12" ht="16.149999999999999" customHeight="1" x14ac:dyDescent="0.25">
      <c r="A731" s="348">
        <f t="shared" si="15"/>
        <v>1.3400000000000003</v>
      </c>
      <c r="B731" s="350" t="str">
        <f t="shared" si="15"/>
        <v>Suministro y colocacion de asfalto</v>
      </c>
      <c r="C731" s="351">
        <f t="shared" si="15"/>
        <v>9009.5550000000003</v>
      </c>
      <c r="D731" s="352" t="str">
        <f t="shared" si="15"/>
        <v>M2</v>
      </c>
      <c r="E731" s="353">
        <f>-E28</f>
        <v>-985.6</v>
      </c>
      <c r="F731" s="351">
        <f>C731*E731</f>
        <v>-8879817.4079999998</v>
      </c>
    </row>
    <row r="732" spans="1:12" ht="16.149999999999999" customHeight="1" x14ac:dyDescent="0.25">
      <c r="A732" s="348" t="s">
        <v>505</v>
      </c>
      <c r="B732" s="350" t="s">
        <v>1992</v>
      </c>
      <c r="C732" s="351">
        <v>13.5</v>
      </c>
      <c r="D732" s="352" t="s">
        <v>9</v>
      </c>
      <c r="E732" s="353">
        <v>-39415.870000000003</v>
      </c>
      <c r="F732" s="351">
        <f t="shared" ref="F732:F733" si="16">+C732*E732</f>
        <v>-532114.245</v>
      </c>
    </row>
    <row r="733" spans="1:12" ht="16.149999999999999" customHeight="1" x14ac:dyDescent="0.25">
      <c r="A733" s="348" t="s">
        <v>506</v>
      </c>
      <c r="B733" s="350" t="s">
        <v>1993</v>
      </c>
      <c r="C733" s="351">
        <v>80.736727499999986</v>
      </c>
      <c r="D733" s="352" t="s">
        <v>9</v>
      </c>
      <c r="E733" s="353">
        <v>-22693.17</v>
      </c>
      <c r="F733" s="351">
        <f t="shared" si="16"/>
        <v>-1832172.2824011745</v>
      </c>
    </row>
    <row r="734" spans="1:12" ht="16.149999999999999" customHeight="1" x14ac:dyDescent="0.25">
      <c r="A734" s="348" t="s">
        <v>298</v>
      </c>
      <c r="B734" s="350" t="s">
        <v>1999</v>
      </c>
      <c r="C734" s="351">
        <v>1142.1199999999999</v>
      </c>
      <c r="D734" s="352" t="s">
        <v>2</v>
      </c>
      <c r="E734" s="353">
        <v>-2260.25</v>
      </c>
      <c r="F734" s="351">
        <f t="shared" ref="F734:F735" si="17">+C734*E734</f>
        <v>-2581476.73</v>
      </c>
      <c r="G734" s="418"/>
      <c r="H734" s="419"/>
      <c r="I734" s="420"/>
      <c r="J734" s="421"/>
      <c r="K734" s="421"/>
      <c r="L734" s="422"/>
    </row>
    <row r="735" spans="1:12" ht="16.149999999999999" customHeight="1" x14ac:dyDescent="0.25">
      <c r="A735" s="348" t="s">
        <v>575</v>
      </c>
      <c r="B735" s="350" t="s">
        <v>1990</v>
      </c>
      <c r="C735" s="351">
        <v>652.54</v>
      </c>
      <c r="D735" s="352" t="s">
        <v>82</v>
      </c>
      <c r="E735" s="353">
        <v>-2260.25</v>
      </c>
      <c r="F735" s="351">
        <f t="shared" si="17"/>
        <v>-1474903.5349999999</v>
      </c>
      <c r="G735" s="199"/>
    </row>
    <row r="736" spans="1:12" x14ac:dyDescent="0.25">
      <c r="A736" s="425">
        <v>2</v>
      </c>
      <c r="B736" s="276" t="s">
        <v>1984</v>
      </c>
      <c r="C736" s="277"/>
      <c r="D736" s="278"/>
      <c r="E736" s="279"/>
      <c r="F736" s="347">
        <f>+F749+F770+F737+F783+F788</f>
        <v>18943427.008273222</v>
      </c>
      <c r="G736" s="199">
        <f>+F729+F736</f>
        <v>-1.7179511487483978E-3</v>
      </c>
    </row>
    <row r="737" spans="1:8" s="355" customFormat="1" x14ac:dyDescent="0.25">
      <c r="A737" s="392"/>
      <c r="B737" s="356" t="s">
        <v>1994</v>
      </c>
      <c r="C737" s="357"/>
      <c r="D737" s="358"/>
      <c r="E737" s="359"/>
      <c r="F737" s="360">
        <f>SUM(F739:F747)</f>
        <v>10286846.870418694</v>
      </c>
      <c r="G737" s="354"/>
      <c r="H737" s="286"/>
    </row>
    <row r="738" spans="1:8" s="355" customFormat="1" x14ac:dyDescent="0.25">
      <c r="A738" s="392"/>
      <c r="B738" s="356" t="s">
        <v>621</v>
      </c>
      <c r="C738" s="361"/>
      <c r="D738" s="362" t="s">
        <v>47</v>
      </c>
      <c r="E738" s="363"/>
      <c r="F738" s="364"/>
      <c r="G738" s="354"/>
      <c r="H738" s="286"/>
    </row>
    <row r="739" spans="1:8" s="355" customFormat="1" x14ac:dyDescent="0.25">
      <c r="A739" s="392"/>
      <c r="B739" s="365" t="s">
        <v>1995</v>
      </c>
      <c r="C739" s="361" t="s">
        <v>2</v>
      </c>
      <c r="D739" s="362">
        <v>565.15709249999998</v>
      </c>
      <c r="E739" s="363">
        <f>+E824</f>
        <v>8197.48</v>
      </c>
      <c r="F739" s="364">
        <f>+D739*E739</f>
        <v>4632863.9626268996</v>
      </c>
      <c r="G739" s="354"/>
      <c r="H739" s="286"/>
    </row>
    <row r="740" spans="1:8" s="355" customFormat="1" x14ac:dyDescent="0.25">
      <c r="A740" s="392"/>
      <c r="B740" s="365" t="s">
        <v>1996</v>
      </c>
      <c r="C740" s="361" t="s">
        <v>2</v>
      </c>
      <c r="D740" s="362">
        <v>72</v>
      </c>
      <c r="E740" s="363">
        <f>+E739*0.45</f>
        <v>3688.866</v>
      </c>
      <c r="F740" s="364">
        <f t="shared" ref="F740:F741" si="18">+D740*E740</f>
        <v>265598.35200000001</v>
      </c>
      <c r="G740" s="354"/>
      <c r="H740" s="286"/>
    </row>
    <row r="741" spans="1:8" s="355" customFormat="1" x14ac:dyDescent="0.25">
      <c r="A741" s="392"/>
      <c r="B741" s="365" t="s">
        <v>1997</v>
      </c>
      <c r="C741" s="361" t="s">
        <v>2</v>
      </c>
      <c r="D741" s="362">
        <v>538.24484999999993</v>
      </c>
      <c r="E741" s="363">
        <f>+E590</f>
        <v>2111.05802515</v>
      </c>
      <c r="F741" s="364">
        <f t="shared" si="18"/>
        <v>1136266.1100881579</v>
      </c>
      <c r="G741" s="354"/>
      <c r="H741" s="286"/>
    </row>
    <row r="742" spans="1:8" s="355" customFormat="1" x14ac:dyDescent="0.25">
      <c r="A742" s="392"/>
      <c r="B742" s="356" t="s">
        <v>1998</v>
      </c>
      <c r="C742" s="361"/>
      <c r="D742" s="362" t="s">
        <v>47</v>
      </c>
      <c r="E742" s="363"/>
      <c r="F742" s="364"/>
      <c r="G742" s="354"/>
      <c r="H742" s="286"/>
    </row>
    <row r="743" spans="1:8" s="355" customFormat="1" ht="27" x14ac:dyDescent="0.25">
      <c r="A743" s="392"/>
      <c r="B743" s="365" t="s">
        <v>664</v>
      </c>
      <c r="C743" s="361" t="s">
        <v>2</v>
      </c>
      <c r="D743" s="424">
        <f>14.1*57.28</f>
        <v>807.64800000000002</v>
      </c>
      <c r="E743" s="363">
        <v>2369.317</v>
      </c>
      <c r="F743" s="364">
        <f>+D743*E743</f>
        <v>1913574.1364160001</v>
      </c>
      <c r="G743" s="354"/>
      <c r="H743" s="286"/>
    </row>
    <row r="744" spans="1:8" s="355" customFormat="1" x14ac:dyDescent="0.25">
      <c r="A744" s="392"/>
      <c r="B744" s="365" t="s">
        <v>2012</v>
      </c>
      <c r="C744" s="361" t="s">
        <v>82</v>
      </c>
      <c r="D744" s="424">
        <f>46.3*0.8888272</f>
        <v>41.15269936</v>
      </c>
      <c r="E744" s="363">
        <v>2369.317</v>
      </c>
      <c r="F744" s="364">
        <f>+D744*E744</f>
        <v>97503.790189537118</v>
      </c>
      <c r="G744" s="354"/>
      <c r="H744" s="286"/>
    </row>
    <row r="745" spans="1:8" s="355" customFormat="1" x14ac:dyDescent="0.25">
      <c r="A745" s="392"/>
      <c r="B745" s="356" t="s">
        <v>2000</v>
      </c>
      <c r="C745" s="361"/>
      <c r="D745" s="362" t="s">
        <v>47</v>
      </c>
      <c r="E745" s="363"/>
      <c r="F745" s="364"/>
      <c r="G745" s="354"/>
      <c r="H745" s="286"/>
    </row>
    <row r="746" spans="1:8" s="355" customFormat="1" ht="27" x14ac:dyDescent="0.25">
      <c r="A746" s="392"/>
      <c r="B746" s="365" t="s">
        <v>664</v>
      </c>
      <c r="C746" s="361" t="s">
        <v>2</v>
      </c>
      <c r="D746" s="424">
        <f>18.31*46.03</f>
        <v>842.80930000000001</v>
      </c>
      <c r="E746" s="363">
        <v>2369.317</v>
      </c>
      <c r="F746" s="364">
        <f>+D746*E746</f>
        <v>1996882.4022480999</v>
      </c>
      <c r="G746" s="354"/>
      <c r="H746" s="286"/>
    </row>
    <row r="747" spans="1:8" s="355" customFormat="1" x14ac:dyDescent="0.25">
      <c r="A747" s="392"/>
      <c r="B747" s="365" t="s">
        <v>2012</v>
      </c>
      <c r="C747" s="361" t="s">
        <v>2</v>
      </c>
      <c r="D747" s="424">
        <f>57.25*2*0.9</f>
        <v>103.05</v>
      </c>
      <c r="E747" s="363">
        <v>2369.317</v>
      </c>
      <c r="F747" s="364">
        <f>+D747*E747</f>
        <v>244158.11684999999</v>
      </c>
      <c r="G747" s="354"/>
      <c r="H747" s="286"/>
    </row>
    <row r="748" spans="1:8" s="355" customFormat="1" x14ac:dyDescent="0.25">
      <c r="A748" s="392"/>
      <c r="B748" s="365"/>
      <c r="C748" s="361"/>
      <c r="D748" s="362"/>
      <c r="E748" s="363"/>
      <c r="F748" s="364"/>
      <c r="G748" s="354"/>
      <c r="H748" s="286"/>
    </row>
    <row r="749" spans="1:8" s="355" customFormat="1" ht="27" x14ac:dyDescent="0.25">
      <c r="A749" s="392"/>
      <c r="B749" s="356" t="s">
        <v>1975</v>
      </c>
      <c r="C749" s="357"/>
      <c r="D749" s="358"/>
      <c r="E749" s="359"/>
      <c r="F749" s="360">
        <f>SUM(F750:F768)</f>
        <v>4469631.4663128173</v>
      </c>
      <c r="G749" s="354"/>
      <c r="H749" s="286"/>
    </row>
    <row r="750" spans="1:8" s="355" customFormat="1" x14ac:dyDescent="0.25">
      <c r="A750" s="392"/>
      <c r="B750" s="356" t="s">
        <v>63</v>
      </c>
      <c r="C750" s="361"/>
      <c r="D750" s="362" t="s">
        <v>47</v>
      </c>
      <c r="E750" s="363"/>
      <c r="F750" s="364"/>
      <c r="G750" s="354"/>
      <c r="H750" s="286"/>
    </row>
    <row r="751" spans="1:8" s="355" customFormat="1" x14ac:dyDescent="0.25">
      <c r="A751" s="392"/>
      <c r="B751" s="365" t="s">
        <v>1991</v>
      </c>
      <c r="C751" s="361" t="s">
        <v>87</v>
      </c>
      <c r="D751" s="362">
        <v>92.168999999999983</v>
      </c>
      <c r="E751" s="363">
        <v>945.69</v>
      </c>
      <c r="F751" s="364">
        <f>+D751*E751</f>
        <v>87163.301609999995</v>
      </c>
      <c r="G751" s="354"/>
      <c r="H751" s="286"/>
    </row>
    <row r="752" spans="1:8" s="355" customFormat="1" x14ac:dyDescent="0.25">
      <c r="A752" s="392"/>
      <c r="B752" s="365" t="s">
        <v>2003</v>
      </c>
      <c r="C752" s="361" t="s">
        <v>87</v>
      </c>
      <c r="D752" s="362">
        <v>87.102960000000039</v>
      </c>
      <c r="E752" s="363">
        <v>945.69</v>
      </c>
      <c r="F752" s="364">
        <f t="shared" ref="F752:F768" si="19">+D752*E752</f>
        <v>82372.398242400042</v>
      </c>
      <c r="G752" s="354"/>
      <c r="H752" s="286"/>
    </row>
    <row r="753" spans="1:8" s="355" customFormat="1" x14ac:dyDescent="0.25">
      <c r="A753" s="392"/>
      <c r="B753" s="365" t="s">
        <v>65</v>
      </c>
      <c r="C753" s="361" t="s">
        <v>87</v>
      </c>
      <c r="D753" s="362">
        <v>96.137999999999991</v>
      </c>
      <c r="E753" s="363">
        <v>463.98</v>
      </c>
      <c r="F753" s="364">
        <f t="shared" si="19"/>
        <v>44606.109239999998</v>
      </c>
      <c r="G753" s="354"/>
      <c r="H753" s="286"/>
    </row>
    <row r="754" spans="1:8" s="355" customFormat="1" x14ac:dyDescent="0.25">
      <c r="A754" s="392"/>
      <c r="B754" s="365" t="s">
        <v>1976</v>
      </c>
      <c r="C754" s="361" t="s">
        <v>87</v>
      </c>
      <c r="D754" s="362">
        <v>453.59999999999997</v>
      </c>
      <c r="E754" s="363">
        <v>814.20500000000004</v>
      </c>
      <c r="F754" s="364">
        <f t="shared" si="19"/>
        <v>369323.38799999998</v>
      </c>
      <c r="G754" s="354"/>
      <c r="H754" s="286"/>
    </row>
    <row r="755" spans="1:8" s="355" customFormat="1" x14ac:dyDescent="0.25">
      <c r="A755" s="392"/>
      <c r="B755" s="365" t="s">
        <v>1977</v>
      </c>
      <c r="C755" s="361" t="s">
        <v>87</v>
      </c>
      <c r="D755" s="362">
        <v>352.79999999999995</v>
      </c>
      <c r="E755" s="363">
        <v>945.69</v>
      </c>
      <c r="F755" s="364">
        <f t="shared" si="19"/>
        <v>333639.43199999997</v>
      </c>
      <c r="G755" s="354"/>
      <c r="H755" s="286"/>
    </row>
    <row r="756" spans="1:8" s="355" customFormat="1" x14ac:dyDescent="0.25">
      <c r="A756" s="392"/>
      <c r="B756" s="365" t="s">
        <v>66</v>
      </c>
      <c r="C756" s="361" t="s">
        <v>87</v>
      </c>
      <c r="D756" s="362">
        <v>349.41356800000005</v>
      </c>
      <c r="E756" s="363">
        <v>525.69000000000005</v>
      </c>
      <c r="F756" s="364">
        <f t="shared" si="19"/>
        <v>183683.21856192005</v>
      </c>
      <c r="G756" s="354"/>
      <c r="H756" s="286"/>
    </row>
    <row r="757" spans="1:8" s="355" customFormat="1" x14ac:dyDescent="0.25">
      <c r="A757" s="392"/>
      <c r="B757" s="366" t="s">
        <v>67</v>
      </c>
      <c r="C757" s="367" t="s">
        <v>47</v>
      </c>
      <c r="D757" s="368"/>
      <c r="E757" s="363"/>
      <c r="F757" s="364"/>
      <c r="G757" s="354"/>
      <c r="H757" s="286"/>
    </row>
    <row r="758" spans="1:8" s="355" customFormat="1" x14ac:dyDescent="0.25">
      <c r="A758" s="392"/>
      <c r="B758" s="369" t="s">
        <v>2001</v>
      </c>
      <c r="C758" s="370" t="s">
        <v>87</v>
      </c>
      <c r="D758" s="368">
        <v>32.849599999999995</v>
      </c>
      <c r="E758" s="363">
        <v>16851.492899500001</v>
      </c>
      <c r="F758" s="364">
        <f t="shared" si="19"/>
        <v>553564.8011514151</v>
      </c>
      <c r="G758" s="354"/>
      <c r="H758" s="286"/>
    </row>
    <row r="759" spans="1:8" s="355" customFormat="1" x14ac:dyDescent="0.25">
      <c r="A759" s="392"/>
      <c r="B759" s="369" t="s">
        <v>2004</v>
      </c>
      <c r="C759" s="370" t="s">
        <v>87</v>
      </c>
      <c r="D759" s="368">
        <v>9.3861600000000021</v>
      </c>
      <c r="E759" s="363">
        <v>15437.629033000001</v>
      </c>
      <c r="F759" s="364">
        <f t="shared" si="19"/>
        <v>144900.05612438332</v>
      </c>
      <c r="G759" s="354"/>
      <c r="H759" s="286"/>
    </row>
    <row r="760" spans="1:8" s="355" customFormat="1" x14ac:dyDescent="0.25">
      <c r="A760" s="392"/>
      <c r="B760" s="369" t="s">
        <v>1978</v>
      </c>
      <c r="C760" s="370" t="s">
        <v>1945</v>
      </c>
      <c r="D760" s="368">
        <v>19.599999999999998</v>
      </c>
      <c r="E760" s="363">
        <v>25000</v>
      </c>
      <c r="F760" s="364">
        <f t="shared" si="19"/>
        <v>489999.99999999994</v>
      </c>
      <c r="G760" s="354"/>
      <c r="H760" s="286"/>
    </row>
    <row r="761" spans="1:8" s="355" customFormat="1" x14ac:dyDescent="0.25">
      <c r="A761" s="392"/>
      <c r="B761" s="366" t="s">
        <v>94</v>
      </c>
      <c r="C761" s="367" t="s">
        <v>47</v>
      </c>
      <c r="D761" s="368"/>
      <c r="E761" s="363"/>
      <c r="F761" s="364"/>
      <c r="G761" s="354"/>
      <c r="H761" s="286"/>
    </row>
    <row r="762" spans="1:8" s="355" customFormat="1" x14ac:dyDescent="0.25">
      <c r="A762" s="392"/>
      <c r="B762" s="369" t="s">
        <v>96</v>
      </c>
      <c r="C762" s="370" t="s">
        <v>9</v>
      </c>
      <c r="D762" s="368">
        <v>12.014800000000001</v>
      </c>
      <c r="E762" s="363">
        <v>49850.36</v>
      </c>
      <c r="F762" s="364">
        <f t="shared" si="19"/>
        <v>598942.10532800003</v>
      </c>
      <c r="G762" s="354"/>
      <c r="H762" s="286"/>
    </row>
    <row r="763" spans="1:8" s="355" customFormat="1" x14ac:dyDescent="0.25">
      <c r="A763" s="392"/>
      <c r="B763" s="369" t="s">
        <v>70</v>
      </c>
      <c r="C763" s="370" t="s">
        <v>9</v>
      </c>
      <c r="D763" s="368">
        <v>0.8836800000000008</v>
      </c>
      <c r="E763" s="363">
        <v>41256.39</v>
      </c>
      <c r="F763" s="364">
        <f t="shared" si="19"/>
        <v>36457.446715200029</v>
      </c>
      <c r="G763" s="354"/>
      <c r="H763" s="286"/>
    </row>
    <row r="764" spans="1:8" s="355" customFormat="1" x14ac:dyDescent="0.25">
      <c r="A764" s="392"/>
      <c r="B764" s="369" t="s">
        <v>99</v>
      </c>
      <c r="C764" s="370" t="s">
        <v>9</v>
      </c>
      <c r="D764" s="368">
        <v>3.7020899999999988</v>
      </c>
      <c r="E764" s="363">
        <v>39415.870000000003</v>
      </c>
      <c r="F764" s="364">
        <f t="shared" si="19"/>
        <v>145921.09816829997</v>
      </c>
      <c r="G764" s="354"/>
      <c r="H764" s="286"/>
    </row>
    <row r="765" spans="1:8" s="355" customFormat="1" x14ac:dyDescent="0.25">
      <c r="A765" s="392"/>
      <c r="B765" s="369" t="s">
        <v>101</v>
      </c>
      <c r="C765" s="370" t="s">
        <v>9</v>
      </c>
      <c r="D765" s="368">
        <v>24.045862049999997</v>
      </c>
      <c r="E765" s="363">
        <v>22693.17</v>
      </c>
      <c r="F765" s="364">
        <f t="shared" si="19"/>
        <v>545676.83529719838</v>
      </c>
      <c r="G765" s="354"/>
      <c r="H765" s="286"/>
    </row>
    <row r="766" spans="1:8" s="355" customFormat="1" x14ac:dyDescent="0.25">
      <c r="A766" s="392"/>
      <c r="B766" s="369" t="s">
        <v>1979</v>
      </c>
      <c r="C766" s="370" t="s">
        <v>9</v>
      </c>
      <c r="D766" s="368">
        <v>10.2102</v>
      </c>
      <c r="E766" s="363">
        <v>39415.870000000003</v>
      </c>
      <c r="F766" s="364">
        <f t="shared" si="19"/>
        <v>402443.91587400006</v>
      </c>
      <c r="G766" s="354"/>
      <c r="H766" s="286"/>
    </row>
    <row r="767" spans="1:8" s="355" customFormat="1" x14ac:dyDescent="0.25">
      <c r="A767" s="392"/>
      <c r="B767" s="366" t="s">
        <v>102</v>
      </c>
      <c r="C767" s="371" t="s">
        <v>47</v>
      </c>
      <c r="D767" s="372"/>
      <c r="E767" s="363"/>
      <c r="F767" s="364"/>
      <c r="G767" s="354"/>
      <c r="H767" s="286"/>
    </row>
    <row r="768" spans="1:8" s="355" customFormat="1" x14ac:dyDescent="0.25">
      <c r="A768" s="392"/>
      <c r="B768" s="369" t="s">
        <v>1980</v>
      </c>
      <c r="C768" s="367" t="s">
        <v>82</v>
      </c>
      <c r="D768" s="368">
        <v>200.02455631406889</v>
      </c>
      <c r="E768" s="363">
        <v>2254.41</v>
      </c>
      <c r="F768" s="364">
        <f t="shared" si="19"/>
        <v>450937.36</v>
      </c>
      <c r="G768" s="354"/>
      <c r="H768" s="286"/>
    </row>
    <row r="769" spans="1:8" s="355" customFormat="1" x14ac:dyDescent="0.25">
      <c r="A769" s="392"/>
      <c r="B769" s="369"/>
      <c r="C769" s="367"/>
      <c r="D769" s="368"/>
      <c r="E769" s="363"/>
      <c r="F769" s="364"/>
      <c r="G769" s="354"/>
      <c r="H769" s="286"/>
    </row>
    <row r="770" spans="1:8" s="355" customFormat="1" ht="27" x14ac:dyDescent="0.25">
      <c r="A770" s="392"/>
      <c r="B770" s="356" t="s">
        <v>1981</v>
      </c>
      <c r="C770" s="357"/>
      <c r="D770" s="358"/>
      <c r="E770" s="359"/>
      <c r="F770" s="360">
        <f>SUM(F771:F781)</f>
        <v>1677501.4463295601</v>
      </c>
      <c r="G770" s="354"/>
      <c r="H770" s="286"/>
    </row>
    <row r="771" spans="1:8" s="355" customFormat="1" x14ac:dyDescent="0.25">
      <c r="A771" s="392"/>
      <c r="B771" s="356" t="s">
        <v>63</v>
      </c>
      <c r="C771" s="361" t="s">
        <v>47</v>
      </c>
      <c r="D771" s="362"/>
      <c r="E771" s="363"/>
      <c r="F771" s="364"/>
      <c r="G771" s="354"/>
      <c r="H771" s="286"/>
    </row>
    <row r="772" spans="1:8" s="355" customFormat="1" x14ac:dyDescent="0.25">
      <c r="A772" s="392"/>
      <c r="B772" s="373" t="s">
        <v>2002</v>
      </c>
      <c r="C772" s="414" t="s">
        <v>87</v>
      </c>
      <c r="D772" s="374">
        <v>79.13</v>
      </c>
      <c r="E772" s="363">
        <v>945.69</v>
      </c>
      <c r="F772" s="364">
        <f>+D772*E772</f>
        <v>74832.449699999997</v>
      </c>
      <c r="G772" s="354"/>
      <c r="H772" s="286"/>
    </row>
    <row r="773" spans="1:8" s="355" customFormat="1" x14ac:dyDescent="0.25">
      <c r="A773" s="392"/>
      <c r="B773" s="373" t="s">
        <v>2003</v>
      </c>
      <c r="C773" s="414" t="s">
        <v>87</v>
      </c>
      <c r="D773" s="374">
        <v>46.03</v>
      </c>
      <c r="E773" s="363">
        <v>945.69</v>
      </c>
      <c r="F773" s="364">
        <f>+D773*E773</f>
        <v>43530.110700000005</v>
      </c>
      <c r="G773" s="354"/>
      <c r="H773" s="286"/>
    </row>
    <row r="774" spans="1:8" s="355" customFormat="1" x14ac:dyDescent="0.25">
      <c r="A774" s="392"/>
      <c r="B774" s="369" t="s">
        <v>1977</v>
      </c>
      <c r="C774" s="414" t="s">
        <v>87</v>
      </c>
      <c r="D774" s="375">
        <v>176.4</v>
      </c>
      <c r="E774" s="363">
        <v>945.69</v>
      </c>
      <c r="F774" s="364">
        <f>+D774*E774</f>
        <v>166819.71600000001</v>
      </c>
      <c r="G774" s="354"/>
      <c r="H774" s="286"/>
    </row>
    <row r="775" spans="1:8" s="355" customFormat="1" x14ac:dyDescent="0.25">
      <c r="A775" s="392"/>
      <c r="B775" s="373" t="s">
        <v>1982</v>
      </c>
      <c r="C775" s="414" t="s">
        <v>87</v>
      </c>
      <c r="D775" s="374">
        <v>1082.46</v>
      </c>
      <c r="E775" s="363">
        <v>192.90714285714284</v>
      </c>
      <c r="F775" s="364">
        <f>+D775*E775</f>
        <v>208814.26585714286</v>
      </c>
      <c r="G775" s="354"/>
      <c r="H775" s="286"/>
    </row>
    <row r="776" spans="1:8" s="355" customFormat="1" x14ac:dyDescent="0.25">
      <c r="A776" s="392"/>
      <c r="B776" s="373" t="s">
        <v>1983</v>
      </c>
      <c r="C776" s="414" t="s">
        <v>87</v>
      </c>
      <c r="D776" s="374">
        <v>2164.9299999999998</v>
      </c>
      <c r="E776" s="363">
        <v>202.73179230769227</v>
      </c>
      <c r="F776" s="364">
        <f>+D776*E776</f>
        <v>438900.13912069221</v>
      </c>
      <c r="G776" s="354"/>
      <c r="H776" s="286"/>
    </row>
    <row r="777" spans="1:8" s="355" customFormat="1" x14ac:dyDescent="0.25">
      <c r="A777" s="392"/>
      <c r="B777" s="356" t="s">
        <v>67</v>
      </c>
      <c r="C777" s="413" t="s">
        <v>47</v>
      </c>
      <c r="D777" s="362"/>
      <c r="E777" s="363"/>
      <c r="F777" s="364"/>
      <c r="G777" s="354"/>
      <c r="H777" s="286"/>
    </row>
    <row r="778" spans="1:8" s="355" customFormat="1" x14ac:dyDescent="0.25">
      <c r="A778" s="392"/>
      <c r="B778" s="373" t="s">
        <v>92</v>
      </c>
      <c r="C778" s="414" t="s">
        <v>87</v>
      </c>
      <c r="D778" s="374">
        <v>15.01</v>
      </c>
      <c r="E778" s="363">
        <v>16851.492899500001</v>
      </c>
      <c r="F778" s="364">
        <f>+D778*E778</f>
        <v>252940.908421495</v>
      </c>
      <c r="G778" s="354"/>
      <c r="H778" s="286"/>
    </row>
    <row r="779" spans="1:8" s="355" customFormat="1" x14ac:dyDescent="0.25">
      <c r="A779" s="392"/>
      <c r="B779" s="373" t="s">
        <v>68</v>
      </c>
      <c r="C779" s="414" t="s">
        <v>87</v>
      </c>
      <c r="D779" s="374">
        <v>10.31</v>
      </c>
      <c r="E779" s="363">
        <v>15437.629033000001</v>
      </c>
      <c r="F779" s="364">
        <f>+D779*E779</f>
        <v>159161.95533023</v>
      </c>
      <c r="G779" s="354"/>
      <c r="H779" s="286"/>
    </row>
    <row r="780" spans="1:8" s="355" customFormat="1" x14ac:dyDescent="0.25">
      <c r="A780" s="392"/>
      <c r="B780" s="356" t="s">
        <v>94</v>
      </c>
      <c r="C780" s="413" t="s">
        <v>47</v>
      </c>
      <c r="D780" s="362"/>
      <c r="E780" s="363"/>
      <c r="F780" s="364"/>
      <c r="G780" s="354"/>
      <c r="H780" s="286"/>
    </row>
    <row r="781" spans="1:8" s="355" customFormat="1" x14ac:dyDescent="0.25">
      <c r="A781" s="392"/>
      <c r="B781" s="373" t="s">
        <v>96</v>
      </c>
      <c r="C781" s="414" t="s">
        <v>9</v>
      </c>
      <c r="D781" s="374">
        <v>6.67</v>
      </c>
      <c r="E781" s="363">
        <v>49850.36</v>
      </c>
      <c r="F781" s="364">
        <f>+D781*E781</f>
        <v>332501.90120000002</v>
      </c>
      <c r="G781" s="354"/>
      <c r="H781" s="286"/>
    </row>
    <row r="782" spans="1:8" s="355" customFormat="1" x14ac:dyDescent="0.25">
      <c r="A782" s="417"/>
      <c r="B782" s="373"/>
      <c r="C782" s="414"/>
      <c r="D782" s="374"/>
      <c r="E782" s="363"/>
      <c r="F782" s="364"/>
      <c r="G782" s="354"/>
      <c r="H782" s="286"/>
    </row>
    <row r="783" spans="1:8" s="401" customFormat="1" ht="27" x14ac:dyDescent="0.25">
      <c r="A783" s="400"/>
      <c r="B783" s="356" t="s">
        <v>2005</v>
      </c>
      <c r="C783" s="357"/>
      <c r="D783" s="358"/>
      <c r="E783" s="359"/>
      <c r="F783" s="360">
        <f>SUM(F784:F786)</f>
        <v>1461368.0827123502</v>
      </c>
    </row>
    <row r="784" spans="1:8" s="355" customFormat="1" x14ac:dyDescent="0.25">
      <c r="A784" s="392"/>
      <c r="B784" s="356" t="s">
        <v>649</v>
      </c>
      <c r="C784" s="413" t="s">
        <v>47</v>
      </c>
      <c r="D784" s="362"/>
      <c r="E784" s="363"/>
      <c r="F784" s="364"/>
      <c r="G784" s="354"/>
      <c r="H784" s="286"/>
    </row>
    <row r="785" spans="1:8" s="415" customFormat="1" ht="15.75" x14ac:dyDescent="0.25">
      <c r="A785" s="400"/>
      <c r="B785" s="365" t="s">
        <v>652</v>
      </c>
      <c r="C785" s="361" t="s">
        <v>82</v>
      </c>
      <c r="D785" s="362">
        <f>541*1.5</f>
        <v>811.5</v>
      </c>
      <c r="E785" s="363">
        <v>1605.8232689000001</v>
      </c>
      <c r="F785" s="364">
        <f>+D785*E785</f>
        <v>1303125.5827123502</v>
      </c>
    </row>
    <row r="786" spans="1:8" s="415" customFormat="1" ht="15.75" x14ac:dyDescent="0.25">
      <c r="A786" s="400"/>
      <c r="B786" s="365" t="s">
        <v>650</v>
      </c>
      <c r="C786" s="361" t="s">
        <v>651</v>
      </c>
      <c r="D786" s="362">
        <f>+D785*13</f>
        <v>10549.5</v>
      </c>
      <c r="E786" s="363">
        <v>15</v>
      </c>
      <c r="F786" s="364">
        <f>+D786*E786</f>
        <v>158242.5</v>
      </c>
      <c r="G786" s="416"/>
    </row>
    <row r="787" spans="1:8" s="415" customFormat="1" ht="15.75" x14ac:dyDescent="0.25">
      <c r="A787" s="400"/>
      <c r="B787" s="365"/>
      <c r="C787" s="361"/>
      <c r="D787" s="362"/>
      <c r="E787" s="363"/>
      <c r="F787" s="364"/>
      <c r="G787" s="416"/>
    </row>
    <row r="788" spans="1:8" s="401" customFormat="1" ht="13.5" x14ac:dyDescent="0.25">
      <c r="A788" s="400"/>
      <c r="B788" s="356" t="s">
        <v>2006</v>
      </c>
      <c r="C788" s="357" t="s">
        <v>47</v>
      </c>
      <c r="D788" s="358"/>
      <c r="E788" s="359"/>
      <c r="F788" s="360">
        <f>SUM(F789:F791)</f>
        <v>1048079.1424998001</v>
      </c>
    </row>
    <row r="789" spans="1:8" s="355" customFormat="1" x14ac:dyDescent="0.25">
      <c r="A789" s="392"/>
      <c r="B789" s="356" t="s">
        <v>649</v>
      </c>
      <c r="C789" s="413" t="s">
        <v>47</v>
      </c>
      <c r="D789" s="362"/>
      <c r="E789" s="363"/>
      <c r="F789" s="364"/>
      <c r="G789" s="354"/>
      <c r="H789" s="286"/>
    </row>
    <row r="790" spans="1:8" s="415" customFormat="1" ht="15.75" x14ac:dyDescent="0.25">
      <c r="A790" s="400"/>
      <c r="B790" s="365" t="s">
        <v>652</v>
      </c>
      <c r="C790" s="361" t="s">
        <v>82</v>
      </c>
      <c r="D790" s="362">
        <f>388*1.5</f>
        <v>582</v>
      </c>
      <c r="E790" s="363">
        <v>1605.8232689000001</v>
      </c>
      <c r="F790" s="364">
        <f>+D790*E790</f>
        <v>934589.14249980007</v>
      </c>
    </row>
    <row r="791" spans="1:8" s="415" customFormat="1" ht="15.75" x14ac:dyDescent="0.25">
      <c r="A791" s="400"/>
      <c r="B791" s="365" t="s">
        <v>650</v>
      </c>
      <c r="C791" s="361" t="s">
        <v>651</v>
      </c>
      <c r="D791" s="362">
        <f>+D790*13</f>
        <v>7566</v>
      </c>
      <c r="E791" s="363">
        <v>15</v>
      </c>
      <c r="F791" s="364">
        <f>+D791*E791</f>
        <v>113490</v>
      </c>
      <c r="G791" s="416"/>
    </row>
    <row r="792" spans="1:8" s="270" customFormat="1" ht="15" customHeight="1" x14ac:dyDescent="0.25">
      <c r="A792" s="393"/>
      <c r="B792" s="271" t="s">
        <v>624</v>
      </c>
      <c r="C792" s="209"/>
      <c r="D792" s="208"/>
      <c r="E792" s="233"/>
      <c r="F792" s="207">
        <f>SUM(F14:F726)/2+(F729+F736)</f>
        <v>145357857.15677252</v>
      </c>
      <c r="G792" s="272"/>
      <c r="H792" s="262"/>
    </row>
    <row r="793" spans="1:8" x14ac:dyDescent="0.25">
      <c r="A793" s="349"/>
      <c r="B793" s="264"/>
      <c r="C793" s="210"/>
      <c r="D793" s="211"/>
      <c r="E793" s="212"/>
    </row>
    <row r="794" spans="1:8" s="270" customFormat="1" x14ac:dyDescent="0.25">
      <c r="A794" s="388" t="s">
        <v>616</v>
      </c>
      <c r="B794" s="265" t="s">
        <v>605</v>
      </c>
      <c r="C794" s="234"/>
      <c r="D794" s="228"/>
      <c r="E794" s="233"/>
      <c r="F794" s="207">
        <f>SUM(F795:F804)</f>
        <v>39391979.289485365</v>
      </c>
      <c r="G794" s="234"/>
      <c r="H794" s="262"/>
    </row>
    <row r="795" spans="1:8" x14ac:dyDescent="0.25">
      <c r="A795" s="349">
        <v>1</v>
      </c>
      <c r="B795" s="264" t="s">
        <v>606</v>
      </c>
      <c r="C795" s="235">
        <v>0.1</v>
      </c>
      <c r="D795" s="211" t="s">
        <v>619</v>
      </c>
      <c r="E795" s="337">
        <f>+F792</f>
        <v>145357857.15677252</v>
      </c>
      <c r="F795" s="203">
        <f>+C795*E795</f>
        <v>14535785.715677254</v>
      </c>
    </row>
    <row r="796" spans="1:8" x14ac:dyDescent="0.25">
      <c r="A796" s="349">
        <v>2</v>
      </c>
      <c r="B796" s="264" t="s">
        <v>607</v>
      </c>
      <c r="C796" s="235">
        <v>0.03</v>
      </c>
      <c r="D796" s="211" t="s">
        <v>619</v>
      </c>
      <c r="E796" s="337">
        <f>+E795</f>
        <v>145357857.15677252</v>
      </c>
      <c r="F796" s="203">
        <f t="shared" ref="F796:F803" si="20">+C796*E796</f>
        <v>4360735.7147031752</v>
      </c>
    </row>
    <row r="797" spans="1:8" x14ac:dyDescent="0.25">
      <c r="A797" s="349">
        <v>3</v>
      </c>
      <c r="B797" s="264" t="s">
        <v>608</v>
      </c>
      <c r="C797" s="235">
        <v>0.03</v>
      </c>
      <c r="D797" s="211" t="s">
        <v>619</v>
      </c>
      <c r="E797" s="337">
        <f>+E795</f>
        <v>145357857.15677252</v>
      </c>
      <c r="F797" s="203">
        <f t="shared" si="20"/>
        <v>4360735.7147031752</v>
      </c>
    </row>
    <row r="798" spans="1:8" x14ac:dyDescent="0.25">
      <c r="A798" s="349">
        <v>4</v>
      </c>
      <c r="B798" s="264" t="s">
        <v>609</v>
      </c>
      <c r="C798" s="235">
        <v>2.5000000000000001E-2</v>
      </c>
      <c r="D798" s="211" t="s">
        <v>619</v>
      </c>
      <c r="E798" s="337">
        <f>+E795</f>
        <v>145357857.15677252</v>
      </c>
      <c r="F798" s="203">
        <f t="shared" si="20"/>
        <v>3633946.4289193135</v>
      </c>
    </row>
    <row r="799" spans="1:8" x14ac:dyDescent="0.25">
      <c r="A799" s="349">
        <v>5</v>
      </c>
      <c r="B799" s="264" t="s">
        <v>610</v>
      </c>
      <c r="C799" s="235">
        <v>0.05</v>
      </c>
      <c r="D799" s="211" t="s">
        <v>619</v>
      </c>
      <c r="E799" s="337">
        <f>+E795</f>
        <v>145357857.15677252</v>
      </c>
      <c r="F799" s="203">
        <f t="shared" si="20"/>
        <v>7267892.857838627</v>
      </c>
    </row>
    <row r="800" spans="1:8" x14ac:dyDescent="0.25">
      <c r="A800" s="349">
        <v>6</v>
      </c>
      <c r="B800" s="264" t="s">
        <v>611</v>
      </c>
      <c r="C800" s="235">
        <v>0.01</v>
      </c>
      <c r="D800" s="211" t="s">
        <v>619</v>
      </c>
      <c r="E800" s="337">
        <f>+E795</f>
        <v>145357857.15677252</v>
      </c>
      <c r="F800" s="203">
        <f t="shared" si="20"/>
        <v>1453578.5715677252</v>
      </c>
    </row>
    <row r="801" spans="1:8" x14ac:dyDescent="0.25">
      <c r="A801" s="349">
        <v>7</v>
      </c>
      <c r="B801" s="264" t="s">
        <v>612</v>
      </c>
      <c r="C801" s="235">
        <v>1E-3</v>
      </c>
      <c r="D801" s="211" t="s">
        <v>619</v>
      </c>
      <c r="E801" s="337">
        <f>+E795</f>
        <v>145357857.15677252</v>
      </c>
      <c r="F801" s="203">
        <f>+C801*E801</f>
        <v>145357.85715677252</v>
      </c>
    </row>
    <row r="802" spans="1:8" x14ac:dyDescent="0.25">
      <c r="A802" s="349">
        <v>8</v>
      </c>
      <c r="B802" s="264" t="s">
        <v>613</v>
      </c>
      <c r="C802" s="235">
        <v>3.0000000000000001E-3</v>
      </c>
      <c r="D802" s="211" t="s">
        <v>619</v>
      </c>
      <c r="E802" s="337">
        <f>+E795</f>
        <v>145357857.15677252</v>
      </c>
      <c r="F802" s="203">
        <f t="shared" si="20"/>
        <v>436073.57147031761</v>
      </c>
    </row>
    <row r="803" spans="1:8" x14ac:dyDescent="0.25">
      <c r="A803" s="349">
        <v>9</v>
      </c>
      <c r="B803" s="264" t="s">
        <v>614</v>
      </c>
      <c r="C803" s="235">
        <v>4.0000000000000001E-3</v>
      </c>
      <c r="D803" s="211" t="s">
        <v>619</v>
      </c>
      <c r="E803" s="337">
        <f>+E795</f>
        <v>145357857.15677252</v>
      </c>
      <c r="F803" s="203">
        <f t="shared" si="20"/>
        <v>581431.42862709006</v>
      </c>
    </row>
    <row r="804" spans="1:8" x14ac:dyDescent="0.25">
      <c r="A804" s="349">
        <v>10</v>
      </c>
      <c r="B804" s="264" t="s">
        <v>615</v>
      </c>
      <c r="C804" s="235">
        <v>0.18</v>
      </c>
      <c r="D804" s="211" t="s">
        <v>619</v>
      </c>
      <c r="E804" s="337">
        <f>+E795</f>
        <v>145357857.15677252</v>
      </c>
      <c r="F804" s="203">
        <f>+C804*F795</f>
        <v>2616441.4288219055</v>
      </c>
    </row>
    <row r="805" spans="1:8" ht="15.75" thickBot="1" x14ac:dyDescent="0.3">
      <c r="A805" s="394"/>
      <c r="B805" s="273"/>
      <c r="C805" s="236"/>
      <c r="D805" s="237"/>
      <c r="E805" s="238"/>
      <c r="F805" s="239"/>
    </row>
    <row r="806" spans="1:8" s="270" customFormat="1" ht="14.25" customHeight="1" thickBot="1" x14ac:dyDescent="0.3">
      <c r="A806" s="395"/>
      <c r="B806" s="274" t="s">
        <v>40</v>
      </c>
      <c r="C806" s="240"/>
      <c r="D806" s="241"/>
      <c r="E806" s="242"/>
      <c r="F806" s="243">
        <f>+F792+F794</f>
        <v>184749836.44625789</v>
      </c>
      <c r="G806" s="234"/>
      <c r="H806" s="262"/>
    </row>
    <row r="807" spans="1:8" s="282" customFormat="1" ht="14.25" customHeight="1" x14ac:dyDescent="0.25">
      <c r="A807" s="396"/>
      <c r="C807" s="281"/>
      <c r="D807" s="283"/>
      <c r="E807" s="284"/>
      <c r="F807" s="284"/>
      <c r="G807" s="285"/>
      <c r="H807" s="286"/>
    </row>
    <row r="808" spans="1:8" s="282" customFormat="1" ht="14.25" customHeight="1" x14ac:dyDescent="0.25">
      <c r="A808" s="397"/>
      <c r="B808" s="333" t="s">
        <v>2009</v>
      </c>
      <c r="C808" s="334"/>
      <c r="D808" s="335"/>
      <c r="E808" s="336"/>
      <c r="F808" s="336"/>
      <c r="G808" s="285"/>
      <c r="H808" s="286"/>
    </row>
    <row r="809" spans="1:8" s="282" customFormat="1" ht="14.25" customHeight="1" x14ac:dyDescent="0.25">
      <c r="A809" s="397"/>
      <c r="B809" s="343"/>
      <c r="C809" s="335" t="s">
        <v>3</v>
      </c>
      <c r="D809" s="334" t="s">
        <v>1939</v>
      </c>
      <c r="E809" s="335" t="s">
        <v>1940</v>
      </c>
      <c r="F809" s="335" t="s">
        <v>1941</v>
      </c>
      <c r="G809" s="285"/>
      <c r="H809" s="286"/>
    </row>
    <row r="810" spans="1:8" s="282" customFormat="1" ht="14.25" customHeight="1" x14ac:dyDescent="0.25">
      <c r="A810" s="398">
        <v>1</v>
      </c>
      <c r="B810" s="287" t="s">
        <v>659</v>
      </c>
      <c r="C810" s="288" t="s">
        <v>47</v>
      </c>
      <c r="D810" s="289"/>
      <c r="E810" s="289"/>
      <c r="F810" s="290">
        <f>SUM(F811:F836)</f>
        <v>22647300.208790399</v>
      </c>
      <c r="G810" s="285"/>
      <c r="H810" s="286"/>
    </row>
    <row r="811" spans="1:8" s="282" customFormat="1" ht="14.25" customHeight="1" x14ac:dyDescent="0.25">
      <c r="A811" s="398">
        <f>+A810+0.01</f>
        <v>1.01</v>
      </c>
      <c r="B811" s="291" t="s">
        <v>61</v>
      </c>
      <c r="C811" s="292" t="s">
        <v>47</v>
      </c>
      <c r="D811" s="293"/>
      <c r="E811" s="293"/>
      <c r="F811" s="294"/>
      <c r="G811" s="285"/>
      <c r="H811" s="286"/>
    </row>
    <row r="812" spans="1:8" s="282" customFormat="1" ht="14.25" customHeight="1" x14ac:dyDescent="0.25">
      <c r="A812" s="398">
        <f t="shared" ref="A812:A823" si="21">+A811+0.01</f>
        <v>1.02</v>
      </c>
      <c r="B812" s="295" t="s">
        <v>81</v>
      </c>
      <c r="C812" s="296" t="s">
        <v>2</v>
      </c>
      <c r="D812" s="297">
        <f>83.5*15</f>
        <v>1252.5</v>
      </c>
      <c r="E812" s="297">
        <v>297.95734319999997</v>
      </c>
      <c r="F812" s="298">
        <f>ROUND(D812*E812,10)</f>
        <v>373191.57235799998</v>
      </c>
      <c r="G812" s="285"/>
      <c r="H812" s="286"/>
    </row>
    <row r="813" spans="1:8" s="282" customFormat="1" ht="14.25" customHeight="1" x14ac:dyDescent="0.25">
      <c r="A813" s="398">
        <f t="shared" si="21"/>
        <v>1.03</v>
      </c>
      <c r="B813" s="295" t="s">
        <v>84</v>
      </c>
      <c r="C813" s="296" t="s">
        <v>2</v>
      </c>
      <c r="D813" s="299">
        <f>83.5*15</f>
        <v>1252.5</v>
      </c>
      <c r="E813" s="297">
        <v>77.083500000000001</v>
      </c>
      <c r="F813" s="298">
        <f>ROUND(D813*E813,10)</f>
        <v>96547.083750000005</v>
      </c>
      <c r="G813" s="285"/>
      <c r="H813" s="286"/>
    </row>
    <row r="814" spans="1:8" s="282" customFormat="1" ht="14.25" customHeight="1" x14ac:dyDescent="0.25">
      <c r="A814" s="398">
        <f t="shared" si="21"/>
        <v>1.04</v>
      </c>
      <c r="B814" s="291" t="s">
        <v>63</v>
      </c>
      <c r="C814" s="292" t="s">
        <v>47</v>
      </c>
      <c r="D814" s="300"/>
      <c r="E814" s="293"/>
      <c r="F814" s="294"/>
      <c r="G814" s="285"/>
      <c r="H814" s="286"/>
    </row>
    <row r="815" spans="1:8" s="282" customFormat="1" ht="14.25" customHeight="1" x14ac:dyDescent="0.25">
      <c r="A815" s="398">
        <f t="shared" si="21"/>
        <v>1.05</v>
      </c>
      <c r="B815" s="295" t="s">
        <v>661</v>
      </c>
      <c r="C815" s="296" t="s">
        <v>660</v>
      </c>
      <c r="D815" s="299">
        <f>+D812*0.4</f>
        <v>501</v>
      </c>
      <c r="E815" s="301">
        <v>945.69</v>
      </c>
      <c r="F815" s="298">
        <f>ROUND(D815*E815,10)</f>
        <v>473790.69</v>
      </c>
      <c r="G815" s="285"/>
      <c r="H815" s="286"/>
    </row>
    <row r="816" spans="1:8" s="282" customFormat="1" ht="14.25" customHeight="1" x14ac:dyDescent="0.25">
      <c r="A816" s="398">
        <f t="shared" si="21"/>
        <v>1.06</v>
      </c>
      <c r="B816" s="295" t="s">
        <v>662</v>
      </c>
      <c r="C816" s="296" t="s">
        <v>663</v>
      </c>
      <c r="D816" s="299">
        <f>D815*1.3*5</f>
        <v>3256.5000000000005</v>
      </c>
      <c r="E816" s="301">
        <v>49.57</v>
      </c>
      <c r="F816" s="298">
        <f>ROUND(D816*E816,10)</f>
        <v>161424.70499999999</v>
      </c>
      <c r="G816" s="285"/>
      <c r="H816" s="286"/>
    </row>
    <row r="817" spans="1:8" s="282" customFormat="1" ht="14.25" customHeight="1" x14ac:dyDescent="0.25">
      <c r="A817" s="398">
        <f t="shared" si="21"/>
        <v>1.07</v>
      </c>
      <c r="B817" s="295" t="s">
        <v>56</v>
      </c>
      <c r="C817" s="296" t="s">
        <v>9</v>
      </c>
      <c r="D817" s="299">
        <f>+D812*1.5</f>
        <v>1878.75</v>
      </c>
      <c r="E817" s="297">
        <v>814.20500000000004</v>
      </c>
      <c r="F817" s="298">
        <f>ROUND(D817*E817,10)</f>
        <v>1529687.64375</v>
      </c>
      <c r="G817" s="285"/>
      <c r="H817" s="286"/>
    </row>
    <row r="818" spans="1:8" s="282" customFormat="1" ht="14.25" customHeight="1" x14ac:dyDescent="0.25">
      <c r="A818" s="398">
        <f t="shared" si="21"/>
        <v>1.08</v>
      </c>
      <c r="B818" s="291" t="s">
        <v>94</v>
      </c>
      <c r="C818" s="292" t="s">
        <v>47</v>
      </c>
      <c r="D818" s="300"/>
      <c r="E818" s="293"/>
      <c r="F818" s="294"/>
      <c r="G818" s="285"/>
      <c r="H818" s="286"/>
    </row>
    <row r="819" spans="1:8" s="282" customFormat="1" ht="14.25" customHeight="1" x14ac:dyDescent="0.25">
      <c r="A819" s="398">
        <f t="shared" si="21"/>
        <v>1.0900000000000001</v>
      </c>
      <c r="B819" s="345" t="s">
        <v>664</v>
      </c>
      <c r="C819" s="296" t="s">
        <v>9</v>
      </c>
      <c r="D819" s="299">
        <f>82.5*14*0.2</f>
        <v>231</v>
      </c>
      <c r="E819" s="297">
        <v>22693.17</v>
      </c>
      <c r="F819" s="298">
        <f>ROUND(D819*E819,10)</f>
        <v>5242122.2699999996</v>
      </c>
      <c r="G819" s="285"/>
      <c r="H819" s="286"/>
    </row>
    <row r="820" spans="1:8" s="282" customFormat="1" ht="14.25" customHeight="1" x14ac:dyDescent="0.25">
      <c r="A820" s="398">
        <f t="shared" si="21"/>
        <v>1.1000000000000001</v>
      </c>
      <c r="B820" s="295" t="s">
        <v>665</v>
      </c>
      <c r="C820" s="296" t="s">
        <v>9</v>
      </c>
      <c r="D820" s="299">
        <f>24*(3*2*0.5)</f>
        <v>72</v>
      </c>
      <c r="E820" s="297">
        <v>11753.273387949999</v>
      </c>
      <c r="F820" s="298">
        <f>ROUND(D820*E820,10)</f>
        <v>846235.68393239996</v>
      </c>
      <c r="G820" s="285"/>
      <c r="H820" s="286"/>
    </row>
    <row r="821" spans="1:8" s="282" customFormat="1" ht="14.25" customHeight="1" x14ac:dyDescent="0.25">
      <c r="A821" s="398">
        <f t="shared" si="21"/>
        <v>1.1100000000000001</v>
      </c>
      <c r="B821" s="295" t="s">
        <v>666</v>
      </c>
      <c r="C821" s="296" t="s">
        <v>9</v>
      </c>
      <c r="D821" s="299">
        <f>24*(1.5*0.5*0.5)</f>
        <v>9</v>
      </c>
      <c r="E821" s="297">
        <v>39850.36</v>
      </c>
      <c r="F821" s="298">
        <f>ROUND(D821*E821,10)</f>
        <v>358653.24</v>
      </c>
      <c r="G821" s="285"/>
      <c r="H821" s="286"/>
    </row>
    <row r="822" spans="1:8" s="282" customFormat="1" ht="14.25" customHeight="1" x14ac:dyDescent="0.25">
      <c r="A822" s="398">
        <f t="shared" si="21"/>
        <v>1.1200000000000001</v>
      </c>
      <c r="B822" s="291" t="s">
        <v>270</v>
      </c>
      <c r="C822" s="292" t="s">
        <v>47</v>
      </c>
      <c r="D822" s="300"/>
      <c r="E822" s="293"/>
      <c r="F822" s="294"/>
      <c r="G822" s="285"/>
      <c r="H822" s="286"/>
    </row>
    <row r="823" spans="1:8" s="282" customFormat="1" ht="14.25" customHeight="1" x14ac:dyDescent="0.25">
      <c r="A823" s="398">
        <f t="shared" si="21"/>
        <v>1.1300000000000001</v>
      </c>
      <c r="B823" s="295" t="s">
        <v>1985</v>
      </c>
      <c r="C823" s="296" t="s">
        <v>2</v>
      </c>
      <c r="D823" s="299">
        <f>(82.5+14)*2*1</f>
        <v>193</v>
      </c>
      <c r="E823" s="297">
        <v>2847.39</v>
      </c>
      <c r="F823" s="298">
        <f>ROUND(D823*E823,10)</f>
        <v>549546.27</v>
      </c>
      <c r="G823" s="285"/>
      <c r="H823" s="286"/>
    </row>
    <row r="824" spans="1:8" s="282" customFormat="1" ht="14.25" customHeight="1" x14ac:dyDescent="0.25">
      <c r="A824" s="398">
        <f t="shared" ref="A824:A836" si="22">+A823+0.01</f>
        <v>1.1400000000000001</v>
      </c>
      <c r="B824" s="295" t="s">
        <v>272</v>
      </c>
      <c r="C824" s="296" t="s">
        <v>2</v>
      </c>
      <c r="D824" s="299">
        <f>+D812*1.1</f>
        <v>1377.75</v>
      </c>
      <c r="E824" s="297">
        <v>8197.48</v>
      </c>
      <c r="F824" s="298">
        <f>ROUND(D824*E824,10)</f>
        <v>11294078.07</v>
      </c>
      <c r="G824" s="285"/>
      <c r="H824" s="286"/>
    </row>
    <row r="825" spans="1:8" s="282" customFormat="1" ht="14.25" customHeight="1" x14ac:dyDescent="0.25">
      <c r="A825" s="398">
        <f t="shared" si="22"/>
        <v>1.1500000000000001</v>
      </c>
      <c r="B825" s="291" t="s">
        <v>106</v>
      </c>
      <c r="C825" s="292" t="s">
        <v>47</v>
      </c>
      <c r="D825" s="300"/>
      <c r="E825" s="293"/>
      <c r="F825" s="294"/>
      <c r="G825" s="285"/>
      <c r="H825" s="286"/>
    </row>
    <row r="826" spans="1:8" s="282" customFormat="1" ht="14.25" customHeight="1" x14ac:dyDescent="0.25">
      <c r="A826" s="398">
        <f t="shared" si="22"/>
        <v>1.1600000000000001</v>
      </c>
      <c r="B826" s="295" t="s">
        <v>667</v>
      </c>
      <c r="C826" s="296" t="s">
        <v>2</v>
      </c>
      <c r="D826" s="299">
        <f>+(0.5*4*1)*24</f>
        <v>48</v>
      </c>
      <c r="E826" s="297">
        <v>788.63</v>
      </c>
      <c r="F826" s="298">
        <f>ROUND(D826*E826,10)</f>
        <v>37854.239999999998</v>
      </c>
      <c r="G826" s="285"/>
      <c r="H826" s="286"/>
    </row>
    <row r="827" spans="1:8" s="282" customFormat="1" ht="14.25" customHeight="1" x14ac:dyDescent="0.25">
      <c r="A827" s="398">
        <f t="shared" si="22"/>
        <v>1.1700000000000002</v>
      </c>
      <c r="B827" s="295" t="s">
        <v>76</v>
      </c>
      <c r="C827" s="296" t="s">
        <v>2</v>
      </c>
      <c r="D827" s="299">
        <f>+D826</f>
        <v>48</v>
      </c>
      <c r="E827" s="297">
        <v>238.96</v>
      </c>
      <c r="F827" s="298">
        <f>ROUND(D827*E827,10)</f>
        <v>11470.08</v>
      </c>
      <c r="G827" s="285"/>
      <c r="H827" s="286"/>
    </row>
    <row r="828" spans="1:8" s="282" customFormat="1" ht="14.25" customHeight="1" x14ac:dyDescent="0.25">
      <c r="A828" s="398">
        <f t="shared" si="22"/>
        <v>1.1800000000000002</v>
      </c>
      <c r="B828" s="295" t="s">
        <v>77</v>
      </c>
      <c r="C828" s="296" t="s">
        <v>2</v>
      </c>
      <c r="D828" s="299">
        <f>1*4*24+0.5*4*24</f>
        <v>144</v>
      </c>
      <c r="E828" s="297">
        <v>250.17</v>
      </c>
      <c r="F828" s="298">
        <f>ROUND(D828*E828,10)</f>
        <v>36024.480000000003</v>
      </c>
      <c r="G828" s="285"/>
      <c r="H828" s="286"/>
    </row>
    <row r="829" spans="1:8" s="282" customFormat="1" ht="14.25" customHeight="1" x14ac:dyDescent="0.25">
      <c r="A829" s="398">
        <f t="shared" si="22"/>
        <v>1.1900000000000002</v>
      </c>
      <c r="B829" s="295" t="s">
        <v>78</v>
      </c>
      <c r="C829" s="296" t="s">
        <v>1</v>
      </c>
      <c r="D829" s="299">
        <f>4*0.5*24</f>
        <v>48</v>
      </c>
      <c r="E829" s="297">
        <v>296.43</v>
      </c>
      <c r="F829" s="298">
        <f>ROUND(D829*E829,10)</f>
        <v>14228.64</v>
      </c>
      <c r="G829" s="285"/>
      <c r="H829" s="286"/>
    </row>
    <row r="830" spans="1:8" s="282" customFormat="1" ht="14.25" customHeight="1" x14ac:dyDescent="0.25">
      <c r="A830" s="398">
        <f t="shared" si="22"/>
        <v>1.2000000000000002</v>
      </c>
      <c r="B830" s="291" t="s">
        <v>112</v>
      </c>
      <c r="C830" s="292" t="s">
        <v>47</v>
      </c>
      <c r="D830" s="300"/>
      <c r="E830" s="293"/>
      <c r="F830" s="298"/>
      <c r="G830" s="285"/>
      <c r="H830" s="286"/>
    </row>
    <row r="831" spans="1:8" s="282" customFormat="1" ht="14.25" customHeight="1" x14ac:dyDescent="0.25">
      <c r="A831" s="398">
        <f t="shared" si="22"/>
        <v>1.2100000000000002</v>
      </c>
      <c r="B831" s="295" t="s">
        <v>668</v>
      </c>
      <c r="C831" s="296" t="s">
        <v>2</v>
      </c>
      <c r="D831" s="297">
        <f>+(1.5*82.5*2)+(1.5*17*2)</f>
        <v>298.5</v>
      </c>
      <c r="E831" s="297">
        <v>4256.62</v>
      </c>
      <c r="F831" s="298">
        <f>ROUND(D831*E831,10)</f>
        <v>1270601.07</v>
      </c>
      <c r="G831" s="285"/>
      <c r="H831" s="286"/>
    </row>
    <row r="832" spans="1:8" s="282" customFormat="1" ht="14.25" customHeight="1" x14ac:dyDescent="0.25">
      <c r="A832" s="398">
        <f t="shared" si="22"/>
        <v>1.2200000000000002</v>
      </c>
      <c r="B832" s="291" t="s">
        <v>156</v>
      </c>
      <c r="C832" s="292" t="s">
        <v>47</v>
      </c>
      <c r="D832" s="293"/>
      <c r="E832" s="293"/>
      <c r="F832" s="294"/>
      <c r="G832" s="285"/>
      <c r="H832" s="286"/>
    </row>
    <row r="833" spans="1:8" s="282" customFormat="1" ht="14.25" customHeight="1" x14ac:dyDescent="0.25">
      <c r="A833" s="398">
        <f t="shared" si="22"/>
        <v>1.2300000000000002</v>
      </c>
      <c r="B833" s="295" t="s">
        <v>158</v>
      </c>
      <c r="C833" s="296" t="s">
        <v>2</v>
      </c>
      <c r="D833" s="297">
        <f>+D826</f>
        <v>48</v>
      </c>
      <c r="E833" s="297">
        <v>556.1</v>
      </c>
      <c r="F833" s="298">
        <f>ROUND(D833*E833,10)</f>
        <v>26692.799999999999</v>
      </c>
      <c r="G833" s="285"/>
      <c r="H833" s="286"/>
    </row>
    <row r="834" spans="1:8" s="282" customFormat="1" ht="14.25" customHeight="1" x14ac:dyDescent="0.25">
      <c r="A834" s="398">
        <f t="shared" si="22"/>
        <v>1.2400000000000002</v>
      </c>
      <c r="B834" s="295" t="s">
        <v>669</v>
      </c>
      <c r="C834" s="296" t="s">
        <v>2</v>
      </c>
      <c r="D834" s="297">
        <f>82+82+15+15*4*4</f>
        <v>419</v>
      </c>
      <c r="E834" s="297">
        <v>722.93000000000006</v>
      </c>
      <c r="F834" s="298">
        <f>ROUND(D834*E834,10)</f>
        <v>302907.67</v>
      </c>
      <c r="G834" s="285"/>
      <c r="H834" s="286"/>
    </row>
    <row r="835" spans="1:8" s="282" customFormat="1" ht="14.25" customHeight="1" x14ac:dyDescent="0.25">
      <c r="A835" s="398">
        <f t="shared" si="22"/>
        <v>1.2500000000000002</v>
      </c>
      <c r="B835" s="291" t="s">
        <v>670</v>
      </c>
      <c r="C835" s="292" t="s">
        <v>47</v>
      </c>
      <c r="D835" s="293"/>
      <c r="E835" s="293"/>
      <c r="F835" s="298"/>
      <c r="G835" s="285"/>
      <c r="H835" s="286"/>
    </row>
    <row r="836" spans="1:8" s="282" customFormat="1" ht="14.25" customHeight="1" x14ac:dyDescent="0.25">
      <c r="A836" s="398">
        <f t="shared" si="22"/>
        <v>1.2600000000000002</v>
      </c>
      <c r="B836" s="295" t="s">
        <v>671</v>
      </c>
      <c r="C836" s="296" t="s">
        <v>3</v>
      </c>
      <c r="D836" s="297">
        <v>1</v>
      </c>
      <c r="E836" s="297">
        <f>+F833/1.2</f>
        <v>22244</v>
      </c>
      <c r="F836" s="298">
        <f>ROUND(D836*E836,10)</f>
        <v>22244</v>
      </c>
      <c r="G836" s="285"/>
      <c r="H836" s="286"/>
    </row>
    <row r="837" spans="1:8" s="282" customFormat="1" ht="14.25" customHeight="1" x14ac:dyDescent="0.25">
      <c r="A837" s="398"/>
      <c r="B837" s="295"/>
      <c r="C837" s="296"/>
      <c r="D837" s="297"/>
      <c r="E837" s="297"/>
      <c r="F837" s="298"/>
      <c r="G837" s="285"/>
      <c r="H837" s="286"/>
    </row>
    <row r="838" spans="1:8" s="282" customFormat="1" ht="14.25" customHeight="1" x14ac:dyDescent="0.25">
      <c r="A838" s="398">
        <v>2</v>
      </c>
      <c r="B838" s="287" t="s">
        <v>672</v>
      </c>
      <c r="C838" s="288" t="s">
        <v>47</v>
      </c>
      <c r="D838" s="289"/>
      <c r="E838" s="289"/>
      <c r="F838" s="290">
        <f>SUM(F839:F866)</f>
        <v>14678779.509591825</v>
      </c>
      <c r="G838" s="285"/>
      <c r="H838" s="286"/>
    </row>
    <row r="839" spans="1:8" s="282" customFormat="1" ht="14.25" customHeight="1" x14ac:dyDescent="0.25">
      <c r="A839" s="398">
        <f>+A838+0.01</f>
        <v>2.0099999999999998</v>
      </c>
      <c r="B839" s="291" t="s">
        <v>61</v>
      </c>
      <c r="C839" s="292" t="s">
        <v>47</v>
      </c>
      <c r="D839" s="293"/>
      <c r="E839" s="293"/>
      <c r="F839" s="294"/>
      <c r="G839" s="285"/>
      <c r="H839" s="286"/>
    </row>
    <row r="840" spans="1:8" s="282" customFormat="1" ht="14.25" customHeight="1" x14ac:dyDescent="0.25">
      <c r="A840" s="398">
        <f t="shared" ref="A840:A866" si="23">+A839+0.01</f>
        <v>2.0199999999999996</v>
      </c>
      <c r="B840" s="295" t="s">
        <v>81</v>
      </c>
      <c r="C840" s="296" t="s">
        <v>2</v>
      </c>
      <c r="D840" s="299">
        <f>33*25</f>
        <v>825</v>
      </c>
      <c r="E840" s="297">
        <v>297.95734319999997</v>
      </c>
      <c r="F840" s="298">
        <f>ROUND(D840*E840,10)</f>
        <v>245814.80814000001</v>
      </c>
      <c r="G840" s="285"/>
      <c r="H840" s="286"/>
    </row>
    <row r="841" spans="1:8" s="282" customFormat="1" ht="14.25" customHeight="1" x14ac:dyDescent="0.25">
      <c r="A841" s="398">
        <f t="shared" si="23"/>
        <v>2.0299999999999994</v>
      </c>
      <c r="B841" s="295" t="s">
        <v>84</v>
      </c>
      <c r="C841" s="296" t="s">
        <v>2</v>
      </c>
      <c r="D841" s="299">
        <f>32*23</f>
        <v>736</v>
      </c>
      <c r="E841" s="297">
        <v>77.083500000000001</v>
      </c>
      <c r="F841" s="298">
        <f>ROUND(D841*E841,10)</f>
        <v>56733.455999999998</v>
      </c>
      <c r="G841" s="285"/>
      <c r="H841" s="286"/>
    </row>
    <row r="842" spans="1:8" s="282" customFormat="1" ht="14.25" customHeight="1" x14ac:dyDescent="0.25">
      <c r="A842" s="398">
        <f t="shared" si="23"/>
        <v>2.0399999999999991</v>
      </c>
      <c r="B842" s="291" t="s">
        <v>63</v>
      </c>
      <c r="C842" s="292" t="s">
        <v>47</v>
      </c>
      <c r="D842" s="300"/>
      <c r="E842" s="293"/>
      <c r="F842" s="294"/>
      <c r="G842" s="285"/>
      <c r="H842" s="286"/>
    </row>
    <row r="843" spans="1:8" s="282" customFormat="1" ht="14.25" customHeight="1" x14ac:dyDescent="0.25">
      <c r="A843" s="398">
        <f t="shared" si="23"/>
        <v>2.0499999999999989</v>
      </c>
      <c r="B843" s="295" t="s">
        <v>661</v>
      </c>
      <c r="C843" s="296" t="s">
        <v>660</v>
      </c>
      <c r="D843" s="299">
        <f>+D841*0.4</f>
        <v>294.40000000000003</v>
      </c>
      <c r="E843" s="297">
        <v>945.69</v>
      </c>
      <c r="F843" s="298">
        <f>ROUND(D843*E843,10)</f>
        <v>278411.136</v>
      </c>
      <c r="G843" s="285"/>
      <c r="H843" s="286"/>
    </row>
    <row r="844" spans="1:8" s="282" customFormat="1" ht="14.25" customHeight="1" x14ac:dyDescent="0.25">
      <c r="A844" s="398">
        <f t="shared" si="23"/>
        <v>2.0599999999999987</v>
      </c>
      <c r="B844" s="295" t="s">
        <v>662</v>
      </c>
      <c r="C844" s="296" t="s">
        <v>663</v>
      </c>
      <c r="D844" s="299">
        <f>+(D843)*1.3*5</f>
        <v>1913.6000000000004</v>
      </c>
      <c r="E844" s="297">
        <v>49.57</v>
      </c>
      <c r="F844" s="298">
        <f>ROUND(D844*E844,10)</f>
        <v>94857.152000000002</v>
      </c>
      <c r="G844" s="285"/>
      <c r="H844" s="286"/>
    </row>
    <row r="845" spans="1:8" s="282" customFormat="1" ht="14.25" customHeight="1" x14ac:dyDescent="0.25">
      <c r="A845" s="398">
        <f t="shared" si="23"/>
        <v>2.0699999999999985</v>
      </c>
      <c r="B845" s="295" t="s">
        <v>56</v>
      </c>
      <c r="C845" s="296" t="s">
        <v>9</v>
      </c>
      <c r="D845" s="402">
        <f>+D840*1.5</f>
        <v>1237.5</v>
      </c>
      <c r="E845" s="297">
        <v>814.20500000000004</v>
      </c>
      <c r="F845" s="298">
        <f>ROUND(D845*E845,10)</f>
        <v>1007578.6875</v>
      </c>
      <c r="G845" s="285"/>
      <c r="H845" s="286"/>
    </row>
    <row r="846" spans="1:8" s="282" customFormat="1" ht="14.25" customHeight="1" x14ac:dyDescent="0.25">
      <c r="A846" s="398">
        <f t="shared" si="23"/>
        <v>2.0799999999999983</v>
      </c>
      <c r="B846" s="291" t="s">
        <v>94</v>
      </c>
      <c r="C846" s="292" t="s">
        <v>47</v>
      </c>
      <c r="D846" s="300"/>
      <c r="E846" s="293"/>
      <c r="F846" s="294"/>
      <c r="G846" s="285"/>
      <c r="H846" s="286"/>
    </row>
    <row r="847" spans="1:8" s="282" customFormat="1" ht="14.25" customHeight="1" x14ac:dyDescent="0.25">
      <c r="A847" s="398">
        <f t="shared" si="23"/>
        <v>2.0899999999999981</v>
      </c>
      <c r="B847" s="344" t="s">
        <v>664</v>
      </c>
      <c r="C847" s="296" t="s">
        <v>9</v>
      </c>
      <c r="D847" s="299">
        <f>+D841*0.2</f>
        <v>147.20000000000002</v>
      </c>
      <c r="E847" s="297">
        <f>+E819</f>
        <v>22693.17</v>
      </c>
      <c r="F847" s="298">
        <f>ROUND(D847*E847,10)</f>
        <v>3340434.6239999998</v>
      </c>
      <c r="G847" s="285"/>
      <c r="H847" s="286"/>
    </row>
    <row r="848" spans="1:8" s="282" customFormat="1" ht="14.25" customHeight="1" x14ac:dyDescent="0.25">
      <c r="A848" s="398">
        <f t="shared" si="23"/>
        <v>2.0999999999999979</v>
      </c>
      <c r="B848" s="295" t="s">
        <v>665</v>
      </c>
      <c r="C848" s="296" t="s">
        <v>9</v>
      </c>
      <c r="D848" s="299">
        <f>2*2*0.5*16</f>
        <v>32</v>
      </c>
      <c r="E848" s="297">
        <v>11753.273387949999</v>
      </c>
      <c r="F848" s="298">
        <f>ROUND(D848*E848,10)</f>
        <v>376104.74841439998</v>
      </c>
      <c r="G848" s="285"/>
      <c r="H848" s="286"/>
    </row>
    <row r="849" spans="1:8" s="282" customFormat="1" ht="14.25" customHeight="1" x14ac:dyDescent="0.25">
      <c r="A849" s="398">
        <f t="shared" si="23"/>
        <v>2.1099999999999977</v>
      </c>
      <c r="B849" s="295" t="s">
        <v>666</v>
      </c>
      <c r="C849" s="296" t="s">
        <v>9</v>
      </c>
      <c r="D849" s="299">
        <f>16*0.5*0.5*1.5</f>
        <v>6</v>
      </c>
      <c r="E849" s="297">
        <v>39850.36</v>
      </c>
      <c r="F849" s="298">
        <f>ROUND(D849*E849,10)</f>
        <v>239102.16</v>
      </c>
      <c r="G849" s="285"/>
      <c r="H849" s="286"/>
    </row>
    <row r="850" spans="1:8" s="282" customFormat="1" ht="14.25" customHeight="1" x14ac:dyDescent="0.25">
      <c r="A850" s="398">
        <f t="shared" si="23"/>
        <v>2.1199999999999974</v>
      </c>
      <c r="B850" s="291" t="s">
        <v>270</v>
      </c>
      <c r="C850" s="292" t="s">
        <v>47</v>
      </c>
      <c r="D850" s="300"/>
      <c r="E850" s="293"/>
      <c r="F850" s="294"/>
      <c r="G850" s="285"/>
      <c r="H850" s="286"/>
    </row>
    <row r="851" spans="1:8" s="282" customFormat="1" ht="14.25" customHeight="1" x14ac:dyDescent="0.25">
      <c r="A851" s="398">
        <f t="shared" si="23"/>
        <v>2.1299999999999972</v>
      </c>
      <c r="B851" s="295" t="s">
        <v>1986</v>
      </c>
      <c r="C851" s="296" t="s">
        <v>2</v>
      </c>
      <c r="D851" s="299">
        <f>116*4</f>
        <v>464</v>
      </c>
      <c r="E851" s="297">
        <v>2847.39</v>
      </c>
      <c r="F851" s="298">
        <f>ROUND(D851*E851,10)</f>
        <v>1321188.96</v>
      </c>
      <c r="G851" s="285"/>
      <c r="H851" s="286"/>
    </row>
    <row r="852" spans="1:8" s="282" customFormat="1" ht="14.25" customHeight="1" x14ac:dyDescent="0.25">
      <c r="A852" s="398">
        <f t="shared" si="23"/>
        <v>2.139999999999997</v>
      </c>
      <c r="B852" s="295" t="s">
        <v>1987</v>
      </c>
      <c r="C852" s="296" t="s">
        <v>9</v>
      </c>
      <c r="D852" s="299">
        <v>120</v>
      </c>
      <c r="E852" s="297">
        <f>2244.17*1.25</f>
        <v>2805.2125000000001</v>
      </c>
      <c r="F852" s="298">
        <f>ROUND(D852*E852,10)</f>
        <v>336625.5</v>
      </c>
      <c r="G852" s="285"/>
      <c r="H852" s="286"/>
    </row>
    <row r="853" spans="1:8" s="282" customFormat="1" ht="14.25" customHeight="1" x14ac:dyDescent="0.25">
      <c r="A853" s="398">
        <f t="shared" si="23"/>
        <v>2.1499999999999968</v>
      </c>
      <c r="B853" s="295" t="s">
        <v>272</v>
      </c>
      <c r="C853" s="296" t="s">
        <v>2</v>
      </c>
      <c r="D853" s="299">
        <f>+D840</f>
        <v>825</v>
      </c>
      <c r="E853" s="297">
        <v>8197.48</v>
      </c>
      <c r="F853" s="298">
        <f>ROUND(D853*E853,10)</f>
        <v>6762921</v>
      </c>
      <c r="G853" s="285"/>
      <c r="H853" s="286"/>
    </row>
    <row r="854" spans="1:8" s="282" customFormat="1" ht="14.25" customHeight="1" x14ac:dyDescent="0.25">
      <c r="A854" s="398">
        <f t="shared" si="23"/>
        <v>2.1599999999999966</v>
      </c>
      <c r="B854" s="291" t="s">
        <v>106</v>
      </c>
      <c r="C854" s="292" t="s">
        <v>47</v>
      </c>
      <c r="D854" s="300"/>
      <c r="E854" s="293"/>
      <c r="F854" s="294"/>
      <c r="G854" s="285"/>
      <c r="H854" s="286"/>
    </row>
    <row r="855" spans="1:8" s="282" customFormat="1" ht="14.25" customHeight="1" x14ac:dyDescent="0.25">
      <c r="A855" s="398">
        <f t="shared" si="23"/>
        <v>2.1699999999999964</v>
      </c>
      <c r="B855" s="295" t="s">
        <v>667</v>
      </c>
      <c r="C855" s="296" t="s">
        <v>2</v>
      </c>
      <c r="D855" s="299">
        <f>16*(0.5*4*1)</f>
        <v>32</v>
      </c>
      <c r="E855" s="297">
        <v>788.63113580000004</v>
      </c>
      <c r="F855" s="298">
        <f>ROUND(D855*E855,10)</f>
        <v>25236.196345600001</v>
      </c>
      <c r="G855" s="285"/>
      <c r="H855" s="286"/>
    </row>
    <row r="856" spans="1:8" s="282" customFormat="1" ht="14.25" customHeight="1" x14ac:dyDescent="0.25">
      <c r="A856" s="398">
        <f t="shared" si="23"/>
        <v>2.1799999999999962</v>
      </c>
      <c r="B856" s="295" t="s">
        <v>76</v>
      </c>
      <c r="C856" s="296" t="s">
        <v>2</v>
      </c>
      <c r="D856" s="299">
        <f>+D855</f>
        <v>32</v>
      </c>
      <c r="E856" s="297">
        <v>238.96275</v>
      </c>
      <c r="F856" s="298">
        <f>ROUND(D856*E856,10)</f>
        <v>7646.808</v>
      </c>
      <c r="G856" s="285"/>
      <c r="H856" s="286"/>
    </row>
    <row r="857" spans="1:8" s="282" customFormat="1" ht="14.25" customHeight="1" x14ac:dyDescent="0.25">
      <c r="A857" s="398">
        <f t="shared" si="23"/>
        <v>2.1899999999999959</v>
      </c>
      <c r="B857" s="295" t="s">
        <v>77</v>
      </c>
      <c r="C857" s="296" t="s">
        <v>2</v>
      </c>
      <c r="D857" s="299">
        <f>1*4*16+0.5*4*16</f>
        <v>96</v>
      </c>
      <c r="E857" s="297">
        <v>250.16670136900001</v>
      </c>
      <c r="F857" s="298">
        <f>ROUND(D857*E857,10)</f>
        <v>24016.003331423999</v>
      </c>
      <c r="G857" s="285"/>
      <c r="H857" s="286"/>
    </row>
    <row r="858" spans="1:8" s="282" customFormat="1" ht="14.25" customHeight="1" x14ac:dyDescent="0.25">
      <c r="A858" s="398">
        <f t="shared" si="23"/>
        <v>2.1999999999999957</v>
      </c>
      <c r="B858" s="295" t="s">
        <v>78</v>
      </c>
      <c r="C858" s="296" t="s">
        <v>1</v>
      </c>
      <c r="D858" s="299">
        <f>4*0.5*16</f>
        <v>32</v>
      </c>
      <c r="E858" s="297">
        <v>296.42937219999999</v>
      </c>
      <c r="F858" s="298">
        <f>ROUND(D858*E858,10)</f>
        <v>9485.7399103999996</v>
      </c>
      <c r="G858" s="285"/>
      <c r="H858" s="286"/>
    </row>
    <row r="859" spans="1:8" s="282" customFormat="1" ht="14.25" customHeight="1" x14ac:dyDescent="0.25">
      <c r="A859" s="398">
        <f t="shared" si="23"/>
        <v>2.2099999999999955</v>
      </c>
      <c r="B859" s="291" t="s">
        <v>112</v>
      </c>
      <c r="C859" s="292" t="s">
        <v>47</v>
      </c>
      <c r="D859" s="300"/>
      <c r="E859" s="293"/>
      <c r="F859" s="298"/>
      <c r="G859" s="285"/>
      <c r="H859" s="286"/>
    </row>
    <row r="860" spans="1:8" s="282" customFormat="1" ht="14.25" customHeight="1" x14ac:dyDescent="0.25">
      <c r="A860" s="398">
        <f t="shared" si="23"/>
        <v>2.2199999999999953</v>
      </c>
      <c r="B860" s="295" t="s">
        <v>673</v>
      </c>
      <c r="C860" s="296" t="s">
        <v>2</v>
      </c>
      <c r="D860" s="299">
        <f>25.31*2+31.44</f>
        <v>82.06</v>
      </c>
      <c r="E860" s="297">
        <f>1563.61*1.25</f>
        <v>1954.5124999999998</v>
      </c>
      <c r="F860" s="298">
        <f>ROUND(D860*E860,10)</f>
        <v>160387.29574999999</v>
      </c>
      <c r="G860" s="285"/>
      <c r="H860" s="286"/>
    </row>
    <row r="861" spans="1:8" s="282" customFormat="1" ht="14.25" customHeight="1" x14ac:dyDescent="0.25">
      <c r="A861" s="398">
        <f t="shared" si="23"/>
        <v>2.2299999999999951</v>
      </c>
      <c r="B861" s="295" t="s">
        <v>674</v>
      </c>
      <c r="C861" s="296" t="s">
        <v>2</v>
      </c>
      <c r="D861" s="299">
        <f>1.5*31.44</f>
        <v>47.160000000000004</v>
      </c>
      <c r="E861" s="297">
        <f>+E831</f>
        <v>4256.62</v>
      </c>
      <c r="F861" s="298">
        <f>ROUND(D861*E861,10)</f>
        <v>200742.1992</v>
      </c>
      <c r="G861" s="285"/>
      <c r="H861" s="286"/>
    </row>
    <row r="862" spans="1:8" s="282" customFormat="1" ht="14.25" customHeight="1" x14ac:dyDescent="0.25">
      <c r="A862" s="398">
        <f t="shared" si="23"/>
        <v>2.2399999999999949</v>
      </c>
      <c r="B862" s="291" t="s">
        <v>156</v>
      </c>
      <c r="C862" s="292" t="s">
        <v>47</v>
      </c>
      <c r="D862" s="300"/>
      <c r="E862" s="293"/>
      <c r="F862" s="294"/>
      <c r="G862" s="285"/>
      <c r="H862" s="286"/>
    </row>
    <row r="863" spans="1:8" s="282" customFormat="1" ht="14.25" customHeight="1" x14ac:dyDescent="0.25">
      <c r="A863" s="398">
        <f t="shared" si="23"/>
        <v>2.2499999999999947</v>
      </c>
      <c r="B863" s="295" t="s">
        <v>158</v>
      </c>
      <c r="C863" s="296" t="s">
        <v>2</v>
      </c>
      <c r="D863" s="299">
        <f>+D855</f>
        <v>32</v>
      </c>
      <c r="E863" s="297">
        <v>556.1</v>
      </c>
      <c r="F863" s="298">
        <f>ROUND(D863*E863,10)</f>
        <v>17795.2</v>
      </c>
      <c r="G863" s="285"/>
      <c r="H863" s="286"/>
    </row>
    <row r="864" spans="1:8" s="282" customFormat="1" ht="14.25" customHeight="1" x14ac:dyDescent="0.25">
      <c r="A864" s="398">
        <f t="shared" si="23"/>
        <v>2.2599999999999945</v>
      </c>
      <c r="B864" s="295" t="s">
        <v>669</v>
      </c>
      <c r="C864" s="296" t="s">
        <v>2</v>
      </c>
      <c r="D864" s="299">
        <f>419/2</f>
        <v>209.5</v>
      </c>
      <c r="E864" s="297">
        <f>+E834</f>
        <v>722.93000000000006</v>
      </c>
      <c r="F864" s="298">
        <f>ROUND(D864*E864,10)</f>
        <v>151453.83499999999</v>
      </c>
      <c r="G864" s="285"/>
      <c r="H864" s="286"/>
    </row>
    <row r="865" spans="1:8" s="282" customFormat="1" ht="14.25" customHeight="1" x14ac:dyDescent="0.25">
      <c r="A865" s="398">
        <f t="shared" si="23"/>
        <v>2.2699999999999942</v>
      </c>
      <c r="B865" s="291" t="s">
        <v>670</v>
      </c>
      <c r="C865" s="292" t="s">
        <v>47</v>
      </c>
      <c r="D865" s="300"/>
      <c r="E865" s="293"/>
      <c r="F865" s="298"/>
      <c r="G865" s="285"/>
      <c r="H865" s="286"/>
    </row>
    <row r="866" spans="1:8" s="282" customFormat="1" ht="14.25" customHeight="1" x14ac:dyDescent="0.25">
      <c r="A866" s="398">
        <f t="shared" si="23"/>
        <v>2.279999999999994</v>
      </c>
      <c r="B866" s="295" t="s">
        <v>671</v>
      </c>
      <c r="C866" s="296" t="s">
        <v>3</v>
      </c>
      <c r="D866" s="299">
        <v>1</v>
      </c>
      <c r="E866" s="297">
        <f>+E836</f>
        <v>22244</v>
      </c>
      <c r="F866" s="298">
        <f>ROUND(D866*E866,10)</f>
        <v>22244</v>
      </c>
      <c r="G866" s="285"/>
      <c r="H866" s="286"/>
    </row>
    <row r="867" spans="1:8" s="282" customFormat="1" ht="14.25" customHeight="1" x14ac:dyDescent="0.25">
      <c r="A867" s="398"/>
      <c r="B867" s="303"/>
      <c r="C867" s="304"/>
      <c r="D867" s="297"/>
      <c r="E867" s="297"/>
      <c r="F867" s="298"/>
      <c r="G867" s="285"/>
      <c r="H867" s="286"/>
    </row>
    <row r="868" spans="1:8" s="282" customFormat="1" ht="14.25" customHeight="1" x14ac:dyDescent="0.25">
      <c r="A868" s="398">
        <v>3</v>
      </c>
      <c r="B868" s="287" t="s">
        <v>675</v>
      </c>
      <c r="C868" s="288" t="s">
        <v>47</v>
      </c>
      <c r="D868" s="289"/>
      <c r="E868" s="289"/>
      <c r="F868" s="290">
        <f>SUM(F869:F906)</f>
        <v>21117008.759472221</v>
      </c>
      <c r="G868" s="285"/>
      <c r="H868" s="286"/>
    </row>
    <row r="869" spans="1:8" s="282" customFormat="1" ht="14.25" customHeight="1" x14ac:dyDescent="0.25">
      <c r="A869" s="398">
        <f>+A868+0.01</f>
        <v>3.01</v>
      </c>
      <c r="B869" s="291" t="s">
        <v>61</v>
      </c>
      <c r="C869" s="292" t="s">
        <v>47</v>
      </c>
      <c r="D869" s="293"/>
      <c r="E869" s="293"/>
      <c r="F869" s="294"/>
      <c r="G869" s="285"/>
      <c r="H869" s="286"/>
    </row>
    <row r="870" spans="1:8" s="282" customFormat="1" ht="14.25" customHeight="1" x14ac:dyDescent="0.25">
      <c r="A870" s="398">
        <f t="shared" ref="A870:A934" si="24">+A869+0.01</f>
        <v>3.0199999999999996</v>
      </c>
      <c r="B870" s="295" t="s">
        <v>81</v>
      </c>
      <c r="C870" s="296" t="s">
        <v>2</v>
      </c>
      <c r="D870" s="299">
        <f>22*42</f>
        <v>924</v>
      </c>
      <c r="E870" s="297">
        <v>297.95734319999997</v>
      </c>
      <c r="F870" s="298">
        <f>ROUND(D870*E870,10)</f>
        <v>275312.58511679998</v>
      </c>
      <c r="G870" s="285"/>
      <c r="H870" s="286"/>
    </row>
    <row r="871" spans="1:8" s="282" customFormat="1" ht="14.25" customHeight="1" x14ac:dyDescent="0.25">
      <c r="A871" s="398">
        <f t="shared" si="24"/>
        <v>3.0299999999999994</v>
      </c>
      <c r="B871" s="295" t="s">
        <v>84</v>
      </c>
      <c r="C871" s="296" t="s">
        <v>2</v>
      </c>
      <c r="D871" s="299">
        <f>40*20</f>
        <v>800</v>
      </c>
      <c r="E871" s="297">
        <v>77.083500000000001</v>
      </c>
      <c r="F871" s="298">
        <f>ROUND(D871*E871,10)</f>
        <v>61666.8</v>
      </c>
      <c r="G871" s="285"/>
      <c r="H871" s="286"/>
    </row>
    <row r="872" spans="1:8" s="282" customFormat="1" ht="14.25" customHeight="1" x14ac:dyDescent="0.25">
      <c r="A872" s="398">
        <f t="shared" si="24"/>
        <v>3.0399999999999991</v>
      </c>
      <c r="B872" s="291" t="s">
        <v>63</v>
      </c>
      <c r="C872" s="292" t="s">
        <v>47</v>
      </c>
      <c r="D872" s="300"/>
      <c r="E872" s="293"/>
      <c r="F872" s="294"/>
      <c r="G872" s="285"/>
      <c r="H872" s="286"/>
    </row>
    <row r="873" spans="1:8" s="282" customFormat="1" ht="14.25" customHeight="1" x14ac:dyDescent="0.25">
      <c r="A873" s="398">
        <f t="shared" si="24"/>
        <v>3.0499999999999989</v>
      </c>
      <c r="B873" s="295" t="s">
        <v>661</v>
      </c>
      <c r="C873" s="296" t="s">
        <v>660</v>
      </c>
      <c r="D873" s="299">
        <f>+D871*0.4</f>
        <v>320</v>
      </c>
      <c r="E873" s="297">
        <v>945.69</v>
      </c>
      <c r="F873" s="298">
        <f>ROUND(D873*E873,10)</f>
        <v>302620.79999999999</v>
      </c>
      <c r="G873" s="285"/>
      <c r="H873" s="286"/>
    </row>
    <row r="874" spans="1:8" s="282" customFormat="1" ht="14.25" customHeight="1" x14ac:dyDescent="0.25">
      <c r="A874" s="398">
        <f t="shared" si="24"/>
        <v>3.0599999999999987</v>
      </c>
      <c r="B874" s="295" t="s">
        <v>662</v>
      </c>
      <c r="C874" s="296" t="s">
        <v>663</v>
      </c>
      <c r="D874" s="299">
        <f>815.8*1.3*5</f>
        <v>5302.7</v>
      </c>
      <c r="E874" s="297">
        <v>49.57</v>
      </c>
      <c r="F874" s="298">
        <f>ROUND(D874*E874,10)</f>
        <v>262854.83899999998</v>
      </c>
      <c r="G874" s="285"/>
      <c r="H874" s="286"/>
    </row>
    <row r="875" spans="1:8" s="282" customFormat="1" ht="14.25" customHeight="1" x14ac:dyDescent="0.25">
      <c r="A875" s="398">
        <f t="shared" si="24"/>
        <v>3.0699999999999985</v>
      </c>
      <c r="B875" s="295" t="s">
        <v>56</v>
      </c>
      <c r="C875" s="296" t="s">
        <v>9</v>
      </c>
      <c r="D875" s="299">
        <f>+D871*1.5</f>
        <v>1200</v>
      </c>
      <c r="E875" s="297">
        <v>814.20500000000004</v>
      </c>
      <c r="F875" s="298">
        <f>ROUND(D875*E875,10)</f>
        <v>977046</v>
      </c>
      <c r="G875" s="285"/>
      <c r="H875" s="286"/>
    </row>
    <row r="876" spans="1:8" s="282" customFormat="1" ht="14.25" customHeight="1" x14ac:dyDescent="0.25">
      <c r="A876" s="398">
        <f t="shared" si="24"/>
        <v>3.0799999999999983</v>
      </c>
      <c r="B876" s="291" t="s">
        <v>94</v>
      </c>
      <c r="C876" s="292" t="s">
        <v>47</v>
      </c>
      <c r="D876" s="300"/>
      <c r="E876" s="293"/>
      <c r="F876" s="294"/>
      <c r="G876" s="285"/>
      <c r="H876" s="286"/>
    </row>
    <row r="877" spans="1:8" s="282" customFormat="1" ht="14.25" customHeight="1" x14ac:dyDescent="0.25">
      <c r="A877" s="398">
        <f t="shared" si="24"/>
        <v>3.0899999999999981</v>
      </c>
      <c r="B877" s="302" t="s">
        <v>664</v>
      </c>
      <c r="C877" s="296" t="s">
        <v>9</v>
      </c>
      <c r="D877" s="299">
        <f>800*0.2</f>
        <v>160</v>
      </c>
      <c r="E877" s="297">
        <f>+E847</f>
        <v>22693.17</v>
      </c>
      <c r="F877" s="298">
        <f>ROUND(D877*E877,10)</f>
        <v>3630907.2</v>
      </c>
      <c r="G877" s="285"/>
      <c r="H877" s="286"/>
    </row>
    <row r="878" spans="1:8" s="282" customFormat="1" ht="14.25" customHeight="1" x14ac:dyDescent="0.25">
      <c r="A878" s="398">
        <f t="shared" si="24"/>
        <v>3.0999999999999979</v>
      </c>
      <c r="B878" s="295" t="s">
        <v>665</v>
      </c>
      <c r="C878" s="296" t="s">
        <v>9</v>
      </c>
      <c r="D878" s="299">
        <f>30*2*2*0.5</f>
        <v>60</v>
      </c>
      <c r="E878" s="297">
        <v>11753.273387949999</v>
      </c>
      <c r="F878" s="298">
        <f>ROUND(D878*E878,10)</f>
        <v>705196.40327699995</v>
      </c>
      <c r="G878" s="285"/>
      <c r="H878" s="286"/>
    </row>
    <row r="879" spans="1:8" s="282" customFormat="1" ht="14.25" customHeight="1" x14ac:dyDescent="0.25">
      <c r="A879" s="398">
        <f t="shared" si="24"/>
        <v>3.1099999999999977</v>
      </c>
      <c r="B879" s="295" t="s">
        <v>666</v>
      </c>
      <c r="C879" s="296" t="s">
        <v>9</v>
      </c>
      <c r="D879" s="299">
        <f>30*1.5*0.5*0.5</f>
        <v>11.25</v>
      </c>
      <c r="E879" s="297">
        <v>39850.36</v>
      </c>
      <c r="F879" s="298">
        <f>ROUND(D879*E879,10)</f>
        <v>448316.55</v>
      </c>
      <c r="G879" s="285"/>
      <c r="H879" s="286"/>
    </row>
    <row r="880" spans="1:8" s="282" customFormat="1" ht="14.25" customHeight="1" x14ac:dyDescent="0.25">
      <c r="A880" s="398">
        <f t="shared" si="24"/>
        <v>3.1199999999999974</v>
      </c>
      <c r="B880" s="291" t="s">
        <v>676</v>
      </c>
      <c r="C880" s="292" t="s">
        <v>47</v>
      </c>
      <c r="D880" s="300"/>
      <c r="E880" s="293"/>
      <c r="F880" s="294"/>
      <c r="G880" s="285"/>
      <c r="H880" s="286"/>
    </row>
    <row r="881" spans="1:8" s="282" customFormat="1" ht="14.25" customHeight="1" x14ac:dyDescent="0.25">
      <c r="A881" s="398">
        <f t="shared" si="24"/>
        <v>3.1299999999999972</v>
      </c>
      <c r="B881" s="295" t="s">
        <v>677</v>
      </c>
      <c r="C881" s="296" t="s">
        <v>82</v>
      </c>
      <c r="D881" s="299">
        <f>110*3.8</f>
        <v>418</v>
      </c>
      <c r="E881" s="297">
        <v>2233.38</v>
      </c>
      <c r="F881" s="298">
        <f t="shared" ref="F881:F887" si="25">+D881*E881</f>
        <v>933552.84000000008</v>
      </c>
      <c r="G881" s="285"/>
      <c r="H881" s="286"/>
    </row>
    <row r="882" spans="1:8" s="282" customFormat="1" ht="14.25" customHeight="1" x14ac:dyDescent="0.25">
      <c r="A882" s="398">
        <f t="shared" si="24"/>
        <v>3.139999999999997</v>
      </c>
      <c r="B882" s="295" t="s">
        <v>678</v>
      </c>
      <c r="C882" s="296" t="s">
        <v>87</v>
      </c>
      <c r="D882" s="299">
        <f>110*0.45*0.25</f>
        <v>12.375</v>
      </c>
      <c r="E882" s="297">
        <v>16881.080000000002</v>
      </c>
      <c r="F882" s="298">
        <f t="shared" si="25"/>
        <v>208903.36500000002</v>
      </c>
      <c r="G882" s="285"/>
      <c r="H882" s="286"/>
    </row>
    <row r="883" spans="1:8" s="282" customFormat="1" ht="14.25" customHeight="1" x14ac:dyDescent="0.25">
      <c r="A883" s="398">
        <f t="shared" si="24"/>
        <v>3.1499999999999968</v>
      </c>
      <c r="B883" s="295" t="s">
        <v>679</v>
      </c>
      <c r="C883" s="296" t="s">
        <v>87</v>
      </c>
      <c r="D883" s="299">
        <f>120*0.15*0.2</f>
        <v>3.6</v>
      </c>
      <c r="E883" s="297">
        <v>58069.98</v>
      </c>
      <c r="F883" s="298">
        <f t="shared" si="25"/>
        <v>209051.92800000001</v>
      </c>
      <c r="G883" s="285"/>
      <c r="H883" s="286"/>
    </row>
    <row r="884" spans="1:8" s="282" customFormat="1" ht="14.25" customHeight="1" x14ac:dyDescent="0.25">
      <c r="A884" s="398">
        <f t="shared" si="24"/>
        <v>3.1599999999999966</v>
      </c>
      <c r="B884" s="295" t="s">
        <v>680</v>
      </c>
      <c r="C884" s="296" t="s">
        <v>87</v>
      </c>
      <c r="D884" s="299">
        <f>28*3.8*0.15*0.2</f>
        <v>3.1919999999999997</v>
      </c>
      <c r="E884" s="297">
        <v>87346.25</v>
      </c>
      <c r="F884" s="298">
        <f t="shared" si="25"/>
        <v>278809.23</v>
      </c>
      <c r="G884" s="285"/>
      <c r="H884" s="286"/>
    </row>
    <row r="885" spans="1:8" s="282" customFormat="1" ht="14.25" customHeight="1" x14ac:dyDescent="0.25">
      <c r="A885" s="398">
        <f t="shared" si="24"/>
        <v>3.1699999999999964</v>
      </c>
      <c r="B885" s="295" t="s">
        <v>76</v>
      </c>
      <c r="C885" s="296" t="s">
        <v>82</v>
      </c>
      <c r="D885" s="299">
        <f>+D886+D887</f>
        <v>660</v>
      </c>
      <c r="E885" s="297">
        <v>132.05000000000001</v>
      </c>
      <c r="F885" s="298">
        <f t="shared" si="25"/>
        <v>87153.000000000015</v>
      </c>
      <c r="G885" s="285"/>
      <c r="H885" s="286"/>
    </row>
    <row r="886" spans="1:8" s="282" customFormat="1" ht="14.25" customHeight="1" x14ac:dyDescent="0.25">
      <c r="A886" s="398">
        <f t="shared" si="24"/>
        <v>3.1799999999999962</v>
      </c>
      <c r="B886" s="295" t="s">
        <v>681</v>
      </c>
      <c r="C886" s="296" t="s">
        <v>82</v>
      </c>
      <c r="D886" s="299">
        <f>110*3</f>
        <v>330</v>
      </c>
      <c r="E886" s="297">
        <v>670.4</v>
      </c>
      <c r="F886" s="298">
        <f t="shared" si="25"/>
        <v>221232</v>
      </c>
      <c r="G886" s="285"/>
      <c r="H886" s="286"/>
    </row>
    <row r="887" spans="1:8" s="282" customFormat="1" ht="14.25" customHeight="1" x14ac:dyDescent="0.25">
      <c r="A887" s="398">
        <f t="shared" si="24"/>
        <v>3.1899999999999959</v>
      </c>
      <c r="B887" s="295" t="s">
        <v>682</v>
      </c>
      <c r="C887" s="296" t="s">
        <v>82</v>
      </c>
      <c r="D887" s="299">
        <f>+D886</f>
        <v>330</v>
      </c>
      <c r="E887" s="297">
        <v>1204.74</v>
      </c>
      <c r="F887" s="298">
        <f t="shared" si="25"/>
        <v>397564.2</v>
      </c>
      <c r="G887" s="285"/>
      <c r="H887" s="286"/>
    </row>
    <row r="888" spans="1:8" s="282" customFormat="1" ht="14.25" customHeight="1" x14ac:dyDescent="0.25">
      <c r="A888" s="398">
        <f t="shared" si="24"/>
        <v>3.1999999999999957</v>
      </c>
      <c r="B888" s="291" t="s">
        <v>270</v>
      </c>
      <c r="C888" s="296"/>
      <c r="D888" s="299"/>
      <c r="E888" s="297"/>
      <c r="F888" s="298"/>
      <c r="G888" s="285"/>
      <c r="H888" s="286"/>
    </row>
    <row r="889" spans="1:8" s="282" customFormat="1" ht="14.25" customHeight="1" x14ac:dyDescent="0.25">
      <c r="A889" s="398">
        <f t="shared" si="24"/>
        <v>3.2099999999999955</v>
      </c>
      <c r="B889" s="295" t="s">
        <v>300</v>
      </c>
      <c r="C889" s="296" t="s">
        <v>2</v>
      </c>
      <c r="D889" s="299">
        <f>120*3.2+(1*10/2*2)*2</f>
        <v>404</v>
      </c>
      <c r="E889" s="297">
        <v>2847.39</v>
      </c>
      <c r="F889" s="298">
        <f>ROUND(D889*E889,10)</f>
        <v>1150345.56</v>
      </c>
      <c r="G889" s="285"/>
      <c r="H889" s="286"/>
    </row>
    <row r="890" spans="1:8" s="282" customFormat="1" ht="14.25" customHeight="1" x14ac:dyDescent="0.25">
      <c r="A890" s="398">
        <f t="shared" si="24"/>
        <v>3.2199999999999953</v>
      </c>
      <c r="B890" s="295" t="s">
        <v>683</v>
      </c>
      <c r="C890" s="296" t="s">
        <v>2</v>
      </c>
      <c r="D890" s="299">
        <f>10.55*41*2</f>
        <v>865.1</v>
      </c>
      <c r="E890" s="297">
        <v>8197.48</v>
      </c>
      <c r="F890" s="298">
        <f>ROUND(D890*E890,10)</f>
        <v>7091639.9479999999</v>
      </c>
      <c r="G890" s="285"/>
      <c r="H890" s="286"/>
    </row>
    <row r="891" spans="1:8" s="282" customFormat="1" ht="14.25" customHeight="1" x14ac:dyDescent="0.25">
      <c r="A891" s="398">
        <f t="shared" si="24"/>
        <v>3.2299999999999951</v>
      </c>
      <c r="B891" s="291" t="s">
        <v>684</v>
      </c>
      <c r="C891" s="292"/>
      <c r="D891" s="300"/>
      <c r="E891" s="293"/>
      <c r="F891" s="294"/>
      <c r="G891" s="285"/>
      <c r="H891" s="286"/>
    </row>
    <row r="892" spans="1:8" s="282" customFormat="1" ht="14.25" customHeight="1" x14ac:dyDescent="0.25">
      <c r="A892" s="398">
        <f t="shared" si="24"/>
        <v>3.2399999999999949</v>
      </c>
      <c r="B892" s="295" t="s">
        <v>685</v>
      </c>
      <c r="C892" s="296"/>
      <c r="D892" s="299">
        <f>15*20</f>
        <v>300</v>
      </c>
      <c r="E892" s="297">
        <f>+E890</f>
        <v>8197.48</v>
      </c>
      <c r="F892" s="298">
        <f>+D892*E892</f>
        <v>2459244</v>
      </c>
      <c r="G892" s="285"/>
      <c r="H892" s="286"/>
    </row>
    <row r="893" spans="1:8" s="282" customFormat="1" ht="14.25" customHeight="1" x14ac:dyDescent="0.25">
      <c r="A893" s="398">
        <f t="shared" si="24"/>
        <v>3.2499999999999947</v>
      </c>
      <c r="B893" s="302" t="s">
        <v>686</v>
      </c>
      <c r="C893" s="296"/>
      <c r="D893" s="299">
        <f>+D892*0.07</f>
        <v>21.000000000000004</v>
      </c>
      <c r="E893" s="297">
        <v>19570.3</v>
      </c>
      <c r="F893" s="298">
        <f>+D893*E893</f>
        <v>410976.30000000005</v>
      </c>
      <c r="G893" s="285"/>
      <c r="H893" s="286"/>
    </row>
    <row r="894" spans="1:8" s="282" customFormat="1" ht="14.25" customHeight="1" x14ac:dyDescent="0.25">
      <c r="A894" s="398">
        <f t="shared" si="24"/>
        <v>3.2599999999999945</v>
      </c>
      <c r="B894" s="291" t="s">
        <v>106</v>
      </c>
      <c r="C894" s="292" t="s">
        <v>47</v>
      </c>
      <c r="D894" s="300"/>
      <c r="E894" s="293"/>
      <c r="F894" s="294"/>
      <c r="G894" s="285"/>
      <c r="H894" s="286"/>
    </row>
    <row r="895" spans="1:8" s="282" customFormat="1" ht="14.25" customHeight="1" x14ac:dyDescent="0.25">
      <c r="A895" s="398">
        <f t="shared" si="24"/>
        <v>3.2699999999999942</v>
      </c>
      <c r="B895" s="295" t="s">
        <v>667</v>
      </c>
      <c r="C895" s="296" t="s">
        <v>2</v>
      </c>
      <c r="D895" s="299">
        <f>1*4*0.5*30</f>
        <v>60</v>
      </c>
      <c r="E895" s="297">
        <f>+E886</f>
        <v>670.4</v>
      </c>
      <c r="F895" s="298">
        <f>ROUND(D895*E895,10)</f>
        <v>40224</v>
      </c>
      <c r="G895" s="285"/>
      <c r="H895" s="286"/>
    </row>
    <row r="896" spans="1:8" s="282" customFormat="1" ht="14.25" customHeight="1" x14ac:dyDescent="0.25">
      <c r="A896" s="398">
        <f t="shared" si="24"/>
        <v>3.279999999999994</v>
      </c>
      <c r="B896" s="295" t="s">
        <v>76</v>
      </c>
      <c r="C896" s="296" t="s">
        <v>2</v>
      </c>
      <c r="D896" s="299">
        <f>30*1*0.5*4</f>
        <v>60</v>
      </c>
      <c r="E896" s="297">
        <v>238.96275</v>
      </c>
      <c r="F896" s="298">
        <f>ROUND(D896*E896,10)</f>
        <v>14337.764999999999</v>
      </c>
      <c r="G896" s="285"/>
      <c r="H896" s="286"/>
    </row>
    <row r="897" spans="1:8" s="282" customFormat="1" ht="14.25" customHeight="1" x14ac:dyDescent="0.25">
      <c r="A897" s="398">
        <f t="shared" si="24"/>
        <v>3.2899999999999938</v>
      </c>
      <c r="B897" s="295" t="s">
        <v>77</v>
      </c>
      <c r="C897" s="296" t="s">
        <v>2</v>
      </c>
      <c r="D897" s="299">
        <f>30*4+30*0.5*4</f>
        <v>180</v>
      </c>
      <c r="E897" s="297">
        <v>250.16670136900001</v>
      </c>
      <c r="F897" s="298">
        <f>ROUND(D897*E897,10)</f>
        <v>45030.006246420002</v>
      </c>
      <c r="G897" s="285"/>
      <c r="H897" s="286"/>
    </row>
    <row r="898" spans="1:8" s="282" customFormat="1" ht="14.25" customHeight="1" x14ac:dyDescent="0.25">
      <c r="A898" s="398">
        <f t="shared" si="24"/>
        <v>3.2999999999999936</v>
      </c>
      <c r="B898" s="295" t="s">
        <v>78</v>
      </c>
      <c r="C898" s="296" t="s">
        <v>1</v>
      </c>
      <c r="D898" s="299">
        <f>30*0.5*4</f>
        <v>60</v>
      </c>
      <c r="E898" s="297">
        <v>296.42937219999999</v>
      </c>
      <c r="F898" s="298">
        <f>ROUND(D898*E898,10)</f>
        <v>17785.762331999998</v>
      </c>
      <c r="G898" s="285"/>
      <c r="H898" s="286"/>
    </row>
    <row r="899" spans="1:8" s="282" customFormat="1" ht="14.25" customHeight="1" x14ac:dyDescent="0.25">
      <c r="A899" s="398">
        <f t="shared" si="24"/>
        <v>3.3099999999999934</v>
      </c>
      <c r="B899" s="291" t="s">
        <v>112</v>
      </c>
      <c r="C899" s="292" t="s">
        <v>47</v>
      </c>
      <c r="D899" s="300"/>
      <c r="E899" s="293"/>
      <c r="F899" s="298"/>
      <c r="G899" s="285"/>
      <c r="H899" s="286"/>
    </row>
    <row r="900" spans="1:8" s="282" customFormat="1" ht="14.25" customHeight="1" x14ac:dyDescent="0.25">
      <c r="A900" s="398">
        <f t="shared" si="24"/>
        <v>3.3199999999999932</v>
      </c>
      <c r="B900" s="295" t="s">
        <v>687</v>
      </c>
      <c r="C900" s="296" t="s">
        <v>2</v>
      </c>
      <c r="D900" s="299">
        <f>120*0.6</f>
        <v>72</v>
      </c>
      <c r="E900" s="297">
        <f>+E860</f>
        <v>1954.5124999999998</v>
      </c>
      <c r="F900" s="298">
        <f>ROUND(D900*E900,10)</f>
        <v>140724.9</v>
      </c>
      <c r="G900" s="285"/>
      <c r="H900" s="286"/>
    </row>
    <row r="901" spans="1:8" s="282" customFormat="1" ht="14.25" customHeight="1" x14ac:dyDescent="0.25">
      <c r="A901" s="398">
        <f t="shared" si="24"/>
        <v>3.329999999999993</v>
      </c>
      <c r="B901" s="295" t="s">
        <v>674</v>
      </c>
      <c r="C901" s="296" t="s">
        <v>2</v>
      </c>
      <c r="D901" s="299">
        <f>20*1.5</f>
        <v>30</v>
      </c>
      <c r="E901" s="297">
        <f>+E861</f>
        <v>4256.62</v>
      </c>
      <c r="F901" s="298">
        <f>ROUND(D901*E901,10)</f>
        <v>127698.6</v>
      </c>
      <c r="G901" s="285"/>
      <c r="H901" s="286"/>
    </row>
    <row r="902" spans="1:8" s="282" customFormat="1" ht="14.25" customHeight="1" x14ac:dyDescent="0.25">
      <c r="A902" s="398">
        <f t="shared" si="24"/>
        <v>3.3399999999999928</v>
      </c>
      <c r="B902" s="291" t="s">
        <v>156</v>
      </c>
      <c r="C902" s="292" t="s">
        <v>47</v>
      </c>
      <c r="D902" s="300"/>
      <c r="E902" s="293"/>
      <c r="F902" s="294"/>
      <c r="G902" s="285"/>
      <c r="H902" s="286"/>
    </row>
    <row r="903" spans="1:8" s="282" customFormat="1" ht="14.25" customHeight="1" x14ac:dyDescent="0.25">
      <c r="A903" s="398">
        <f t="shared" si="24"/>
        <v>3.3499999999999925</v>
      </c>
      <c r="B903" s="295" t="s">
        <v>158</v>
      </c>
      <c r="C903" s="296" t="s">
        <v>2</v>
      </c>
      <c r="D903" s="299">
        <f>+D895</f>
        <v>60</v>
      </c>
      <c r="E903" s="297">
        <v>556.1</v>
      </c>
      <c r="F903" s="298">
        <f>ROUND(D903*E903,10)</f>
        <v>33366</v>
      </c>
      <c r="G903" s="285"/>
      <c r="H903" s="286"/>
    </row>
    <row r="904" spans="1:8" s="282" customFormat="1" ht="14.25" customHeight="1" x14ac:dyDescent="0.25">
      <c r="A904" s="398">
        <f t="shared" si="24"/>
        <v>3.3599999999999923</v>
      </c>
      <c r="B904" s="295" t="s">
        <v>669</v>
      </c>
      <c r="C904" s="296" t="s">
        <v>2</v>
      </c>
      <c r="D904" s="299">
        <v>600</v>
      </c>
      <c r="E904" s="297">
        <v>722.93000000000006</v>
      </c>
      <c r="F904" s="298">
        <f>ROUND(D904*E904,10)</f>
        <v>433758</v>
      </c>
      <c r="G904" s="285"/>
      <c r="H904" s="286"/>
    </row>
    <row r="905" spans="1:8" s="282" customFormat="1" ht="14.25" customHeight="1" x14ac:dyDescent="0.25">
      <c r="A905" s="398">
        <f t="shared" si="24"/>
        <v>3.3699999999999921</v>
      </c>
      <c r="B905" s="291" t="s">
        <v>670</v>
      </c>
      <c r="C905" s="292" t="s">
        <v>47</v>
      </c>
      <c r="D905" s="300"/>
      <c r="E905" s="293"/>
      <c r="F905" s="298"/>
      <c r="G905" s="285"/>
      <c r="H905" s="286"/>
    </row>
    <row r="906" spans="1:8" s="282" customFormat="1" ht="14.25" customHeight="1" thickBot="1" x14ac:dyDescent="0.3">
      <c r="A906" s="398">
        <f t="shared" si="24"/>
        <v>3.3799999999999919</v>
      </c>
      <c r="B906" s="305" t="s">
        <v>671</v>
      </c>
      <c r="C906" s="306" t="s">
        <v>3</v>
      </c>
      <c r="D906" s="403">
        <v>1</v>
      </c>
      <c r="E906" s="307">
        <v>151690.17749999999</v>
      </c>
      <c r="F906" s="308">
        <f>ROUND(D906*E906,10)</f>
        <v>151690.17749999999</v>
      </c>
      <c r="G906" s="285"/>
      <c r="H906" s="286"/>
    </row>
    <row r="907" spans="1:8" s="282" customFormat="1" ht="14.25" customHeight="1" x14ac:dyDescent="0.25">
      <c r="A907" s="404"/>
      <c r="B907" s="405"/>
      <c r="C907" s="406"/>
      <c r="D907" s="407"/>
      <c r="E907" s="408"/>
      <c r="F907" s="409"/>
      <c r="G907" s="285"/>
      <c r="H907" s="286"/>
    </row>
    <row r="908" spans="1:8" s="282" customFormat="1" x14ac:dyDescent="0.25">
      <c r="A908" s="398">
        <v>4</v>
      </c>
      <c r="B908" s="287" t="s">
        <v>46</v>
      </c>
      <c r="C908" s="288" t="s">
        <v>47</v>
      </c>
      <c r="D908" s="289"/>
      <c r="E908" s="289"/>
      <c r="F908" s="290">
        <f>SUM(F909:F914)</f>
        <v>1307600</v>
      </c>
      <c r="G908" s="285"/>
      <c r="H908" s="286"/>
    </row>
    <row r="909" spans="1:8" s="282" customFormat="1" x14ac:dyDescent="0.25">
      <c r="A909" s="398">
        <f>+A908+0.01</f>
        <v>4.01</v>
      </c>
      <c r="B909" s="295" t="s">
        <v>1942</v>
      </c>
      <c r="C909" s="296" t="s">
        <v>1943</v>
      </c>
      <c r="D909" s="297">
        <v>12</v>
      </c>
      <c r="E909" s="301">
        <v>40000</v>
      </c>
      <c r="F909" s="298">
        <f t="shared" ref="F909:F914" si="26">ROUND(D909*E909,10)</f>
        <v>480000</v>
      </c>
      <c r="G909" s="285"/>
      <c r="H909" s="286"/>
    </row>
    <row r="910" spans="1:8" s="282" customFormat="1" x14ac:dyDescent="0.25">
      <c r="A910" s="398">
        <f t="shared" ref="A910:A914" si="27">+A909+0.01</f>
        <v>4.0199999999999996</v>
      </c>
      <c r="B910" s="295" t="s">
        <v>49</v>
      </c>
      <c r="C910" s="296" t="s">
        <v>1943</v>
      </c>
      <c r="D910" s="297">
        <v>6</v>
      </c>
      <c r="E910" s="301">
        <v>14400</v>
      </c>
      <c r="F910" s="298">
        <f t="shared" si="26"/>
        <v>86400</v>
      </c>
      <c r="G910" s="285"/>
      <c r="H910" s="286"/>
    </row>
    <row r="911" spans="1:8" s="282" customFormat="1" x14ac:dyDescent="0.25">
      <c r="A911" s="398">
        <f t="shared" si="27"/>
        <v>4.0299999999999994</v>
      </c>
      <c r="B911" s="295" t="s">
        <v>1944</v>
      </c>
      <c r="C911" s="296" t="s">
        <v>1945</v>
      </c>
      <c r="D911" s="297">
        <v>1</v>
      </c>
      <c r="E911" s="301">
        <v>280000</v>
      </c>
      <c r="F911" s="298">
        <f t="shared" si="26"/>
        <v>280000</v>
      </c>
      <c r="G911" s="285"/>
      <c r="H911" s="286"/>
    </row>
    <row r="912" spans="1:8" s="282" customFormat="1" x14ac:dyDescent="0.25">
      <c r="A912" s="398">
        <f t="shared" si="27"/>
        <v>4.0399999999999991</v>
      </c>
      <c r="B912" s="295" t="s">
        <v>1946</v>
      </c>
      <c r="C912" s="296" t="s">
        <v>1947</v>
      </c>
      <c r="D912" s="299">
        <v>12</v>
      </c>
      <c r="E912" s="297">
        <v>20000</v>
      </c>
      <c r="F912" s="298">
        <f t="shared" si="26"/>
        <v>240000</v>
      </c>
      <c r="G912" s="285"/>
      <c r="H912" s="286"/>
    </row>
    <row r="913" spans="1:8" s="282" customFormat="1" x14ac:dyDescent="0.25">
      <c r="A913" s="398">
        <f t="shared" si="27"/>
        <v>4.0499999999999989</v>
      </c>
      <c r="B913" s="295" t="s">
        <v>1948</v>
      </c>
      <c r="C913" s="296" t="s">
        <v>651</v>
      </c>
      <c r="D913" s="297">
        <v>12</v>
      </c>
      <c r="E913" s="297">
        <v>10000</v>
      </c>
      <c r="F913" s="298">
        <f t="shared" si="26"/>
        <v>120000</v>
      </c>
      <c r="G913" s="285"/>
      <c r="H913" s="286"/>
    </row>
    <row r="914" spans="1:8" s="282" customFormat="1" x14ac:dyDescent="0.25">
      <c r="A914" s="398">
        <f t="shared" si="27"/>
        <v>4.0599999999999987</v>
      </c>
      <c r="B914" s="295" t="s">
        <v>54</v>
      </c>
      <c r="C914" s="296" t="s">
        <v>651</v>
      </c>
      <c r="D914" s="297">
        <v>1</v>
      </c>
      <c r="E914" s="297">
        <v>101200</v>
      </c>
      <c r="F914" s="298">
        <f t="shared" si="26"/>
        <v>101200</v>
      </c>
      <c r="G914" s="285"/>
      <c r="H914" s="286"/>
    </row>
    <row r="915" spans="1:8" s="282" customFormat="1" x14ac:dyDescent="0.25">
      <c r="A915" s="398"/>
      <c r="B915" s="291"/>
      <c r="C915" s="304"/>
      <c r="D915" s="297"/>
      <c r="E915" s="293"/>
      <c r="F915" s="294"/>
      <c r="G915" s="285"/>
      <c r="H915" s="286"/>
    </row>
    <row r="916" spans="1:8" s="282" customFormat="1" x14ac:dyDescent="0.25">
      <c r="A916" s="398">
        <v>5</v>
      </c>
      <c r="B916" s="287" t="s">
        <v>1949</v>
      </c>
      <c r="C916" s="288" t="s">
        <v>47</v>
      </c>
      <c r="D916" s="289"/>
      <c r="E916" s="289"/>
      <c r="F916" s="290">
        <f>SUM(F917:F919)</f>
        <v>10259394.097483329</v>
      </c>
      <c r="G916" s="285"/>
      <c r="H916" s="286"/>
    </row>
    <row r="917" spans="1:8" s="282" customFormat="1" x14ac:dyDescent="0.25">
      <c r="A917" s="398">
        <f t="shared" si="24"/>
        <v>5.01</v>
      </c>
      <c r="B917" s="295" t="s">
        <v>1950</v>
      </c>
      <c r="C917" s="296" t="s">
        <v>660</v>
      </c>
      <c r="D917" s="299">
        <f>(25599.26/2)*0.6</f>
        <v>7679.7779999999993</v>
      </c>
      <c r="E917" s="297">
        <v>109.02</v>
      </c>
      <c r="F917" s="298">
        <f>ROUND(D917*E917,10)</f>
        <v>837249.39755999995</v>
      </c>
      <c r="G917" s="285"/>
      <c r="H917" s="286"/>
    </row>
    <row r="918" spans="1:8" s="282" customFormat="1" x14ac:dyDescent="0.25">
      <c r="A918" s="398">
        <f t="shared" si="24"/>
        <v>5.0199999999999996</v>
      </c>
      <c r="B918" s="295" t="s">
        <v>662</v>
      </c>
      <c r="C918" s="296" t="s">
        <v>663</v>
      </c>
      <c r="D918" s="299">
        <f>+D917*1.3*5</f>
        <v>49918.557000000001</v>
      </c>
      <c r="E918" s="297">
        <f>+E874</f>
        <v>49.57</v>
      </c>
      <c r="F918" s="298">
        <f>ROUND(D918*E918,10)</f>
        <v>2474462.8704900001</v>
      </c>
      <c r="G918" s="285"/>
      <c r="H918" s="286"/>
    </row>
    <row r="919" spans="1:8" s="282" customFormat="1" x14ac:dyDescent="0.25">
      <c r="A919" s="398">
        <f t="shared" si="24"/>
        <v>5.0299999999999994</v>
      </c>
      <c r="B919" s="295" t="s">
        <v>56</v>
      </c>
      <c r="C919" s="296" t="s">
        <v>9</v>
      </c>
      <c r="D919" s="299">
        <f>+D917/0.9</f>
        <v>8533.0866666666661</v>
      </c>
      <c r="E919" s="297">
        <f>+E875</f>
        <v>814.20500000000004</v>
      </c>
      <c r="F919" s="298">
        <f>ROUND(D919*E919,10)</f>
        <v>6947681.8294333303</v>
      </c>
      <c r="G919" s="285"/>
      <c r="H919" s="286"/>
    </row>
    <row r="920" spans="1:8" s="282" customFormat="1" ht="12.75" customHeight="1" x14ac:dyDescent="0.25">
      <c r="A920" s="398"/>
      <c r="B920" s="291"/>
      <c r="C920" s="304"/>
      <c r="D920" s="297"/>
      <c r="E920" s="293"/>
      <c r="F920" s="294"/>
      <c r="G920" s="285"/>
      <c r="H920" s="286"/>
    </row>
    <row r="921" spans="1:8" s="282" customFormat="1" ht="16.149999999999999" customHeight="1" x14ac:dyDescent="0.25">
      <c r="A921" s="398">
        <v>6</v>
      </c>
      <c r="B921" s="287" t="s">
        <v>1951</v>
      </c>
      <c r="C921" s="288" t="s">
        <v>47</v>
      </c>
      <c r="D921" s="289"/>
      <c r="E921" s="289"/>
      <c r="F921" s="290">
        <f>SUM(F922:F923)</f>
        <v>1771576.8524</v>
      </c>
      <c r="G921" s="285"/>
      <c r="H921" s="286"/>
    </row>
    <row r="922" spans="1:8" s="282" customFormat="1" ht="13.15" customHeight="1" x14ac:dyDescent="0.25">
      <c r="A922" s="398">
        <f t="shared" si="24"/>
        <v>6.01</v>
      </c>
      <c r="B922" s="295" t="s">
        <v>58</v>
      </c>
      <c r="C922" s="296" t="s">
        <v>9</v>
      </c>
      <c r="D922" s="297">
        <v>940.40666666666664</v>
      </c>
      <c r="E922" s="297">
        <v>860.9</v>
      </c>
      <c r="F922" s="298">
        <f t="shared" ref="F922:F923" si="28">ROUND(D922*E922,10)</f>
        <v>809596.09933333297</v>
      </c>
      <c r="G922" s="285"/>
      <c r="H922" s="286"/>
    </row>
    <row r="923" spans="1:8" s="282" customFormat="1" ht="15.6" customHeight="1" x14ac:dyDescent="0.25">
      <c r="A923" s="398">
        <f t="shared" si="24"/>
        <v>6.02</v>
      </c>
      <c r="B923" s="295" t="s">
        <v>1988</v>
      </c>
      <c r="C923" s="296" t="s">
        <v>1</v>
      </c>
      <c r="D923" s="299">
        <v>750.79666666666662</v>
      </c>
      <c r="E923" s="297">
        <f>985.6*1.3</f>
        <v>1281.28</v>
      </c>
      <c r="F923" s="298">
        <f t="shared" si="28"/>
        <v>961980.75306666701</v>
      </c>
      <c r="G923" s="285"/>
      <c r="H923" s="286"/>
    </row>
    <row r="924" spans="1:8" s="282" customFormat="1" x14ac:dyDescent="0.25">
      <c r="A924" s="396"/>
      <c r="B924" s="295"/>
      <c r="C924" s="296"/>
      <c r="D924" s="299"/>
      <c r="E924" s="297"/>
      <c r="F924" s="298"/>
      <c r="G924" s="285"/>
      <c r="H924" s="286"/>
    </row>
    <row r="925" spans="1:8" s="282" customFormat="1" ht="16.149999999999999" customHeight="1" x14ac:dyDescent="0.25">
      <c r="A925" s="398">
        <v>7</v>
      </c>
      <c r="B925" s="287" t="s">
        <v>1952</v>
      </c>
      <c r="C925" s="288" t="s">
        <v>47</v>
      </c>
      <c r="D925" s="289"/>
      <c r="E925" s="289"/>
      <c r="F925" s="290">
        <f>SUM(F926:F929)</f>
        <v>3561030.8233120004</v>
      </c>
      <c r="G925" s="285"/>
      <c r="H925" s="286"/>
    </row>
    <row r="926" spans="1:8" s="282" customFormat="1" x14ac:dyDescent="0.25">
      <c r="A926" s="398">
        <f t="shared" si="24"/>
        <v>7.01</v>
      </c>
      <c r="B926" s="295" t="s">
        <v>661</v>
      </c>
      <c r="C926" s="296" t="s">
        <v>660</v>
      </c>
      <c r="D926" s="299">
        <v>3983.9279999999999</v>
      </c>
      <c r="E926" s="297">
        <v>253.6</v>
      </c>
      <c r="F926" s="298">
        <f t="shared" ref="F926:F929" si="29">ROUND(D926*E926,10)</f>
        <v>1010324.1408000001</v>
      </c>
      <c r="G926" s="285"/>
      <c r="H926" s="286"/>
    </row>
    <row r="927" spans="1:8" s="282" customFormat="1" x14ac:dyDescent="0.25">
      <c r="A927" s="398">
        <f t="shared" si="24"/>
        <v>7.02</v>
      </c>
      <c r="B927" s="295" t="s">
        <v>662</v>
      </c>
      <c r="C927" s="296" t="s">
        <v>663</v>
      </c>
      <c r="D927" s="299">
        <f>+D926*1.33*5</f>
        <v>26493.121200000001</v>
      </c>
      <c r="E927" s="297">
        <v>26.26</v>
      </c>
      <c r="F927" s="298">
        <f t="shared" si="29"/>
        <v>695709.36271200003</v>
      </c>
      <c r="G927" s="285"/>
      <c r="H927" s="286"/>
    </row>
    <row r="928" spans="1:8" s="282" customFormat="1" ht="16.899999999999999" customHeight="1" x14ac:dyDescent="0.25">
      <c r="A928" s="398">
        <f t="shared" si="24"/>
        <v>7.0299999999999994</v>
      </c>
      <c r="B928" s="295" t="s">
        <v>1953</v>
      </c>
      <c r="C928" s="296" t="s">
        <v>1</v>
      </c>
      <c r="D928" s="299">
        <v>95.08</v>
      </c>
      <c r="E928" s="297">
        <v>17962.46</v>
      </c>
      <c r="F928" s="298">
        <f t="shared" si="29"/>
        <v>1707870.6968</v>
      </c>
      <c r="G928" s="285"/>
      <c r="H928" s="286"/>
    </row>
    <row r="929" spans="1:8" s="282" customFormat="1" x14ac:dyDescent="0.25">
      <c r="A929" s="398">
        <f t="shared" si="24"/>
        <v>7.0399999999999991</v>
      </c>
      <c r="B929" s="295" t="s">
        <v>1989</v>
      </c>
      <c r="C929" s="296" t="s">
        <v>2</v>
      </c>
      <c r="D929" s="299">
        <f>940.406666666667/4</f>
        <v>235.10166666666674</v>
      </c>
      <c r="E929" s="297">
        <v>625.79999999999995</v>
      </c>
      <c r="F929" s="298">
        <f t="shared" si="29"/>
        <v>147126.62299999999</v>
      </c>
      <c r="G929" s="285"/>
      <c r="H929" s="286"/>
    </row>
    <row r="930" spans="1:8" s="282" customFormat="1" ht="16.149999999999999" customHeight="1" x14ac:dyDescent="0.25">
      <c r="A930" s="396"/>
      <c r="B930" s="291"/>
      <c r="C930" s="304"/>
      <c r="D930" s="297"/>
      <c r="E930" s="293"/>
      <c r="F930" s="294"/>
      <c r="G930" s="285"/>
      <c r="H930" s="286"/>
    </row>
    <row r="931" spans="1:8" s="282" customFormat="1" ht="16.149999999999999" customHeight="1" x14ac:dyDescent="0.25">
      <c r="A931" s="398">
        <v>8</v>
      </c>
      <c r="B931" s="287" t="s">
        <v>1954</v>
      </c>
      <c r="C931" s="288" t="s">
        <v>47</v>
      </c>
      <c r="D931" s="289"/>
      <c r="E931" s="289"/>
      <c r="F931" s="290">
        <f>SUM(F933:F953)</f>
        <v>7303288.6078581456</v>
      </c>
      <c r="G931" s="285"/>
      <c r="H931" s="286"/>
    </row>
    <row r="932" spans="1:8" s="282" customFormat="1" x14ac:dyDescent="0.25">
      <c r="A932" s="398">
        <f t="shared" si="24"/>
        <v>8.01</v>
      </c>
      <c r="B932" s="291" t="s">
        <v>61</v>
      </c>
      <c r="C932" s="292" t="s">
        <v>47</v>
      </c>
      <c r="D932" s="293"/>
      <c r="E932" s="293"/>
      <c r="F932" s="294"/>
      <c r="G932" s="285"/>
      <c r="H932" s="286"/>
    </row>
    <row r="933" spans="1:8" s="282" customFormat="1" x14ac:dyDescent="0.25">
      <c r="A933" s="398">
        <f t="shared" si="24"/>
        <v>8.02</v>
      </c>
      <c r="B933" s="295" t="s">
        <v>81</v>
      </c>
      <c r="C933" s="296" t="s">
        <v>1955</v>
      </c>
      <c r="D933" s="299">
        <v>241.00799999999998</v>
      </c>
      <c r="E933" s="297">
        <v>250</v>
      </c>
      <c r="F933" s="298">
        <f>ROUND(D933*E933,10)</f>
        <v>60252</v>
      </c>
      <c r="G933" s="354"/>
      <c r="H933" s="286"/>
    </row>
    <row r="934" spans="1:8" s="282" customFormat="1" x14ac:dyDescent="0.25">
      <c r="A934" s="398">
        <f t="shared" si="24"/>
        <v>8.0299999999999994</v>
      </c>
      <c r="B934" s="291" t="s">
        <v>63</v>
      </c>
      <c r="C934" s="292" t="s">
        <v>47</v>
      </c>
      <c r="D934" s="293"/>
      <c r="E934" s="293"/>
      <c r="F934" s="294"/>
      <c r="G934" s="354"/>
      <c r="H934" s="286"/>
    </row>
    <row r="935" spans="1:8" s="282" customFormat="1" x14ac:dyDescent="0.25">
      <c r="A935" s="398">
        <f t="shared" ref="A935:A953" si="30">+A934+0.01</f>
        <v>8.0399999999999991</v>
      </c>
      <c r="B935" s="295" t="s">
        <v>1956</v>
      </c>
      <c r="C935" s="296" t="s">
        <v>9</v>
      </c>
      <c r="D935" s="297">
        <v>154.24799999999999</v>
      </c>
      <c r="E935" s="297">
        <v>945.69</v>
      </c>
      <c r="F935" s="298">
        <f>ROUND(D935*E935,10)</f>
        <v>145870.79112000001</v>
      </c>
      <c r="G935" s="354"/>
      <c r="H935" s="286"/>
    </row>
    <row r="936" spans="1:8" s="282" customFormat="1" x14ac:dyDescent="0.25">
      <c r="A936" s="398">
        <f t="shared" si="30"/>
        <v>8.0499999999999989</v>
      </c>
      <c r="B936" s="295" t="s">
        <v>65</v>
      </c>
      <c r="C936" s="296" t="s">
        <v>9</v>
      </c>
      <c r="D936" s="297">
        <v>115.67999999999999</v>
      </c>
      <c r="E936" s="297">
        <v>463.98</v>
      </c>
      <c r="F936" s="298">
        <f>ROUND(D936*E936,10)</f>
        <v>53673.206400000003</v>
      </c>
      <c r="G936" s="354"/>
      <c r="H936" s="286"/>
    </row>
    <row r="937" spans="1:8" s="282" customFormat="1" x14ac:dyDescent="0.25">
      <c r="A937" s="398">
        <f t="shared" si="30"/>
        <v>8.0599999999999987</v>
      </c>
      <c r="B937" s="295" t="s">
        <v>66</v>
      </c>
      <c r="C937" s="296" t="s">
        <v>9</v>
      </c>
      <c r="D937" s="297">
        <v>77.12</v>
      </c>
      <c r="E937" s="297">
        <v>525.69000000000005</v>
      </c>
      <c r="F937" s="298">
        <f>ROUND(D937*E937,10)</f>
        <v>40541.212800000001</v>
      </c>
      <c r="G937" s="354"/>
      <c r="H937" s="286"/>
    </row>
    <row r="938" spans="1:8" s="282" customFormat="1" x14ac:dyDescent="0.25">
      <c r="A938" s="398">
        <f t="shared" si="30"/>
        <v>8.0699999999999985</v>
      </c>
      <c r="B938" s="291" t="s">
        <v>69</v>
      </c>
      <c r="C938" s="292" t="s">
        <v>47</v>
      </c>
      <c r="D938" s="293"/>
      <c r="E938" s="293"/>
      <c r="F938" s="294"/>
      <c r="G938" s="354"/>
      <c r="H938" s="286"/>
    </row>
    <row r="939" spans="1:8" s="282" customFormat="1" x14ac:dyDescent="0.25">
      <c r="A939" s="398">
        <f t="shared" si="30"/>
        <v>8.0799999999999983</v>
      </c>
      <c r="B939" s="295" t="s">
        <v>1957</v>
      </c>
      <c r="C939" s="296" t="s">
        <v>9</v>
      </c>
      <c r="D939" s="297">
        <v>48.2</v>
      </c>
      <c r="E939" s="297">
        <v>15437.629033000001</v>
      </c>
      <c r="F939" s="298">
        <f>ROUND(D939*E939,10)</f>
        <v>744093.71939059999</v>
      </c>
      <c r="G939" s="354"/>
      <c r="H939" s="286"/>
    </row>
    <row r="940" spans="1:8" s="282" customFormat="1" x14ac:dyDescent="0.25">
      <c r="A940" s="398">
        <f t="shared" si="30"/>
        <v>8.0899999999999981</v>
      </c>
      <c r="B940" s="295" t="s">
        <v>1958</v>
      </c>
      <c r="C940" s="296" t="s">
        <v>9</v>
      </c>
      <c r="D940" s="297">
        <v>9.64</v>
      </c>
      <c r="E940" s="297">
        <v>41256.39</v>
      </c>
      <c r="F940" s="298">
        <f>ROUND(D940*E940,10)</f>
        <v>397711.59960000002</v>
      </c>
      <c r="G940" s="354"/>
      <c r="H940" s="286"/>
    </row>
    <row r="941" spans="1:8" s="282" customFormat="1" x14ac:dyDescent="0.25">
      <c r="A941" s="398">
        <f t="shared" si="30"/>
        <v>8.0999999999999979</v>
      </c>
      <c r="B941" s="295" t="s">
        <v>1959</v>
      </c>
      <c r="C941" s="296" t="s">
        <v>9</v>
      </c>
      <c r="D941" s="297">
        <v>5.76</v>
      </c>
      <c r="E941" s="297">
        <v>38850.69</v>
      </c>
      <c r="F941" s="298">
        <f>ROUND(D941*E941,10)</f>
        <v>223779.97440000001</v>
      </c>
      <c r="G941" s="354"/>
      <c r="H941" s="286"/>
    </row>
    <row r="942" spans="1:8" s="282" customFormat="1" x14ac:dyDescent="0.25">
      <c r="A942" s="398">
        <f t="shared" si="30"/>
        <v>8.1099999999999977</v>
      </c>
      <c r="B942" s="295" t="s">
        <v>1959</v>
      </c>
      <c r="C942" s="296" t="s">
        <v>9</v>
      </c>
      <c r="D942" s="297">
        <v>8</v>
      </c>
      <c r="E942" s="297">
        <v>40053.54</v>
      </c>
      <c r="F942" s="298">
        <f>ROUND(D942*E942,10)</f>
        <v>320428.32</v>
      </c>
      <c r="G942" s="354"/>
      <c r="H942" s="286"/>
    </row>
    <row r="943" spans="1:8" s="282" customFormat="1" x14ac:dyDescent="0.25">
      <c r="A943" s="398">
        <f t="shared" si="30"/>
        <v>8.1199999999999974</v>
      </c>
      <c r="B943" s="291" t="s">
        <v>72</v>
      </c>
      <c r="C943" s="292" t="s">
        <v>47</v>
      </c>
      <c r="D943" s="293"/>
      <c r="E943" s="293"/>
      <c r="F943" s="294"/>
      <c r="G943" s="354"/>
      <c r="H943" s="286"/>
    </row>
    <row r="944" spans="1:8" s="282" customFormat="1" x14ac:dyDescent="0.25">
      <c r="A944" s="398">
        <f t="shared" si="30"/>
        <v>8.1299999999999972</v>
      </c>
      <c r="B944" s="295" t="s">
        <v>73</v>
      </c>
      <c r="C944" s="296" t="s">
        <v>2</v>
      </c>
      <c r="D944" s="297">
        <v>266.66666666666663</v>
      </c>
      <c r="E944" s="297">
        <v>1605.8232689000001</v>
      </c>
      <c r="F944" s="298">
        <f>ROUND(D944*E944,10)</f>
        <v>428219.53837333299</v>
      </c>
      <c r="G944" s="354"/>
      <c r="H944" s="286"/>
    </row>
    <row r="945" spans="1:8" s="282" customFormat="1" x14ac:dyDescent="0.25">
      <c r="A945" s="398">
        <f t="shared" si="30"/>
        <v>8.139999999999997</v>
      </c>
      <c r="B945" s="291" t="s">
        <v>74</v>
      </c>
      <c r="C945" s="292" t="s">
        <v>47</v>
      </c>
      <c r="D945" s="293"/>
      <c r="E945" s="293"/>
      <c r="F945" s="294"/>
      <c r="G945" s="354"/>
      <c r="H945" s="286"/>
    </row>
    <row r="946" spans="1:8" s="282" customFormat="1" ht="14.45" customHeight="1" x14ac:dyDescent="0.25">
      <c r="A946" s="398">
        <f t="shared" si="30"/>
        <v>8.1499999999999968</v>
      </c>
      <c r="B946" s="295" t="s">
        <v>75</v>
      </c>
      <c r="C946" s="296" t="s">
        <v>2</v>
      </c>
      <c r="D946" s="297">
        <v>507.93650793650784</v>
      </c>
      <c r="E946" s="297">
        <f>394.3155679*2</f>
        <v>788.63113580000004</v>
      </c>
      <c r="F946" s="298">
        <f>ROUND(D946*E946,10)</f>
        <v>400574.545168254</v>
      </c>
      <c r="G946" s="354"/>
      <c r="H946" s="286"/>
    </row>
    <row r="947" spans="1:8" s="282" customFormat="1" x14ac:dyDescent="0.25">
      <c r="A947" s="398">
        <f t="shared" si="30"/>
        <v>8.1599999999999966</v>
      </c>
      <c r="B947" s="295" t="s">
        <v>76</v>
      </c>
      <c r="C947" s="296" t="s">
        <v>2</v>
      </c>
      <c r="D947" s="297">
        <v>507.93650793650784</v>
      </c>
      <c r="E947" s="297">
        <f>183.8175*1.3</f>
        <v>238.96275</v>
      </c>
      <c r="F947" s="298">
        <f>ROUND(D947*E947,10)</f>
        <v>121377.904761905</v>
      </c>
      <c r="G947" s="354"/>
      <c r="H947" s="286"/>
    </row>
    <row r="948" spans="1:8" s="282" customFormat="1" x14ac:dyDescent="0.25">
      <c r="A948" s="398">
        <f t="shared" si="30"/>
        <v>8.1699999999999964</v>
      </c>
      <c r="B948" s="295" t="s">
        <v>77</v>
      </c>
      <c r="C948" s="296" t="s">
        <v>1</v>
      </c>
      <c r="D948" s="297">
        <v>213.33333333333334</v>
      </c>
      <c r="E948" s="297">
        <f>192.43592413*1.3</f>
        <v>250.16670136900001</v>
      </c>
      <c r="F948" s="298">
        <f>ROUND(D948*E948,10)</f>
        <v>53368.896292053301</v>
      </c>
      <c r="G948" s="354"/>
      <c r="H948" s="286"/>
    </row>
    <row r="949" spans="1:8" s="282" customFormat="1" x14ac:dyDescent="0.25">
      <c r="A949" s="398">
        <f t="shared" si="30"/>
        <v>8.1799999999999962</v>
      </c>
      <c r="B949" s="295" t="s">
        <v>78</v>
      </c>
      <c r="C949" s="296" t="s">
        <v>1</v>
      </c>
      <c r="D949" s="297">
        <v>160</v>
      </c>
      <c r="E949" s="297">
        <f>228.022594*1.3</f>
        <v>296.42937219999999</v>
      </c>
      <c r="F949" s="298">
        <f>ROUND(D949*E949,10)</f>
        <v>47428.699551999998</v>
      </c>
      <c r="G949" s="354"/>
      <c r="H949" s="286"/>
    </row>
    <row r="950" spans="1:8" s="282" customFormat="1" x14ac:dyDescent="0.25">
      <c r="A950" s="398">
        <f t="shared" si="30"/>
        <v>8.1899999999999959</v>
      </c>
      <c r="B950" s="291" t="s">
        <v>1960</v>
      </c>
      <c r="C950" s="292" t="s">
        <v>47</v>
      </c>
      <c r="D950" s="293"/>
      <c r="E950" s="293"/>
      <c r="F950" s="294"/>
      <c r="G950" s="354"/>
      <c r="H950" s="286"/>
    </row>
    <row r="951" spans="1:8" s="282" customFormat="1" x14ac:dyDescent="0.25">
      <c r="A951" s="398">
        <f t="shared" si="30"/>
        <v>8.1999999999999957</v>
      </c>
      <c r="B951" s="295" t="s">
        <v>1961</v>
      </c>
      <c r="C951" s="296" t="s">
        <v>2</v>
      </c>
      <c r="D951" s="297">
        <v>240</v>
      </c>
      <c r="E951" s="297">
        <f>7425.3*1.3</f>
        <v>9652.8900000000012</v>
      </c>
      <c r="F951" s="298">
        <f>ROUND(D951*E951,10)</f>
        <v>2316693.6</v>
      </c>
      <c r="G951" s="354"/>
      <c r="H951" s="286"/>
    </row>
    <row r="952" spans="1:8" s="282" customFormat="1" x14ac:dyDescent="0.25">
      <c r="A952" s="398">
        <f t="shared" si="30"/>
        <v>8.2099999999999955</v>
      </c>
      <c r="B952" s="295" t="s">
        <v>1962</v>
      </c>
      <c r="C952" s="296" t="s">
        <v>2</v>
      </c>
      <c r="D952" s="297">
        <v>112</v>
      </c>
      <c r="E952" s="297">
        <f>+E951*1.25</f>
        <v>12066.112500000001</v>
      </c>
      <c r="F952" s="298">
        <f>ROUND(D952*E952,10)</f>
        <v>1351404.6</v>
      </c>
      <c r="G952" s="354"/>
      <c r="H952" s="286"/>
    </row>
    <row r="953" spans="1:8" s="282" customFormat="1" x14ac:dyDescent="0.25">
      <c r="A953" s="398">
        <f t="shared" si="30"/>
        <v>8.2199999999999953</v>
      </c>
      <c r="B953" s="295" t="s">
        <v>1963</v>
      </c>
      <c r="C953" s="296" t="s">
        <v>1</v>
      </c>
      <c r="D953" s="297">
        <v>876</v>
      </c>
      <c r="E953" s="297">
        <f>525*1.3</f>
        <v>682.5</v>
      </c>
      <c r="F953" s="298">
        <f>ROUND(D953*E953,10)</f>
        <v>597870</v>
      </c>
      <c r="G953" s="354"/>
      <c r="H953" s="286"/>
    </row>
    <row r="954" spans="1:8" s="282" customFormat="1" x14ac:dyDescent="0.25">
      <c r="A954" s="396"/>
      <c r="B954" s="295"/>
      <c r="C954" s="296"/>
      <c r="D954" s="297"/>
      <c r="E954" s="297"/>
      <c r="F954" s="298"/>
      <c r="G954" s="285"/>
      <c r="H954" s="286"/>
    </row>
    <row r="955" spans="1:8" s="282" customFormat="1" ht="16.149999999999999" customHeight="1" x14ac:dyDescent="0.25">
      <c r="A955" s="398">
        <v>9</v>
      </c>
      <c r="B955" s="287" t="s">
        <v>1964</v>
      </c>
      <c r="C955" s="288" t="s">
        <v>47</v>
      </c>
      <c r="D955" s="289"/>
      <c r="E955" s="289"/>
      <c r="F955" s="290">
        <f>SUM(F957:F959)</f>
        <v>5518983.0751999998</v>
      </c>
      <c r="G955" s="285"/>
      <c r="H955" s="286"/>
    </row>
    <row r="956" spans="1:8" s="282" customFormat="1" x14ac:dyDescent="0.25">
      <c r="A956" s="398">
        <f t="shared" ref="A956:A966" si="31">+A955+0.01</f>
        <v>9.01</v>
      </c>
      <c r="B956" s="291" t="s">
        <v>1965</v>
      </c>
      <c r="C956" s="292" t="s">
        <v>47</v>
      </c>
      <c r="D956" s="300"/>
      <c r="E956" s="293"/>
      <c r="F956" s="294"/>
      <c r="G956" s="285"/>
      <c r="H956" s="286"/>
    </row>
    <row r="957" spans="1:8" s="282" customFormat="1" x14ac:dyDescent="0.25">
      <c r="A957" s="398">
        <f t="shared" si="31"/>
        <v>9.02</v>
      </c>
      <c r="B957" s="295" t="s">
        <v>1966</v>
      </c>
      <c r="C957" s="296" t="s">
        <v>3</v>
      </c>
      <c r="D957" s="299">
        <v>1</v>
      </c>
      <c r="E957" s="297">
        <f>10348093.266/2.5</f>
        <v>4139237.3064000001</v>
      </c>
      <c r="F957" s="298">
        <f>ROUND(D957*E957,10)</f>
        <v>4139237.3064000001</v>
      </c>
      <c r="G957" s="285"/>
      <c r="H957" s="286"/>
    </row>
    <row r="958" spans="1:8" s="282" customFormat="1" x14ac:dyDescent="0.25">
      <c r="A958" s="398">
        <f t="shared" si="31"/>
        <v>9.0299999999999994</v>
      </c>
      <c r="B958" s="291" t="s">
        <v>1967</v>
      </c>
      <c r="C958" s="292" t="s">
        <v>47</v>
      </c>
      <c r="D958" s="300"/>
      <c r="E958" s="293"/>
      <c r="F958" s="294"/>
      <c r="G958" s="285"/>
      <c r="H958" s="286"/>
    </row>
    <row r="959" spans="1:8" s="282" customFormat="1" x14ac:dyDescent="0.25">
      <c r="A959" s="398">
        <f t="shared" si="31"/>
        <v>9.0399999999999991</v>
      </c>
      <c r="B959" s="295" t="s">
        <v>1966</v>
      </c>
      <c r="C959" s="296" t="s">
        <v>3</v>
      </c>
      <c r="D959" s="299">
        <v>1</v>
      </c>
      <c r="E959" s="297">
        <f>6898728.844/2.5/2</f>
        <v>1379745.7688</v>
      </c>
      <c r="F959" s="298">
        <f>ROUND(D959*E959,10)</f>
        <v>1379745.7688</v>
      </c>
      <c r="G959" s="285"/>
      <c r="H959" s="286"/>
    </row>
    <row r="960" spans="1:8" s="282" customFormat="1" x14ac:dyDescent="0.25">
      <c r="A960" s="396"/>
      <c r="B960" s="295"/>
      <c r="C960" s="296"/>
      <c r="D960" s="297"/>
      <c r="E960" s="297"/>
      <c r="F960" s="298"/>
      <c r="G960" s="285"/>
      <c r="H960" s="286"/>
    </row>
    <row r="961" spans="1:8" s="282" customFormat="1" x14ac:dyDescent="0.25">
      <c r="A961" s="398">
        <v>10</v>
      </c>
      <c r="B961" s="287" t="s">
        <v>1968</v>
      </c>
      <c r="C961" s="288" t="s">
        <v>47</v>
      </c>
      <c r="D961" s="289"/>
      <c r="E961" s="289"/>
      <c r="F961" s="290">
        <f>SUM(F962:F966)</f>
        <v>7293250</v>
      </c>
      <c r="G961" s="285"/>
      <c r="H961" s="286"/>
    </row>
    <row r="962" spans="1:8" s="282" customFormat="1" x14ac:dyDescent="0.25">
      <c r="A962" s="398">
        <f t="shared" si="31"/>
        <v>10.01</v>
      </c>
      <c r="B962" s="295" t="s">
        <v>1969</v>
      </c>
      <c r="C962" s="296" t="s">
        <v>3</v>
      </c>
      <c r="D962" s="297">
        <v>1</v>
      </c>
      <c r="E962" s="297">
        <v>1560000</v>
      </c>
      <c r="F962" s="298">
        <f>ROUND(D962*E962,10)</f>
        <v>1560000</v>
      </c>
      <c r="G962" s="285"/>
      <c r="H962" s="286"/>
    </row>
    <row r="963" spans="1:8" s="282" customFormat="1" ht="15" customHeight="1" x14ac:dyDescent="0.25">
      <c r="A963" s="398">
        <f t="shared" si="31"/>
        <v>10.02</v>
      </c>
      <c r="B963" s="295" t="s">
        <v>1970</v>
      </c>
      <c r="C963" s="296" t="s">
        <v>3</v>
      </c>
      <c r="D963" s="297">
        <v>1</v>
      </c>
      <c r="E963" s="297">
        <v>2850000</v>
      </c>
      <c r="F963" s="298">
        <f>ROUND(D963*E963,10)</f>
        <v>2850000</v>
      </c>
      <c r="G963" s="285"/>
      <c r="H963" s="286"/>
    </row>
    <row r="964" spans="1:8" s="282" customFormat="1" x14ac:dyDescent="0.25">
      <c r="A964" s="398">
        <f t="shared" si="31"/>
        <v>10.029999999999999</v>
      </c>
      <c r="B964" s="295" t="s">
        <v>1971</v>
      </c>
      <c r="C964" s="296" t="s">
        <v>3</v>
      </c>
      <c r="D964" s="297">
        <v>45</v>
      </c>
      <c r="E964" s="297">
        <v>25350</v>
      </c>
      <c r="F964" s="298">
        <f>ROUND(D964*E964,10)</f>
        <v>1140750</v>
      </c>
      <c r="G964" s="285"/>
      <c r="H964" s="286"/>
    </row>
    <row r="965" spans="1:8" s="282" customFormat="1" ht="15" customHeight="1" x14ac:dyDescent="0.25">
      <c r="A965" s="398">
        <f t="shared" si="31"/>
        <v>10.039999999999999</v>
      </c>
      <c r="B965" s="295" t="s">
        <v>1972</v>
      </c>
      <c r="C965" s="296" t="s">
        <v>3</v>
      </c>
      <c r="D965" s="297">
        <v>1</v>
      </c>
      <c r="E965" s="297">
        <v>1450000</v>
      </c>
      <c r="F965" s="298">
        <f>ROUND(D965*E965,10)</f>
        <v>1450000</v>
      </c>
      <c r="G965" s="285"/>
      <c r="H965" s="286"/>
    </row>
    <row r="966" spans="1:8" s="282" customFormat="1" x14ac:dyDescent="0.25">
      <c r="A966" s="398">
        <f t="shared" si="31"/>
        <v>10.049999999999999</v>
      </c>
      <c r="B966" s="295" t="s">
        <v>1973</v>
      </c>
      <c r="C966" s="296" t="s">
        <v>3</v>
      </c>
      <c r="D966" s="297">
        <v>1</v>
      </c>
      <c r="E966" s="297">
        <v>292500</v>
      </c>
      <c r="F966" s="298">
        <f>ROUND(D966*E966,10)</f>
        <v>292500</v>
      </c>
      <c r="G966" s="285"/>
      <c r="H966" s="286"/>
    </row>
    <row r="967" spans="1:8" s="282" customFormat="1" ht="14.25" customHeight="1" x14ac:dyDescent="0.25">
      <c r="A967" s="396"/>
      <c r="C967" s="281"/>
      <c r="D967" s="283"/>
      <c r="E967" s="284"/>
      <c r="F967" s="284"/>
      <c r="G967" s="285"/>
      <c r="H967" s="286"/>
    </row>
    <row r="968" spans="1:8" s="282" customFormat="1" ht="14.25" customHeight="1" x14ac:dyDescent="0.25">
      <c r="A968" s="396"/>
      <c r="C968" s="281"/>
      <c r="D968" s="283"/>
      <c r="E968" s="284"/>
      <c r="F968" s="284"/>
      <c r="G968" s="285"/>
      <c r="H968" s="286"/>
    </row>
    <row r="969" spans="1:8" s="282" customFormat="1" ht="14.25" customHeight="1" x14ac:dyDescent="0.25">
      <c r="A969" s="393"/>
      <c r="B969" s="271" t="s">
        <v>624</v>
      </c>
      <c r="C969" s="209"/>
      <c r="D969" s="208"/>
      <c r="E969" s="233"/>
      <c r="F969" s="207">
        <f>SUM(F808:F968)/2</f>
        <v>95458211.9341079</v>
      </c>
      <c r="G969" s="285"/>
      <c r="H969" s="286"/>
    </row>
    <row r="970" spans="1:8" s="282" customFormat="1" ht="14.25" customHeight="1" x14ac:dyDescent="0.25">
      <c r="A970" s="349"/>
      <c r="B970" s="264"/>
      <c r="C970" s="210"/>
      <c r="D970" s="211"/>
      <c r="E970" s="212"/>
      <c r="F970" s="203"/>
      <c r="G970" s="285"/>
      <c r="H970" s="286"/>
    </row>
    <row r="971" spans="1:8" s="282" customFormat="1" ht="14.25" customHeight="1" x14ac:dyDescent="0.25">
      <c r="A971" s="388" t="s">
        <v>616</v>
      </c>
      <c r="B971" s="265" t="s">
        <v>605</v>
      </c>
      <c r="C971" s="234"/>
      <c r="D971" s="228"/>
      <c r="E971" s="233"/>
      <c r="F971" s="207">
        <f>SUM(F972:F981)</f>
        <v>25869175.434143245</v>
      </c>
      <c r="G971" s="285"/>
      <c r="H971" s="286"/>
    </row>
    <row r="972" spans="1:8" s="282" customFormat="1" ht="14.25" customHeight="1" x14ac:dyDescent="0.25">
      <c r="A972" s="349">
        <v>1</v>
      </c>
      <c r="B972" s="264" t="s">
        <v>606</v>
      </c>
      <c r="C972" s="235">
        <v>0.1</v>
      </c>
      <c r="D972" s="211" t="s">
        <v>619</v>
      </c>
      <c r="E972" s="337">
        <f>+F969</f>
        <v>95458211.9341079</v>
      </c>
      <c r="F972" s="203">
        <f>+C972*E972</f>
        <v>9545821.1934107896</v>
      </c>
      <c r="G972" s="285"/>
      <c r="H972" s="286"/>
    </row>
    <row r="973" spans="1:8" s="282" customFormat="1" ht="14.25" customHeight="1" x14ac:dyDescent="0.25">
      <c r="A973" s="349">
        <v>2</v>
      </c>
      <c r="B973" s="264" t="s">
        <v>607</v>
      </c>
      <c r="C973" s="235">
        <v>0.03</v>
      </c>
      <c r="D973" s="211" t="s">
        <v>619</v>
      </c>
      <c r="E973" s="337">
        <f>+E972</f>
        <v>95458211.9341079</v>
      </c>
      <c r="F973" s="203">
        <f t="shared" ref="F973:F977" si="32">+C973*E973</f>
        <v>2863746.358023237</v>
      </c>
      <c r="G973" s="285"/>
      <c r="H973" s="286"/>
    </row>
    <row r="974" spans="1:8" s="282" customFormat="1" ht="14.25" customHeight="1" x14ac:dyDescent="0.25">
      <c r="A974" s="349">
        <v>3</v>
      </c>
      <c r="B974" s="264" t="s">
        <v>608</v>
      </c>
      <c r="C974" s="235">
        <v>0.03</v>
      </c>
      <c r="D974" s="211" t="s">
        <v>619</v>
      </c>
      <c r="E974" s="337">
        <f>+E972</f>
        <v>95458211.9341079</v>
      </c>
      <c r="F974" s="203">
        <f t="shared" si="32"/>
        <v>2863746.358023237</v>
      </c>
      <c r="G974" s="285"/>
      <c r="H974" s="286"/>
    </row>
    <row r="975" spans="1:8" s="282" customFormat="1" ht="14.25" customHeight="1" x14ac:dyDescent="0.25">
      <c r="A975" s="349">
        <v>4</v>
      </c>
      <c r="B975" s="264" t="s">
        <v>609</v>
      </c>
      <c r="C975" s="235">
        <v>2.5000000000000001E-2</v>
      </c>
      <c r="D975" s="211" t="s">
        <v>619</v>
      </c>
      <c r="E975" s="337">
        <f>+E972</f>
        <v>95458211.9341079</v>
      </c>
      <c r="F975" s="203">
        <f t="shared" si="32"/>
        <v>2386455.2983526974</v>
      </c>
      <c r="G975" s="285"/>
      <c r="H975" s="286"/>
    </row>
    <row r="976" spans="1:8" s="282" customFormat="1" ht="14.25" customHeight="1" x14ac:dyDescent="0.25">
      <c r="A976" s="349">
        <v>5</v>
      </c>
      <c r="B976" s="264" t="s">
        <v>610</v>
      </c>
      <c r="C976" s="235">
        <v>0.05</v>
      </c>
      <c r="D976" s="211" t="s">
        <v>619</v>
      </c>
      <c r="E976" s="337">
        <f>+E972</f>
        <v>95458211.9341079</v>
      </c>
      <c r="F976" s="203">
        <f t="shared" si="32"/>
        <v>4772910.5967053948</v>
      </c>
      <c r="G976" s="285"/>
      <c r="H976" s="286"/>
    </row>
    <row r="977" spans="1:8" s="282" customFormat="1" ht="14.25" customHeight="1" x14ac:dyDescent="0.25">
      <c r="A977" s="349">
        <v>6</v>
      </c>
      <c r="B977" s="264" t="s">
        <v>611</v>
      </c>
      <c r="C977" s="235">
        <v>0.01</v>
      </c>
      <c r="D977" s="211" t="s">
        <v>619</v>
      </c>
      <c r="E977" s="337">
        <f>+E972</f>
        <v>95458211.9341079</v>
      </c>
      <c r="F977" s="203">
        <f t="shared" si="32"/>
        <v>954582.11934107903</v>
      </c>
      <c r="G977" s="285"/>
      <c r="H977" s="286"/>
    </row>
    <row r="978" spans="1:8" s="282" customFormat="1" ht="14.25" customHeight="1" x14ac:dyDescent="0.25">
      <c r="A978" s="349">
        <v>7</v>
      </c>
      <c r="B978" s="264" t="s">
        <v>612</v>
      </c>
      <c r="C978" s="235">
        <v>1E-3</v>
      </c>
      <c r="D978" s="211" t="s">
        <v>619</v>
      </c>
      <c r="E978" s="337">
        <f>+E972</f>
        <v>95458211.9341079</v>
      </c>
      <c r="F978" s="203">
        <f>+C978*E978</f>
        <v>95458.211934107909</v>
      </c>
      <c r="G978" s="285"/>
      <c r="H978" s="286"/>
    </row>
    <row r="979" spans="1:8" s="282" customFormat="1" ht="14.25" customHeight="1" x14ac:dyDescent="0.25">
      <c r="A979" s="349">
        <v>8</v>
      </c>
      <c r="B979" s="264" t="s">
        <v>613</v>
      </c>
      <c r="C979" s="235">
        <v>3.0000000000000001E-3</v>
      </c>
      <c r="D979" s="211" t="s">
        <v>619</v>
      </c>
      <c r="E979" s="337">
        <f>+E972</f>
        <v>95458211.9341079</v>
      </c>
      <c r="F979" s="203">
        <f>+C979*E979</f>
        <v>286374.6358023237</v>
      </c>
      <c r="G979" s="285"/>
      <c r="H979" s="286"/>
    </row>
    <row r="980" spans="1:8" s="282" customFormat="1" ht="14.25" customHeight="1" x14ac:dyDescent="0.25">
      <c r="A980" s="349">
        <v>9</v>
      </c>
      <c r="B980" s="264" t="s">
        <v>2007</v>
      </c>
      <c r="C980" s="235">
        <v>4.0000000000000001E-3</v>
      </c>
      <c r="D980" s="211" t="s">
        <v>619</v>
      </c>
      <c r="E980" s="337">
        <f>+E972</f>
        <v>95458211.9341079</v>
      </c>
      <c r="F980" s="203">
        <f>+C980*E980</f>
        <v>381832.84773643163</v>
      </c>
      <c r="G980" s="285"/>
      <c r="H980" s="286"/>
    </row>
    <row r="981" spans="1:8" x14ac:dyDescent="0.25">
      <c r="A981" s="349">
        <v>10</v>
      </c>
      <c r="B981" s="264" t="s">
        <v>615</v>
      </c>
      <c r="C981" s="235">
        <v>0.18</v>
      </c>
      <c r="D981" s="211" t="s">
        <v>619</v>
      </c>
      <c r="E981" s="337">
        <f>+E972</f>
        <v>95458211.9341079</v>
      </c>
      <c r="F981" s="203">
        <f>+C981*F972</f>
        <v>1718247.8148139419</v>
      </c>
      <c r="G981" s="199"/>
    </row>
    <row r="982" spans="1:8" ht="15.75" customHeight="1" thickBot="1" x14ac:dyDescent="0.3">
      <c r="A982" s="394"/>
      <c r="B982" s="273"/>
      <c r="C982" s="236"/>
      <c r="D982" s="237"/>
      <c r="E982" s="338"/>
      <c r="F982" s="239"/>
      <c r="G982" s="199"/>
    </row>
    <row r="983" spans="1:8" ht="15" customHeight="1" thickBot="1" x14ac:dyDescent="0.3">
      <c r="A983" s="395"/>
      <c r="B983" s="274" t="s">
        <v>40</v>
      </c>
      <c r="C983" s="240"/>
      <c r="D983" s="241"/>
      <c r="E983" s="242"/>
      <c r="F983" s="243">
        <f>+F969+F971</f>
        <v>121327387.36825114</v>
      </c>
      <c r="G983" s="199"/>
    </row>
    <row r="984" spans="1:8" x14ac:dyDescent="0.25">
      <c r="F984" s="275"/>
      <c r="G984" s="199"/>
    </row>
    <row r="985" spans="1:8" x14ac:dyDescent="0.25">
      <c r="F985" s="275"/>
      <c r="G985" s="199"/>
    </row>
    <row r="986" spans="1:8" x14ac:dyDescent="0.25">
      <c r="F986" s="275"/>
      <c r="G986" s="199"/>
    </row>
    <row r="987" spans="1:8" x14ac:dyDescent="0.25">
      <c r="F987" s="275"/>
      <c r="G987" s="199"/>
    </row>
    <row r="988" spans="1:8" x14ac:dyDescent="0.25">
      <c r="B988" s="244" t="s">
        <v>642</v>
      </c>
      <c r="C988" s="447" t="s">
        <v>644</v>
      </c>
      <c r="D988" s="447"/>
      <c r="E988" s="447"/>
      <c r="F988" s="447"/>
      <c r="G988" s="199"/>
    </row>
    <row r="989" spans="1:8" x14ac:dyDescent="0.25">
      <c r="B989" s="245" t="s">
        <v>643</v>
      </c>
      <c r="C989" s="442" t="s">
        <v>645</v>
      </c>
      <c r="D989" s="442"/>
      <c r="E989" s="442"/>
      <c r="F989" s="442"/>
      <c r="G989" s="199"/>
    </row>
    <row r="990" spans="1:8" x14ac:dyDescent="0.25">
      <c r="B990" s="245" t="s">
        <v>640</v>
      </c>
      <c r="C990" s="442" t="s">
        <v>641</v>
      </c>
      <c r="D990" s="442"/>
      <c r="E990" s="442"/>
      <c r="F990" s="442"/>
      <c r="G990" s="199"/>
    </row>
    <row r="991" spans="1:8" x14ac:dyDescent="0.25">
      <c r="C991" s="199"/>
      <c r="F991" s="202"/>
      <c r="G991" s="199"/>
    </row>
    <row r="992" spans="1:8" x14ac:dyDescent="0.25">
      <c r="C992" s="199"/>
      <c r="F992" s="202"/>
      <c r="G992" s="199"/>
    </row>
    <row r="993" spans="3:7" x14ac:dyDescent="0.25">
      <c r="C993" s="199"/>
      <c r="F993" s="202"/>
      <c r="G993" s="199"/>
    </row>
    <row r="994" spans="3:7" x14ac:dyDescent="0.25">
      <c r="C994" s="199"/>
      <c r="F994" s="202"/>
      <c r="G994" s="199"/>
    </row>
    <row r="995" spans="3:7" x14ac:dyDescent="0.25">
      <c r="C995" s="199"/>
      <c r="F995" s="202"/>
      <c r="G995" s="199"/>
    </row>
    <row r="996" spans="3:7" x14ac:dyDescent="0.25">
      <c r="C996" s="199"/>
      <c r="F996" s="202"/>
      <c r="G996" s="199"/>
    </row>
    <row r="997" spans="3:7" x14ac:dyDescent="0.25">
      <c r="C997" s="199"/>
      <c r="F997" s="202"/>
      <c r="G997" s="199"/>
    </row>
    <row r="998" spans="3:7" x14ac:dyDescent="0.25">
      <c r="C998" s="199"/>
      <c r="F998" s="202"/>
      <c r="G998" s="199"/>
    </row>
    <row r="999" spans="3:7" x14ac:dyDescent="0.25">
      <c r="C999" s="199"/>
      <c r="F999" s="202"/>
      <c r="G999" s="199"/>
    </row>
    <row r="1000" spans="3:7" x14ac:dyDescent="0.25">
      <c r="C1000" s="199"/>
      <c r="F1000" s="202"/>
      <c r="G1000" s="199"/>
    </row>
    <row r="1001" spans="3:7" x14ac:dyDescent="0.25">
      <c r="C1001" s="199"/>
      <c r="F1001" s="202"/>
      <c r="G1001" s="199"/>
    </row>
    <row r="1002" spans="3:7" x14ac:dyDescent="0.25">
      <c r="C1002" s="199"/>
      <c r="F1002" s="202"/>
      <c r="G1002" s="199"/>
    </row>
    <row r="1003" spans="3:7" x14ac:dyDescent="0.25">
      <c r="C1003" s="199"/>
      <c r="F1003" s="202"/>
      <c r="G1003" s="199"/>
    </row>
    <row r="1004" spans="3:7" x14ac:dyDescent="0.25">
      <c r="C1004" s="199"/>
      <c r="F1004" s="202"/>
      <c r="G1004" s="199"/>
    </row>
    <row r="1005" spans="3:7" x14ac:dyDescent="0.25">
      <c r="C1005" s="199"/>
      <c r="F1005" s="202"/>
      <c r="G1005" s="199"/>
    </row>
    <row r="1006" spans="3:7" x14ac:dyDescent="0.25">
      <c r="C1006" s="199"/>
      <c r="F1006" s="202"/>
      <c r="G1006" s="199"/>
    </row>
    <row r="1007" spans="3:7" x14ac:dyDescent="0.25">
      <c r="C1007" s="199"/>
      <c r="F1007" s="202"/>
      <c r="G1007" s="199"/>
    </row>
    <row r="1008" spans="3:7" x14ac:dyDescent="0.25">
      <c r="C1008" s="199"/>
      <c r="F1008" s="202"/>
      <c r="G1008" s="199"/>
    </row>
    <row r="1009" spans="3:7" x14ac:dyDescent="0.25">
      <c r="C1009" s="199"/>
      <c r="F1009" s="202"/>
      <c r="G1009" s="199"/>
    </row>
    <row r="1010" spans="3:7" x14ac:dyDescent="0.25">
      <c r="C1010" s="199"/>
      <c r="F1010" s="202"/>
      <c r="G1010" s="199"/>
    </row>
    <row r="1011" spans="3:7" x14ac:dyDescent="0.25">
      <c r="C1011" s="199"/>
      <c r="F1011" s="202"/>
      <c r="G1011" s="199"/>
    </row>
    <row r="1012" spans="3:7" x14ac:dyDescent="0.25">
      <c r="C1012" s="199"/>
      <c r="F1012" s="202"/>
      <c r="G1012" s="199"/>
    </row>
    <row r="1013" spans="3:7" x14ac:dyDescent="0.25">
      <c r="C1013" s="199"/>
      <c r="F1013" s="202"/>
      <c r="G1013" s="199"/>
    </row>
    <row r="1014" spans="3:7" x14ac:dyDescent="0.25">
      <c r="C1014" s="199"/>
      <c r="F1014" s="202"/>
      <c r="G1014" s="199"/>
    </row>
    <row r="1015" spans="3:7" x14ac:dyDescent="0.25">
      <c r="C1015" s="199"/>
      <c r="F1015" s="202"/>
      <c r="G1015" s="199"/>
    </row>
    <row r="1016" spans="3:7" x14ac:dyDescent="0.25">
      <c r="C1016" s="199"/>
      <c r="F1016" s="202"/>
      <c r="G1016" s="199"/>
    </row>
    <row r="1017" spans="3:7" x14ac:dyDescent="0.25">
      <c r="C1017" s="199"/>
      <c r="F1017" s="202"/>
      <c r="G1017" s="199"/>
    </row>
    <row r="1018" spans="3:7" x14ac:dyDescent="0.25">
      <c r="C1018" s="199"/>
      <c r="F1018" s="202"/>
      <c r="G1018" s="199"/>
    </row>
    <row r="1019" spans="3:7" x14ac:dyDescent="0.25">
      <c r="C1019" s="199"/>
      <c r="F1019" s="202"/>
      <c r="G1019" s="199"/>
    </row>
    <row r="1020" spans="3:7" x14ac:dyDescent="0.25">
      <c r="C1020" s="199"/>
      <c r="F1020" s="202"/>
      <c r="G1020" s="199"/>
    </row>
    <row r="1021" spans="3:7" x14ac:dyDescent="0.25">
      <c r="C1021" s="199"/>
      <c r="F1021" s="202"/>
      <c r="G1021" s="199"/>
    </row>
    <row r="1022" spans="3:7" x14ac:dyDescent="0.25">
      <c r="C1022" s="199"/>
      <c r="F1022" s="202"/>
      <c r="G1022" s="199"/>
    </row>
    <row r="1023" spans="3:7" x14ac:dyDescent="0.25">
      <c r="C1023" s="199"/>
      <c r="F1023" s="202"/>
      <c r="G1023" s="199"/>
    </row>
    <row r="1024" spans="3:7" x14ac:dyDescent="0.25">
      <c r="C1024" s="199"/>
      <c r="F1024" s="202"/>
      <c r="G1024" s="199"/>
    </row>
    <row r="1025" spans="3:7" x14ac:dyDescent="0.25">
      <c r="C1025" s="199"/>
      <c r="F1025" s="202"/>
      <c r="G1025" s="199"/>
    </row>
    <row r="1026" spans="3:7" x14ac:dyDescent="0.25">
      <c r="C1026" s="199"/>
      <c r="F1026" s="202"/>
      <c r="G1026" s="199"/>
    </row>
    <row r="1027" spans="3:7" x14ac:dyDescent="0.25">
      <c r="C1027" s="199"/>
      <c r="F1027" s="202"/>
      <c r="G1027" s="199"/>
    </row>
    <row r="1028" spans="3:7" x14ac:dyDescent="0.25">
      <c r="C1028" s="199"/>
      <c r="F1028" s="202"/>
      <c r="G1028" s="199"/>
    </row>
    <row r="1029" spans="3:7" x14ac:dyDescent="0.25">
      <c r="C1029" s="199"/>
      <c r="F1029" s="202"/>
      <c r="G1029" s="199"/>
    </row>
    <row r="1030" spans="3:7" x14ac:dyDescent="0.25">
      <c r="C1030" s="199"/>
      <c r="F1030" s="202"/>
      <c r="G1030" s="199"/>
    </row>
    <row r="1031" spans="3:7" x14ac:dyDescent="0.25">
      <c r="C1031" s="199"/>
      <c r="F1031" s="202"/>
      <c r="G1031" s="199"/>
    </row>
    <row r="1032" spans="3:7" x14ac:dyDescent="0.25">
      <c r="C1032" s="199"/>
      <c r="F1032" s="202"/>
      <c r="G1032" s="199"/>
    </row>
    <row r="1033" spans="3:7" x14ac:dyDescent="0.25">
      <c r="C1033" s="199"/>
      <c r="F1033" s="202"/>
      <c r="G1033" s="199"/>
    </row>
    <row r="1034" spans="3:7" x14ac:dyDescent="0.25">
      <c r="C1034" s="199"/>
      <c r="F1034" s="202"/>
      <c r="G1034" s="199"/>
    </row>
    <row r="1035" spans="3:7" x14ac:dyDescent="0.25">
      <c r="C1035" s="199"/>
      <c r="F1035" s="202"/>
      <c r="G1035" s="199"/>
    </row>
    <row r="1036" spans="3:7" x14ac:dyDescent="0.25">
      <c r="C1036" s="199"/>
      <c r="F1036" s="202"/>
      <c r="G1036" s="199"/>
    </row>
    <row r="1037" spans="3:7" x14ac:dyDescent="0.25">
      <c r="C1037" s="199"/>
      <c r="F1037" s="202"/>
      <c r="G1037" s="199"/>
    </row>
    <row r="1038" spans="3:7" x14ac:dyDescent="0.25">
      <c r="C1038" s="199"/>
      <c r="F1038" s="202"/>
      <c r="G1038" s="199"/>
    </row>
    <row r="1039" spans="3:7" x14ac:dyDescent="0.25">
      <c r="C1039" s="199"/>
      <c r="F1039" s="202"/>
      <c r="G1039" s="199"/>
    </row>
    <row r="1040" spans="3:7" x14ac:dyDescent="0.25">
      <c r="C1040" s="199"/>
      <c r="F1040" s="202"/>
      <c r="G1040" s="199"/>
    </row>
    <row r="1041" spans="3:7" x14ac:dyDescent="0.25">
      <c r="C1041" s="199"/>
      <c r="F1041" s="202"/>
      <c r="G1041" s="199"/>
    </row>
    <row r="1042" spans="3:7" x14ac:dyDescent="0.25">
      <c r="C1042" s="199"/>
      <c r="F1042" s="202"/>
      <c r="G1042" s="199"/>
    </row>
    <row r="1043" spans="3:7" x14ac:dyDescent="0.25">
      <c r="C1043" s="199"/>
      <c r="F1043" s="202"/>
      <c r="G1043" s="199"/>
    </row>
    <row r="1044" spans="3:7" x14ac:dyDescent="0.25">
      <c r="C1044" s="199"/>
      <c r="F1044" s="202"/>
      <c r="G1044" s="199"/>
    </row>
    <row r="1045" spans="3:7" x14ac:dyDescent="0.25">
      <c r="C1045" s="199"/>
      <c r="F1045" s="202"/>
      <c r="G1045" s="199"/>
    </row>
    <row r="1046" spans="3:7" x14ac:dyDescent="0.25">
      <c r="C1046" s="199"/>
      <c r="F1046" s="202"/>
      <c r="G1046" s="199"/>
    </row>
    <row r="1047" spans="3:7" x14ac:dyDescent="0.25">
      <c r="C1047" s="199"/>
      <c r="F1047" s="202"/>
      <c r="G1047" s="199"/>
    </row>
    <row r="1048" spans="3:7" x14ac:dyDescent="0.25">
      <c r="C1048" s="199"/>
      <c r="F1048" s="202"/>
      <c r="G1048" s="199"/>
    </row>
    <row r="1049" spans="3:7" x14ac:dyDescent="0.25">
      <c r="C1049" s="199"/>
      <c r="F1049" s="202"/>
      <c r="G1049" s="199"/>
    </row>
    <row r="1050" spans="3:7" x14ac:dyDescent="0.25">
      <c r="C1050" s="199"/>
      <c r="F1050" s="202"/>
      <c r="G1050" s="199"/>
    </row>
    <row r="1051" spans="3:7" x14ac:dyDescent="0.25">
      <c r="C1051" s="199"/>
      <c r="F1051" s="202"/>
      <c r="G1051" s="199"/>
    </row>
    <row r="1052" spans="3:7" x14ac:dyDescent="0.25">
      <c r="C1052" s="199"/>
      <c r="F1052" s="202"/>
      <c r="G1052" s="199"/>
    </row>
    <row r="1053" spans="3:7" x14ac:dyDescent="0.25">
      <c r="C1053" s="199"/>
      <c r="F1053" s="202"/>
      <c r="G1053" s="199"/>
    </row>
    <row r="1054" spans="3:7" x14ac:dyDescent="0.25">
      <c r="C1054" s="199"/>
      <c r="F1054" s="202"/>
      <c r="G1054" s="199"/>
    </row>
    <row r="1055" spans="3:7" x14ac:dyDescent="0.25">
      <c r="C1055" s="199"/>
      <c r="F1055" s="202"/>
      <c r="G1055" s="199"/>
    </row>
    <row r="1056" spans="3:7" x14ac:dyDescent="0.25">
      <c r="C1056" s="199"/>
      <c r="F1056" s="202"/>
      <c r="G1056" s="199"/>
    </row>
    <row r="1057" spans="3:7" x14ac:dyDescent="0.25">
      <c r="C1057" s="199"/>
      <c r="F1057" s="202"/>
      <c r="G1057" s="199"/>
    </row>
    <row r="1058" spans="3:7" x14ac:dyDescent="0.25">
      <c r="C1058" s="199"/>
      <c r="F1058" s="202"/>
      <c r="G1058" s="199"/>
    </row>
    <row r="1059" spans="3:7" x14ac:dyDescent="0.25">
      <c r="C1059" s="199"/>
      <c r="F1059" s="202"/>
      <c r="G1059" s="199"/>
    </row>
    <row r="1060" spans="3:7" x14ac:dyDescent="0.25">
      <c r="C1060" s="199"/>
      <c r="F1060" s="202"/>
      <c r="G1060" s="199"/>
    </row>
    <row r="1061" spans="3:7" x14ac:dyDescent="0.25">
      <c r="C1061" s="199"/>
      <c r="F1061" s="202"/>
      <c r="G1061" s="199"/>
    </row>
    <row r="1062" spans="3:7" x14ac:dyDescent="0.25">
      <c r="C1062" s="199"/>
      <c r="F1062" s="202"/>
      <c r="G1062" s="199"/>
    </row>
    <row r="1063" spans="3:7" x14ac:dyDescent="0.25">
      <c r="C1063" s="199"/>
      <c r="F1063" s="202"/>
      <c r="G1063" s="199"/>
    </row>
    <row r="1064" spans="3:7" x14ac:dyDescent="0.25">
      <c r="C1064" s="199"/>
      <c r="F1064" s="202"/>
      <c r="G1064" s="199"/>
    </row>
    <row r="1065" spans="3:7" x14ac:dyDescent="0.25">
      <c r="C1065" s="199"/>
      <c r="F1065" s="202"/>
      <c r="G1065" s="199"/>
    </row>
    <row r="1066" spans="3:7" x14ac:dyDescent="0.25">
      <c r="C1066" s="199"/>
      <c r="F1066" s="202"/>
      <c r="G1066" s="199"/>
    </row>
    <row r="1067" spans="3:7" x14ac:dyDescent="0.25">
      <c r="C1067" s="199"/>
      <c r="F1067" s="202"/>
      <c r="G1067" s="199"/>
    </row>
    <row r="1068" spans="3:7" x14ac:dyDescent="0.25">
      <c r="C1068" s="199"/>
      <c r="F1068" s="202"/>
      <c r="G1068" s="199"/>
    </row>
    <row r="1069" spans="3:7" x14ac:dyDescent="0.25">
      <c r="C1069" s="199"/>
      <c r="F1069" s="202"/>
      <c r="G1069" s="199"/>
    </row>
    <row r="1070" spans="3:7" x14ac:dyDescent="0.25">
      <c r="C1070" s="199"/>
      <c r="F1070" s="202"/>
      <c r="G1070" s="199"/>
    </row>
    <row r="1071" spans="3:7" x14ac:dyDescent="0.25">
      <c r="C1071" s="199"/>
      <c r="F1071" s="202"/>
      <c r="G1071" s="199"/>
    </row>
    <row r="1072" spans="3:7" x14ac:dyDescent="0.25">
      <c r="C1072" s="199"/>
      <c r="F1072" s="202"/>
      <c r="G1072" s="199"/>
    </row>
    <row r="1073" spans="3:7" x14ac:dyDescent="0.25">
      <c r="C1073" s="199"/>
      <c r="F1073" s="202"/>
      <c r="G1073" s="199"/>
    </row>
    <row r="1074" spans="3:7" x14ac:dyDescent="0.25">
      <c r="C1074" s="199"/>
      <c r="F1074" s="202"/>
      <c r="G1074" s="199"/>
    </row>
    <row r="1075" spans="3:7" x14ac:dyDescent="0.25">
      <c r="C1075" s="199"/>
      <c r="F1075" s="202"/>
      <c r="G1075" s="199"/>
    </row>
    <row r="1076" spans="3:7" x14ac:dyDescent="0.25">
      <c r="C1076" s="199"/>
      <c r="F1076" s="202"/>
      <c r="G1076" s="199"/>
    </row>
    <row r="1077" spans="3:7" x14ac:dyDescent="0.25">
      <c r="C1077" s="199"/>
      <c r="F1077" s="202"/>
      <c r="G1077" s="199"/>
    </row>
    <row r="1078" spans="3:7" x14ac:dyDescent="0.25">
      <c r="C1078" s="199"/>
      <c r="F1078" s="202"/>
      <c r="G1078" s="199"/>
    </row>
    <row r="1079" spans="3:7" x14ac:dyDescent="0.25">
      <c r="C1079" s="199"/>
      <c r="F1079" s="202"/>
      <c r="G1079" s="199"/>
    </row>
    <row r="1080" spans="3:7" x14ac:dyDescent="0.25">
      <c r="C1080" s="199"/>
      <c r="F1080" s="202"/>
      <c r="G1080" s="199"/>
    </row>
    <row r="1081" spans="3:7" x14ac:dyDescent="0.25">
      <c r="C1081" s="199"/>
      <c r="F1081" s="202"/>
      <c r="G1081" s="199"/>
    </row>
    <row r="1082" spans="3:7" x14ac:dyDescent="0.25">
      <c r="C1082" s="199"/>
      <c r="F1082" s="202"/>
      <c r="G1082" s="199"/>
    </row>
    <row r="1083" spans="3:7" x14ac:dyDescent="0.25">
      <c r="C1083" s="199"/>
      <c r="F1083" s="202"/>
      <c r="G1083" s="199"/>
    </row>
    <row r="1084" spans="3:7" x14ac:dyDescent="0.25">
      <c r="C1084" s="199"/>
      <c r="F1084" s="202"/>
      <c r="G1084" s="199"/>
    </row>
    <row r="1085" spans="3:7" x14ac:dyDescent="0.25">
      <c r="C1085" s="199"/>
      <c r="F1085" s="202"/>
      <c r="G1085" s="199"/>
    </row>
    <row r="1086" spans="3:7" x14ac:dyDescent="0.25">
      <c r="C1086" s="199"/>
      <c r="F1086" s="202"/>
      <c r="G1086" s="199"/>
    </row>
    <row r="1087" spans="3:7" x14ac:dyDescent="0.25">
      <c r="C1087" s="199"/>
      <c r="F1087" s="202"/>
      <c r="G1087" s="199"/>
    </row>
    <row r="1088" spans="3:7" x14ac:dyDescent="0.25">
      <c r="C1088" s="199"/>
      <c r="F1088" s="202"/>
      <c r="G1088" s="199"/>
    </row>
    <row r="1089" spans="3:7" x14ac:dyDescent="0.25">
      <c r="C1089" s="199"/>
      <c r="F1089" s="202"/>
      <c r="G1089" s="199"/>
    </row>
    <row r="1090" spans="3:7" x14ac:dyDescent="0.25">
      <c r="C1090" s="199"/>
      <c r="F1090" s="202"/>
      <c r="G1090" s="199"/>
    </row>
    <row r="1091" spans="3:7" x14ac:dyDescent="0.25">
      <c r="C1091" s="199"/>
      <c r="F1091" s="202"/>
      <c r="G1091" s="199"/>
    </row>
    <row r="1092" spans="3:7" x14ac:dyDescent="0.25">
      <c r="C1092" s="199"/>
      <c r="F1092" s="202"/>
      <c r="G1092" s="199"/>
    </row>
    <row r="1093" spans="3:7" x14ac:dyDescent="0.25">
      <c r="C1093" s="199"/>
      <c r="F1093" s="202"/>
      <c r="G1093" s="199"/>
    </row>
    <row r="1094" spans="3:7" x14ac:dyDescent="0.25">
      <c r="C1094" s="199"/>
      <c r="F1094" s="202"/>
      <c r="G1094" s="199"/>
    </row>
    <row r="1095" spans="3:7" x14ac:dyDescent="0.25">
      <c r="C1095" s="199"/>
      <c r="F1095" s="202"/>
      <c r="G1095" s="199"/>
    </row>
    <row r="1096" spans="3:7" x14ac:dyDescent="0.25">
      <c r="C1096" s="199"/>
      <c r="F1096" s="202"/>
      <c r="G1096" s="199"/>
    </row>
    <row r="1097" spans="3:7" x14ac:dyDescent="0.25">
      <c r="C1097" s="199"/>
      <c r="F1097" s="202"/>
      <c r="G1097" s="199"/>
    </row>
    <row r="1098" spans="3:7" x14ac:dyDescent="0.25">
      <c r="C1098" s="199"/>
      <c r="F1098" s="202"/>
      <c r="G1098" s="199"/>
    </row>
    <row r="1099" spans="3:7" x14ac:dyDescent="0.25">
      <c r="C1099" s="199"/>
      <c r="F1099" s="202"/>
      <c r="G1099" s="199"/>
    </row>
    <row r="1100" spans="3:7" x14ac:dyDescent="0.25">
      <c r="C1100" s="199"/>
      <c r="F1100" s="202"/>
      <c r="G1100" s="199"/>
    </row>
    <row r="1101" spans="3:7" x14ac:dyDescent="0.25">
      <c r="C1101" s="199"/>
      <c r="F1101" s="202"/>
      <c r="G1101" s="199"/>
    </row>
    <row r="1102" spans="3:7" x14ac:dyDescent="0.25">
      <c r="C1102" s="199"/>
      <c r="F1102" s="202"/>
      <c r="G1102" s="199"/>
    </row>
    <row r="1103" spans="3:7" x14ac:dyDescent="0.25">
      <c r="C1103" s="199"/>
      <c r="F1103" s="202"/>
      <c r="G1103" s="199"/>
    </row>
    <row r="1104" spans="3:7" x14ac:dyDescent="0.25">
      <c r="C1104" s="199"/>
      <c r="F1104" s="202"/>
      <c r="G1104" s="199"/>
    </row>
    <row r="1105" spans="3:7" x14ac:dyDescent="0.25">
      <c r="C1105" s="199"/>
      <c r="F1105" s="202"/>
      <c r="G1105" s="199"/>
    </row>
    <row r="1106" spans="3:7" x14ac:dyDescent="0.25">
      <c r="C1106" s="199"/>
      <c r="F1106" s="202"/>
      <c r="G1106" s="199"/>
    </row>
    <row r="1107" spans="3:7" x14ac:dyDescent="0.25">
      <c r="C1107" s="199"/>
      <c r="F1107" s="202"/>
      <c r="G1107" s="199"/>
    </row>
    <row r="1108" spans="3:7" x14ac:dyDescent="0.25">
      <c r="C1108" s="199"/>
      <c r="F1108" s="202"/>
      <c r="G1108" s="199"/>
    </row>
    <row r="1109" spans="3:7" x14ac:dyDescent="0.25">
      <c r="C1109" s="199"/>
      <c r="F1109" s="202"/>
      <c r="G1109" s="199"/>
    </row>
    <row r="1110" spans="3:7" x14ac:dyDescent="0.25">
      <c r="C1110" s="199"/>
      <c r="F1110" s="202"/>
      <c r="G1110" s="199"/>
    </row>
    <row r="1111" spans="3:7" x14ac:dyDescent="0.25">
      <c r="C1111" s="199"/>
      <c r="F1111" s="202"/>
      <c r="G1111" s="199"/>
    </row>
    <row r="1112" spans="3:7" x14ac:dyDescent="0.25">
      <c r="C1112" s="199"/>
      <c r="F1112" s="202"/>
      <c r="G1112" s="199"/>
    </row>
    <row r="1113" spans="3:7" x14ac:dyDescent="0.25">
      <c r="C1113" s="199"/>
      <c r="F1113" s="202"/>
      <c r="G1113" s="199"/>
    </row>
    <row r="1114" spans="3:7" x14ac:dyDescent="0.25">
      <c r="C1114" s="199"/>
      <c r="F1114" s="202"/>
      <c r="G1114" s="199"/>
    </row>
    <row r="1115" spans="3:7" x14ac:dyDescent="0.25">
      <c r="C1115" s="199"/>
      <c r="F1115" s="202"/>
      <c r="G1115" s="199"/>
    </row>
    <row r="1116" spans="3:7" x14ac:dyDescent="0.25">
      <c r="C1116" s="199"/>
      <c r="F1116" s="202"/>
      <c r="G1116" s="199"/>
    </row>
    <row r="1117" spans="3:7" x14ac:dyDescent="0.25">
      <c r="C1117" s="199"/>
      <c r="F1117" s="202"/>
      <c r="G1117" s="199"/>
    </row>
    <row r="1118" spans="3:7" x14ac:dyDescent="0.25">
      <c r="C1118" s="199"/>
      <c r="F1118" s="202"/>
      <c r="G1118" s="199"/>
    </row>
    <row r="1119" spans="3:7" x14ac:dyDescent="0.25">
      <c r="C1119" s="199"/>
      <c r="F1119" s="202"/>
      <c r="G1119" s="199"/>
    </row>
    <row r="1120" spans="3:7" x14ac:dyDescent="0.25">
      <c r="C1120" s="199"/>
      <c r="F1120" s="202"/>
      <c r="G1120" s="199"/>
    </row>
    <row r="1121" spans="3:7" x14ac:dyDescent="0.25">
      <c r="C1121" s="199"/>
      <c r="F1121" s="202"/>
      <c r="G1121" s="199"/>
    </row>
    <row r="1122" spans="3:7" x14ac:dyDescent="0.25">
      <c r="C1122" s="199"/>
      <c r="F1122" s="202"/>
      <c r="G1122" s="199"/>
    </row>
    <row r="1123" spans="3:7" x14ac:dyDescent="0.25">
      <c r="C1123" s="199"/>
      <c r="F1123" s="202"/>
      <c r="G1123" s="199"/>
    </row>
    <row r="1124" spans="3:7" x14ac:dyDescent="0.25">
      <c r="C1124" s="199"/>
      <c r="F1124" s="202"/>
      <c r="G1124" s="199"/>
    </row>
    <row r="1125" spans="3:7" x14ac:dyDescent="0.25">
      <c r="C1125" s="199"/>
      <c r="F1125" s="202"/>
      <c r="G1125" s="199"/>
    </row>
    <row r="1126" spans="3:7" x14ac:dyDescent="0.25">
      <c r="C1126" s="199"/>
      <c r="F1126" s="202"/>
      <c r="G1126" s="199"/>
    </row>
    <row r="1127" spans="3:7" x14ac:dyDescent="0.25">
      <c r="C1127" s="199"/>
      <c r="F1127" s="202"/>
      <c r="G1127" s="199"/>
    </row>
    <row r="1128" spans="3:7" x14ac:dyDescent="0.25">
      <c r="C1128" s="199"/>
      <c r="F1128" s="202"/>
      <c r="G1128" s="199"/>
    </row>
    <row r="1129" spans="3:7" x14ac:dyDescent="0.25">
      <c r="C1129" s="199"/>
      <c r="F1129" s="202"/>
      <c r="G1129" s="199"/>
    </row>
    <row r="1130" spans="3:7" x14ac:dyDescent="0.25">
      <c r="C1130" s="199"/>
      <c r="F1130" s="202"/>
      <c r="G1130" s="199"/>
    </row>
    <row r="1131" spans="3:7" x14ac:dyDescent="0.25">
      <c r="C1131" s="199"/>
      <c r="F1131" s="202"/>
      <c r="G1131" s="199"/>
    </row>
    <row r="1132" spans="3:7" x14ac:dyDescent="0.25">
      <c r="C1132" s="199"/>
      <c r="F1132" s="202"/>
      <c r="G1132" s="199"/>
    </row>
    <row r="1133" spans="3:7" x14ac:dyDescent="0.25">
      <c r="C1133" s="199"/>
      <c r="F1133" s="202"/>
      <c r="G1133" s="199"/>
    </row>
    <row r="1134" spans="3:7" x14ac:dyDescent="0.25">
      <c r="C1134" s="199"/>
      <c r="F1134" s="202"/>
      <c r="G1134" s="199"/>
    </row>
    <row r="1135" spans="3:7" x14ac:dyDescent="0.25">
      <c r="C1135" s="199"/>
      <c r="F1135" s="202"/>
      <c r="G1135" s="199"/>
    </row>
    <row r="1136" spans="3:7" x14ac:dyDescent="0.25">
      <c r="C1136" s="199"/>
      <c r="F1136" s="202"/>
      <c r="G1136" s="199"/>
    </row>
    <row r="1137" spans="3:7" x14ac:dyDescent="0.25">
      <c r="C1137" s="199"/>
      <c r="F1137" s="202"/>
      <c r="G1137" s="199"/>
    </row>
    <row r="1138" spans="3:7" x14ac:dyDescent="0.25">
      <c r="C1138" s="199"/>
      <c r="F1138" s="202"/>
      <c r="G1138" s="199"/>
    </row>
    <row r="1139" spans="3:7" x14ac:dyDescent="0.25">
      <c r="C1139" s="199"/>
      <c r="F1139" s="202"/>
      <c r="G1139" s="199"/>
    </row>
    <row r="1140" spans="3:7" x14ac:dyDescent="0.25">
      <c r="C1140" s="199"/>
      <c r="F1140" s="202"/>
      <c r="G1140" s="199"/>
    </row>
    <row r="1141" spans="3:7" x14ac:dyDescent="0.25">
      <c r="C1141" s="199"/>
      <c r="F1141" s="202"/>
      <c r="G1141" s="199"/>
    </row>
    <row r="1142" spans="3:7" x14ac:dyDescent="0.25">
      <c r="C1142" s="199"/>
      <c r="F1142" s="202"/>
      <c r="G1142" s="199"/>
    </row>
    <row r="1143" spans="3:7" x14ac:dyDescent="0.25">
      <c r="C1143" s="199"/>
      <c r="F1143" s="202"/>
      <c r="G1143" s="199"/>
    </row>
    <row r="1144" spans="3:7" x14ac:dyDescent="0.25">
      <c r="C1144" s="199"/>
      <c r="F1144" s="202"/>
      <c r="G1144" s="199"/>
    </row>
    <row r="1145" spans="3:7" x14ac:dyDescent="0.25">
      <c r="C1145" s="199"/>
      <c r="F1145" s="202"/>
      <c r="G1145" s="199"/>
    </row>
    <row r="1146" spans="3:7" x14ac:dyDescent="0.25">
      <c r="C1146" s="199"/>
      <c r="F1146" s="202"/>
      <c r="G1146" s="199"/>
    </row>
    <row r="1147" spans="3:7" x14ac:dyDescent="0.25">
      <c r="C1147" s="199"/>
      <c r="F1147" s="202"/>
      <c r="G1147" s="199"/>
    </row>
    <row r="1148" spans="3:7" x14ac:dyDescent="0.25">
      <c r="C1148" s="199"/>
      <c r="F1148" s="202"/>
      <c r="G1148" s="199"/>
    </row>
    <row r="1149" spans="3:7" x14ac:dyDescent="0.25">
      <c r="C1149" s="199"/>
      <c r="F1149" s="202"/>
      <c r="G1149" s="199"/>
    </row>
    <row r="1150" spans="3:7" x14ac:dyDescent="0.25">
      <c r="C1150" s="199"/>
      <c r="F1150" s="202"/>
      <c r="G1150" s="199"/>
    </row>
    <row r="1151" spans="3:7" x14ac:dyDescent="0.25">
      <c r="C1151" s="199"/>
      <c r="F1151" s="202"/>
      <c r="G1151" s="199"/>
    </row>
    <row r="1152" spans="3:7" x14ac:dyDescent="0.25">
      <c r="C1152" s="199"/>
      <c r="F1152" s="202"/>
      <c r="G1152" s="199"/>
    </row>
    <row r="1153" spans="3:7" x14ac:dyDescent="0.25">
      <c r="C1153" s="199"/>
      <c r="F1153" s="202"/>
      <c r="G1153" s="199"/>
    </row>
    <row r="1154" spans="3:7" x14ac:dyDescent="0.25">
      <c r="C1154" s="199"/>
      <c r="F1154" s="202"/>
      <c r="G1154" s="199"/>
    </row>
    <row r="1155" spans="3:7" x14ac:dyDescent="0.25">
      <c r="C1155" s="199"/>
      <c r="F1155" s="202"/>
      <c r="G1155" s="199"/>
    </row>
    <row r="1156" spans="3:7" x14ac:dyDescent="0.25">
      <c r="C1156" s="199"/>
      <c r="F1156" s="202"/>
      <c r="G1156" s="199"/>
    </row>
    <row r="1157" spans="3:7" x14ac:dyDescent="0.25">
      <c r="C1157" s="199"/>
      <c r="F1157" s="202"/>
      <c r="G1157" s="199"/>
    </row>
    <row r="1158" spans="3:7" x14ac:dyDescent="0.25">
      <c r="C1158" s="199"/>
      <c r="F1158" s="202"/>
      <c r="G1158" s="199"/>
    </row>
    <row r="1159" spans="3:7" x14ac:dyDescent="0.25">
      <c r="C1159" s="199"/>
      <c r="F1159" s="202"/>
      <c r="G1159" s="199"/>
    </row>
    <row r="1160" spans="3:7" x14ac:dyDescent="0.25">
      <c r="C1160" s="199"/>
      <c r="F1160" s="202"/>
      <c r="G1160" s="199"/>
    </row>
    <row r="1161" spans="3:7" x14ac:dyDescent="0.25">
      <c r="C1161" s="199"/>
      <c r="F1161" s="202"/>
      <c r="G1161" s="199"/>
    </row>
    <row r="1162" spans="3:7" x14ac:dyDescent="0.25">
      <c r="C1162" s="199"/>
      <c r="F1162" s="202"/>
      <c r="G1162" s="199"/>
    </row>
    <row r="1163" spans="3:7" x14ac:dyDescent="0.25">
      <c r="C1163" s="199"/>
      <c r="F1163" s="202"/>
      <c r="G1163" s="199"/>
    </row>
    <row r="1164" spans="3:7" x14ac:dyDescent="0.25">
      <c r="C1164" s="199"/>
      <c r="F1164" s="202"/>
      <c r="G1164" s="199"/>
    </row>
    <row r="1165" spans="3:7" x14ac:dyDescent="0.25">
      <c r="C1165" s="199"/>
      <c r="F1165" s="202"/>
      <c r="G1165" s="199"/>
    </row>
    <row r="1166" spans="3:7" x14ac:dyDescent="0.25">
      <c r="C1166" s="199"/>
      <c r="F1166" s="202"/>
      <c r="G1166" s="199"/>
    </row>
    <row r="1167" spans="3:7" x14ac:dyDescent="0.25">
      <c r="C1167" s="199"/>
      <c r="F1167" s="202"/>
      <c r="G1167" s="199"/>
    </row>
    <row r="1168" spans="3:7" x14ac:dyDescent="0.25">
      <c r="C1168" s="199"/>
      <c r="F1168" s="202"/>
      <c r="G1168" s="199"/>
    </row>
    <row r="1169" spans="3:7" x14ac:dyDescent="0.25">
      <c r="C1169" s="199"/>
      <c r="F1169" s="202"/>
      <c r="G1169" s="199"/>
    </row>
    <row r="1170" spans="3:7" x14ac:dyDescent="0.25">
      <c r="C1170" s="199"/>
      <c r="F1170" s="202"/>
      <c r="G1170" s="199"/>
    </row>
    <row r="1171" spans="3:7" x14ac:dyDescent="0.25">
      <c r="C1171" s="199"/>
      <c r="F1171" s="202"/>
      <c r="G1171" s="199"/>
    </row>
    <row r="1172" spans="3:7" x14ac:dyDescent="0.25">
      <c r="C1172" s="199"/>
      <c r="F1172" s="202"/>
      <c r="G1172" s="199"/>
    </row>
    <row r="1173" spans="3:7" x14ac:dyDescent="0.25">
      <c r="C1173" s="199"/>
      <c r="F1173" s="202"/>
      <c r="G1173" s="199"/>
    </row>
    <row r="1174" spans="3:7" x14ac:dyDescent="0.25">
      <c r="C1174" s="199"/>
      <c r="F1174" s="202"/>
      <c r="G1174" s="199"/>
    </row>
    <row r="1175" spans="3:7" x14ac:dyDescent="0.25">
      <c r="C1175" s="199"/>
      <c r="F1175" s="202"/>
      <c r="G1175" s="199"/>
    </row>
    <row r="1176" spans="3:7" x14ac:dyDescent="0.25">
      <c r="C1176" s="199"/>
      <c r="F1176" s="202"/>
      <c r="G1176" s="199"/>
    </row>
    <row r="1177" spans="3:7" x14ac:dyDescent="0.25">
      <c r="C1177" s="199"/>
      <c r="F1177" s="202"/>
      <c r="G1177" s="199"/>
    </row>
    <row r="1178" spans="3:7" x14ac:dyDescent="0.25">
      <c r="C1178" s="199"/>
      <c r="F1178" s="202"/>
      <c r="G1178" s="199"/>
    </row>
    <row r="1179" spans="3:7" x14ac:dyDescent="0.25">
      <c r="C1179" s="199"/>
      <c r="F1179" s="202"/>
      <c r="G1179" s="199"/>
    </row>
    <row r="1180" spans="3:7" x14ac:dyDescent="0.25">
      <c r="C1180" s="199"/>
      <c r="F1180" s="202"/>
      <c r="G1180" s="199"/>
    </row>
    <row r="1181" spans="3:7" x14ac:dyDescent="0.25">
      <c r="C1181" s="199"/>
      <c r="F1181" s="202"/>
      <c r="G1181" s="199"/>
    </row>
    <row r="1182" spans="3:7" x14ac:dyDescent="0.25">
      <c r="C1182" s="199"/>
      <c r="F1182" s="202"/>
      <c r="G1182" s="199"/>
    </row>
    <row r="1183" spans="3:7" x14ac:dyDescent="0.25">
      <c r="C1183" s="199"/>
      <c r="F1183" s="202"/>
      <c r="G1183" s="199"/>
    </row>
    <row r="1184" spans="3:7" x14ac:dyDescent="0.25">
      <c r="C1184" s="199"/>
      <c r="F1184" s="202"/>
      <c r="G1184" s="199"/>
    </row>
    <row r="1185" spans="3:7" x14ac:dyDescent="0.25">
      <c r="C1185" s="199"/>
      <c r="F1185" s="202"/>
      <c r="G1185" s="199"/>
    </row>
    <row r="1186" spans="3:7" x14ac:dyDescent="0.25">
      <c r="C1186" s="199"/>
      <c r="F1186" s="202"/>
      <c r="G1186" s="199"/>
    </row>
    <row r="1187" spans="3:7" x14ac:dyDescent="0.25">
      <c r="C1187" s="199"/>
      <c r="F1187" s="202"/>
      <c r="G1187" s="199"/>
    </row>
    <row r="1188" spans="3:7" x14ac:dyDescent="0.25">
      <c r="C1188" s="199"/>
      <c r="F1188" s="202"/>
      <c r="G1188" s="199"/>
    </row>
    <row r="1189" spans="3:7" x14ac:dyDescent="0.25">
      <c r="C1189" s="199"/>
      <c r="F1189" s="202"/>
      <c r="G1189" s="199"/>
    </row>
    <row r="1190" spans="3:7" x14ac:dyDescent="0.25">
      <c r="C1190" s="199"/>
      <c r="F1190" s="202"/>
      <c r="G1190" s="199"/>
    </row>
    <row r="1191" spans="3:7" x14ac:dyDescent="0.25">
      <c r="C1191" s="199"/>
      <c r="F1191" s="202"/>
      <c r="G1191" s="199"/>
    </row>
    <row r="1192" spans="3:7" x14ac:dyDescent="0.25">
      <c r="C1192" s="199"/>
      <c r="F1192" s="202"/>
      <c r="G1192" s="199"/>
    </row>
    <row r="1193" spans="3:7" x14ac:dyDescent="0.25">
      <c r="C1193" s="199"/>
      <c r="F1193" s="202"/>
      <c r="G1193" s="199"/>
    </row>
    <row r="1194" spans="3:7" x14ac:dyDescent="0.25">
      <c r="C1194" s="199"/>
      <c r="F1194" s="202"/>
      <c r="G1194" s="199"/>
    </row>
    <row r="1195" spans="3:7" x14ac:dyDescent="0.25">
      <c r="C1195" s="199"/>
      <c r="F1195" s="202"/>
      <c r="G1195" s="199"/>
    </row>
    <row r="1196" spans="3:7" x14ac:dyDescent="0.25">
      <c r="C1196" s="199"/>
      <c r="F1196" s="202"/>
      <c r="G1196" s="199"/>
    </row>
    <row r="1197" spans="3:7" x14ac:dyDescent="0.25">
      <c r="C1197" s="199"/>
      <c r="F1197" s="202"/>
      <c r="G1197" s="199"/>
    </row>
    <row r="1198" spans="3:7" x14ac:dyDescent="0.25">
      <c r="C1198" s="199"/>
      <c r="F1198" s="202"/>
      <c r="G1198" s="199"/>
    </row>
    <row r="1199" spans="3:7" x14ac:dyDescent="0.25">
      <c r="C1199" s="199"/>
      <c r="F1199" s="202"/>
      <c r="G1199" s="199"/>
    </row>
    <row r="1200" spans="3:7" x14ac:dyDescent="0.25">
      <c r="C1200" s="199"/>
      <c r="F1200" s="202"/>
      <c r="G1200" s="199"/>
    </row>
    <row r="1201" spans="3:7" x14ac:dyDescent="0.25">
      <c r="C1201" s="199"/>
      <c r="F1201" s="202"/>
      <c r="G1201" s="199"/>
    </row>
    <row r="1202" spans="3:7" x14ac:dyDescent="0.25">
      <c r="C1202" s="199"/>
      <c r="F1202" s="202"/>
      <c r="G1202" s="199"/>
    </row>
    <row r="1203" spans="3:7" x14ac:dyDescent="0.25">
      <c r="C1203" s="199"/>
      <c r="F1203" s="202"/>
      <c r="G1203" s="199"/>
    </row>
    <row r="1204" spans="3:7" x14ac:dyDescent="0.25">
      <c r="C1204" s="199"/>
      <c r="F1204" s="202"/>
      <c r="G1204" s="199"/>
    </row>
    <row r="1205" spans="3:7" x14ac:dyDescent="0.25">
      <c r="C1205" s="199"/>
      <c r="F1205" s="202"/>
      <c r="G1205" s="199"/>
    </row>
    <row r="1206" spans="3:7" x14ac:dyDescent="0.25">
      <c r="C1206" s="199"/>
      <c r="F1206" s="202"/>
      <c r="G1206" s="199"/>
    </row>
    <row r="1207" spans="3:7" x14ac:dyDescent="0.25">
      <c r="C1207" s="199"/>
      <c r="F1207" s="202"/>
      <c r="G1207" s="199"/>
    </row>
    <row r="1208" spans="3:7" x14ac:dyDescent="0.25">
      <c r="C1208" s="199"/>
      <c r="F1208" s="202"/>
      <c r="G1208" s="199"/>
    </row>
    <row r="1209" spans="3:7" x14ac:dyDescent="0.25">
      <c r="C1209" s="199"/>
      <c r="F1209" s="202"/>
      <c r="G1209" s="199"/>
    </row>
    <row r="1210" spans="3:7" x14ac:dyDescent="0.25">
      <c r="C1210" s="199"/>
      <c r="F1210" s="202"/>
      <c r="G1210" s="199"/>
    </row>
    <row r="1211" spans="3:7" x14ac:dyDescent="0.25">
      <c r="C1211" s="199"/>
      <c r="F1211" s="202"/>
      <c r="G1211" s="199"/>
    </row>
    <row r="1212" spans="3:7" x14ac:dyDescent="0.25">
      <c r="C1212" s="199"/>
      <c r="F1212" s="202"/>
      <c r="G1212" s="199"/>
    </row>
    <row r="1213" spans="3:7" x14ac:dyDescent="0.25">
      <c r="C1213" s="199"/>
      <c r="F1213" s="202"/>
      <c r="G1213" s="199"/>
    </row>
    <row r="1214" spans="3:7" x14ac:dyDescent="0.25">
      <c r="C1214" s="199"/>
      <c r="F1214" s="202"/>
      <c r="G1214" s="199"/>
    </row>
    <row r="1215" spans="3:7" x14ac:dyDescent="0.25">
      <c r="C1215" s="199"/>
      <c r="F1215" s="202"/>
      <c r="G1215" s="199"/>
    </row>
    <row r="1216" spans="3:7" x14ac:dyDescent="0.25">
      <c r="C1216" s="199"/>
      <c r="F1216" s="202"/>
      <c r="G1216" s="199"/>
    </row>
    <row r="1217" spans="3:7" x14ac:dyDescent="0.25">
      <c r="C1217" s="199"/>
      <c r="F1217" s="202"/>
      <c r="G1217" s="199"/>
    </row>
    <row r="1218" spans="3:7" x14ac:dyDescent="0.25">
      <c r="C1218" s="199"/>
      <c r="F1218" s="202"/>
      <c r="G1218" s="199"/>
    </row>
    <row r="1219" spans="3:7" x14ac:dyDescent="0.25">
      <c r="C1219" s="199"/>
      <c r="F1219" s="202"/>
      <c r="G1219" s="199"/>
    </row>
    <row r="1220" spans="3:7" x14ac:dyDescent="0.25">
      <c r="C1220" s="199"/>
      <c r="F1220" s="202"/>
      <c r="G1220" s="199"/>
    </row>
    <row r="1221" spans="3:7" x14ac:dyDescent="0.25">
      <c r="C1221" s="199"/>
      <c r="F1221" s="202"/>
      <c r="G1221" s="199"/>
    </row>
    <row r="1222" spans="3:7" x14ac:dyDescent="0.25">
      <c r="C1222" s="199"/>
      <c r="F1222" s="202"/>
      <c r="G1222" s="199"/>
    </row>
    <row r="1223" spans="3:7" x14ac:dyDescent="0.25">
      <c r="C1223" s="199"/>
      <c r="F1223" s="202"/>
      <c r="G1223" s="199"/>
    </row>
    <row r="1224" spans="3:7" x14ac:dyDescent="0.25">
      <c r="C1224" s="199"/>
      <c r="F1224" s="202"/>
      <c r="G1224" s="199"/>
    </row>
    <row r="1225" spans="3:7" x14ac:dyDescent="0.25">
      <c r="C1225" s="199"/>
      <c r="F1225" s="202"/>
      <c r="G1225" s="199"/>
    </row>
    <row r="1226" spans="3:7" x14ac:dyDescent="0.25">
      <c r="C1226" s="199"/>
      <c r="F1226" s="202"/>
      <c r="G1226" s="199"/>
    </row>
    <row r="1227" spans="3:7" x14ac:dyDescent="0.25">
      <c r="C1227" s="199"/>
      <c r="F1227" s="202"/>
      <c r="G1227" s="199"/>
    </row>
    <row r="1228" spans="3:7" x14ac:dyDescent="0.25">
      <c r="C1228" s="199"/>
      <c r="F1228" s="202"/>
      <c r="G1228" s="199"/>
    </row>
    <row r="1229" spans="3:7" x14ac:dyDescent="0.25">
      <c r="C1229" s="199"/>
      <c r="F1229" s="202"/>
      <c r="G1229" s="199"/>
    </row>
    <row r="1230" spans="3:7" x14ac:dyDescent="0.25">
      <c r="C1230" s="199"/>
      <c r="F1230" s="202"/>
      <c r="G1230" s="199"/>
    </row>
    <row r="1231" spans="3:7" x14ac:dyDescent="0.25">
      <c r="C1231" s="199"/>
      <c r="F1231" s="202"/>
      <c r="G1231" s="199"/>
    </row>
    <row r="1232" spans="3:7" x14ac:dyDescent="0.25">
      <c r="C1232" s="199"/>
      <c r="F1232" s="202"/>
      <c r="G1232" s="199"/>
    </row>
    <row r="1233" spans="3:7" x14ac:dyDescent="0.25">
      <c r="C1233" s="199"/>
      <c r="F1233" s="202"/>
      <c r="G1233" s="199"/>
    </row>
    <row r="1234" spans="3:7" x14ac:dyDescent="0.25">
      <c r="C1234" s="199"/>
      <c r="F1234" s="202"/>
      <c r="G1234" s="199"/>
    </row>
    <row r="1235" spans="3:7" x14ac:dyDescent="0.25">
      <c r="C1235" s="199"/>
      <c r="F1235" s="202"/>
      <c r="G1235" s="199"/>
    </row>
    <row r="1236" spans="3:7" x14ac:dyDescent="0.25">
      <c r="C1236" s="199"/>
      <c r="F1236" s="202"/>
      <c r="G1236" s="199"/>
    </row>
    <row r="1237" spans="3:7" x14ac:dyDescent="0.25">
      <c r="C1237" s="199"/>
      <c r="F1237" s="202"/>
      <c r="G1237" s="199"/>
    </row>
    <row r="1238" spans="3:7" x14ac:dyDescent="0.25">
      <c r="C1238" s="199"/>
      <c r="F1238" s="202"/>
      <c r="G1238" s="199"/>
    </row>
    <row r="1239" spans="3:7" x14ac:dyDescent="0.25">
      <c r="C1239" s="199"/>
      <c r="F1239" s="202"/>
      <c r="G1239" s="199"/>
    </row>
    <row r="1240" spans="3:7" x14ac:dyDescent="0.25">
      <c r="C1240" s="199"/>
      <c r="F1240" s="202"/>
      <c r="G1240" s="199"/>
    </row>
    <row r="1241" spans="3:7" x14ac:dyDescent="0.25">
      <c r="C1241" s="199"/>
      <c r="F1241" s="202"/>
      <c r="G1241" s="199"/>
    </row>
    <row r="1242" spans="3:7" x14ac:dyDescent="0.25">
      <c r="C1242" s="199"/>
      <c r="F1242" s="202"/>
      <c r="G1242" s="199"/>
    </row>
    <row r="1243" spans="3:7" x14ac:dyDescent="0.25">
      <c r="C1243" s="199"/>
      <c r="F1243" s="202"/>
      <c r="G1243" s="199"/>
    </row>
    <row r="1244" spans="3:7" x14ac:dyDescent="0.25">
      <c r="C1244" s="199"/>
      <c r="F1244" s="202"/>
      <c r="G1244" s="199"/>
    </row>
    <row r="1245" spans="3:7" x14ac:dyDescent="0.25">
      <c r="C1245" s="199"/>
      <c r="F1245" s="202"/>
      <c r="G1245" s="199"/>
    </row>
    <row r="1246" spans="3:7" x14ac:dyDescent="0.25">
      <c r="C1246" s="199"/>
      <c r="F1246" s="202"/>
      <c r="G1246" s="199"/>
    </row>
    <row r="1247" spans="3:7" x14ac:dyDescent="0.25">
      <c r="C1247" s="199"/>
      <c r="F1247" s="202"/>
      <c r="G1247" s="199"/>
    </row>
    <row r="1248" spans="3:7" x14ac:dyDescent="0.25">
      <c r="C1248" s="199"/>
      <c r="F1248" s="202"/>
      <c r="G1248" s="199"/>
    </row>
    <row r="1249" spans="3:7" x14ac:dyDescent="0.25">
      <c r="C1249" s="199"/>
      <c r="F1249" s="202"/>
      <c r="G1249" s="199"/>
    </row>
    <row r="1250" spans="3:7" x14ac:dyDescent="0.25">
      <c r="C1250" s="199"/>
      <c r="F1250" s="202"/>
      <c r="G1250" s="199"/>
    </row>
    <row r="1251" spans="3:7" x14ac:dyDescent="0.25">
      <c r="C1251" s="199"/>
      <c r="F1251" s="202"/>
      <c r="G1251" s="199"/>
    </row>
    <row r="1252" spans="3:7" x14ac:dyDescent="0.25">
      <c r="C1252" s="199"/>
      <c r="F1252" s="202"/>
      <c r="G1252" s="199"/>
    </row>
    <row r="1253" spans="3:7" x14ac:dyDescent="0.25">
      <c r="C1253" s="199"/>
      <c r="F1253" s="202"/>
      <c r="G1253" s="199"/>
    </row>
    <row r="1254" spans="3:7" x14ac:dyDescent="0.25">
      <c r="C1254" s="199"/>
      <c r="F1254" s="202"/>
      <c r="G1254" s="199"/>
    </row>
    <row r="1255" spans="3:7" x14ac:dyDescent="0.25">
      <c r="C1255" s="199"/>
      <c r="F1255" s="202"/>
      <c r="G1255" s="199"/>
    </row>
    <row r="1256" spans="3:7" x14ac:dyDescent="0.25">
      <c r="C1256" s="199"/>
      <c r="F1256" s="202"/>
      <c r="G1256" s="199"/>
    </row>
    <row r="1257" spans="3:7" x14ac:dyDescent="0.25">
      <c r="C1257" s="199"/>
      <c r="F1257" s="202"/>
      <c r="G1257" s="199"/>
    </row>
    <row r="1258" spans="3:7" x14ac:dyDescent="0.25">
      <c r="C1258" s="199"/>
      <c r="F1258" s="202"/>
      <c r="G1258" s="199"/>
    </row>
    <row r="1259" spans="3:7" x14ac:dyDescent="0.25">
      <c r="C1259" s="199"/>
      <c r="F1259" s="202"/>
      <c r="G1259" s="199"/>
    </row>
    <row r="1260" spans="3:7" x14ac:dyDescent="0.25">
      <c r="C1260" s="199"/>
      <c r="F1260" s="202"/>
      <c r="G1260" s="199"/>
    </row>
    <row r="1261" spans="3:7" x14ac:dyDescent="0.25">
      <c r="C1261" s="199"/>
      <c r="F1261" s="202"/>
      <c r="G1261" s="199"/>
    </row>
    <row r="1262" spans="3:7" x14ac:dyDescent="0.25">
      <c r="C1262" s="199"/>
      <c r="F1262" s="202"/>
      <c r="G1262" s="199"/>
    </row>
    <row r="1263" spans="3:7" x14ac:dyDescent="0.25">
      <c r="C1263" s="199"/>
      <c r="F1263" s="202"/>
      <c r="G1263" s="199"/>
    </row>
    <row r="1264" spans="3:7" x14ac:dyDescent="0.25">
      <c r="C1264" s="199"/>
      <c r="F1264" s="202"/>
      <c r="G1264" s="199"/>
    </row>
    <row r="1265" spans="3:7" x14ac:dyDescent="0.25">
      <c r="C1265" s="199"/>
      <c r="F1265" s="202"/>
      <c r="G1265" s="199"/>
    </row>
    <row r="1266" spans="3:7" x14ac:dyDescent="0.25">
      <c r="C1266" s="199"/>
      <c r="F1266" s="202"/>
      <c r="G1266" s="199"/>
    </row>
    <row r="1267" spans="3:7" x14ac:dyDescent="0.25">
      <c r="C1267" s="199"/>
      <c r="F1267" s="202"/>
      <c r="G1267" s="199"/>
    </row>
    <row r="1268" spans="3:7" x14ac:dyDescent="0.25">
      <c r="C1268" s="199"/>
      <c r="F1268" s="202"/>
      <c r="G1268" s="199"/>
    </row>
    <row r="1269" spans="3:7" x14ac:dyDescent="0.25">
      <c r="C1269" s="199"/>
      <c r="F1269" s="202"/>
      <c r="G1269" s="199"/>
    </row>
    <row r="1270" spans="3:7" x14ac:dyDescent="0.25">
      <c r="C1270" s="199"/>
      <c r="F1270" s="202"/>
      <c r="G1270" s="199"/>
    </row>
    <row r="1271" spans="3:7" x14ac:dyDescent="0.25">
      <c r="C1271" s="199"/>
      <c r="F1271" s="202"/>
      <c r="G1271" s="199"/>
    </row>
    <row r="1272" spans="3:7" x14ac:dyDescent="0.25">
      <c r="C1272" s="199"/>
      <c r="F1272" s="202"/>
      <c r="G1272" s="199"/>
    </row>
    <row r="1273" spans="3:7" x14ac:dyDescent="0.25">
      <c r="C1273" s="199"/>
      <c r="F1273" s="202"/>
      <c r="G1273" s="199"/>
    </row>
    <row r="1274" spans="3:7" x14ac:dyDescent="0.25">
      <c r="C1274" s="199"/>
      <c r="F1274" s="202"/>
      <c r="G1274" s="199"/>
    </row>
    <row r="1275" spans="3:7" x14ac:dyDescent="0.25">
      <c r="C1275" s="199"/>
      <c r="F1275" s="202"/>
      <c r="G1275" s="199"/>
    </row>
    <row r="1276" spans="3:7" x14ac:dyDescent="0.25">
      <c r="C1276" s="199"/>
      <c r="F1276" s="202"/>
      <c r="G1276" s="199"/>
    </row>
    <row r="1277" spans="3:7" x14ac:dyDescent="0.25">
      <c r="C1277" s="199"/>
      <c r="F1277" s="202"/>
      <c r="G1277" s="199"/>
    </row>
    <row r="1278" spans="3:7" x14ac:dyDescent="0.25">
      <c r="C1278" s="199"/>
      <c r="F1278" s="202"/>
      <c r="G1278" s="199"/>
    </row>
    <row r="1279" spans="3:7" x14ac:dyDescent="0.25">
      <c r="C1279" s="199"/>
      <c r="F1279" s="202"/>
      <c r="G1279" s="199"/>
    </row>
    <row r="1280" spans="3:7" x14ac:dyDescent="0.25">
      <c r="C1280" s="199"/>
      <c r="F1280" s="202"/>
      <c r="G1280" s="199"/>
    </row>
    <row r="1281" spans="3:7" x14ac:dyDescent="0.25">
      <c r="C1281" s="199"/>
      <c r="F1281" s="202"/>
      <c r="G1281" s="199"/>
    </row>
    <row r="1282" spans="3:7" x14ac:dyDescent="0.25">
      <c r="C1282" s="199"/>
      <c r="F1282" s="202"/>
      <c r="G1282" s="199"/>
    </row>
    <row r="1283" spans="3:7" x14ac:dyDescent="0.25">
      <c r="C1283" s="199"/>
      <c r="F1283" s="202"/>
      <c r="G1283" s="199"/>
    </row>
    <row r="1284" spans="3:7" x14ac:dyDescent="0.25">
      <c r="C1284" s="199"/>
      <c r="F1284" s="202"/>
      <c r="G1284" s="199"/>
    </row>
    <row r="1285" spans="3:7" x14ac:dyDescent="0.25">
      <c r="C1285" s="199"/>
      <c r="F1285" s="202"/>
      <c r="G1285" s="199"/>
    </row>
    <row r="1286" spans="3:7" x14ac:dyDescent="0.25">
      <c r="C1286" s="199"/>
      <c r="F1286" s="202"/>
      <c r="G1286" s="199"/>
    </row>
    <row r="1287" spans="3:7" x14ac:dyDescent="0.25">
      <c r="C1287" s="199"/>
      <c r="F1287" s="202"/>
      <c r="G1287" s="199"/>
    </row>
    <row r="1288" spans="3:7" x14ac:dyDescent="0.25">
      <c r="C1288" s="199"/>
      <c r="F1288" s="202"/>
      <c r="G1288" s="199"/>
    </row>
    <row r="1289" spans="3:7" x14ac:dyDescent="0.25">
      <c r="C1289" s="199"/>
      <c r="F1289" s="202"/>
      <c r="G1289" s="199"/>
    </row>
    <row r="1290" spans="3:7" x14ac:dyDescent="0.25">
      <c r="C1290" s="199"/>
      <c r="F1290" s="202"/>
      <c r="G1290" s="199"/>
    </row>
    <row r="1291" spans="3:7" x14ac:dyDescent="0.25">
      <c r="C1291" s="199"/>
      <c r="F1291" s="202"/>
      <c r="G1291" s="199"/>
    </row>
    <row r="1292" spans="3:7" x14ac:dyDescent="0.25">
      <c r="C1292" s="199"/>
      <c r="F1292" s="202"/>
      <c r="G1292" s="199"/>
    </row>
    <row r="1293" spans="3:7" x14ac:dyDescent="0.25">
      <c r="C1293" s="199"/>
      <c r="F1293" s="202"/>
      <c r="G1293" s="199"/>
    </row>
    <row r="1294" spans="3:7" x14ac:dyDescent="0.25">
      <c r="C1294" s="199"/>
      <c r="F1294" s="202"/>
      <c r="G1294" s="199"/>
    </row>
    <row r="1295" spans="3:7" x14ac:dyDescent="0.25">
      <c r="C1295" s="199"/>
      <c r="F1295" s="202"/>
      <c r="G1295" s="199"/>
    </row>
    <row r="1296" spans="3:7" x14ac:dyDescent="0.25">
      <c r="C1296" s="199"/>
      <c r="F1296" s="202"/>
      <c r="G1296" s="199"/>
    </row>
    <row r="1297" spans="3:7" x14ac:dyDescent="0.25">
      <c r="C1297" s="199"/>
      <c r="F1297" s="202"/>
      <c r="G1297" s="199"/>
    </row>
    <row r="1298" spans="3:7" x14ac:dyDescent="0.25">
      <c r="C1298" s="199"/>
      <c r="F1298" s="202"/>
      <c r="G1298" s="199"/>
    </row>
    <row r="1299" spans="3:7" x14ac:dyDescent="0.25">
      <c r="C1299" s="199"/>
      <c r="F1299" s="202"/>
      <c r="G1299" s="199"/>
    </row>
    <row r="1300" spans="3:7" x14ac:dyDescent="0.25">
      <c r="C1300" s="199"/>
      <c r="F1300" s="202"/>
      <c r="G1300" s="199"/>
    </row>
    <row r="1301" spans="3:7" x14ac:dyDescent="0.25">
      <c r="C1301" s="199"/>
      <c r="F1301" s="202"/>
      <c r="G1301" s="199"/>
    </row>
    <row r="1302" spans="3:7" x14ac:dyDescent="0.25">
      <c r="C1302" s="199"/>
      <c r="F1302" s="202"/>
      <c r="G1302" s="199"/>
    </row>
    <row r="1303" spans="3:7" x14ac:dyDescent="0.25">
      <c r="C1303" s="199"/>
      <c r="F1303" s="202"/>
      <c r="G1303" s="199"/>
    </row>
    <row r="1304" spans="3:7" x14ac:dyDescent="0.25">
      <c r="C1304" s="199"/>
      <c r="F1304" s="202"/>
      <c r="G1304" s="199"/>
    </row>
    <row r="1305" spans="3:7" x14ac:dyDescent="0.25">
      <c r="C1305" s="199"/>
      <c r="F1305" s="202"/>
      <c r="G1305" s="199"/>
    </row>
    <row r="1306" spans="3:7" x14ac:dyDescent="0.25">
      <c r="C1306" s="199"/>
      <c r="F1306" s="202"/>
      <c r="G1306" s="199"/>
    </row>
    <row r="1307" spans="3:7" x14ac:dyDescent="0.25">
      <c r="C1307" s="199"/>
      <c r="F1307" s="202"/>
      <c r="G1307" s="199"/>
    </row>
    <row r="1308" spans="3:7" x14ac:dyDescent="0.25">
      <c r="C1308" s="199"/>
      <c r="F1308" s="202"/>
      <c r="G1308" s="199"/>
    </row>
    <row r="1309" spans="3:7" x14ac:dyDescent="0.25">
      <c r="C1309" s="199"/>
      <c r="F1309" s="202"/>
      <c r="G1309" s="199"/>
    </row>
    <row r="1310" spans="3:7" x14ac:dyDescent="0.25">
      <c r="C1310" s="199"/>
      <c r="F1310" s="202"/>
      <c r="G1310" s="199"/>
    </row>
    <row r="1311" spans="3:7" x14ac:dyDescent="0.25">
      <c r="C1311" s="199"/>
      <c r="F1311" s="202"/>
      <c r="G1311" s="199"/>
    </row>
    <row r="1312" spans="3:7" x14ac:dyDescent="0.25">
      <c r="C1312" s="199"/>
      <c r="F1312" s="202"/>
      <c r="G1312" s="199"/>
    </row>
    <row r="1313" spans="3:7" x14ac:dyDescent="0.25">
      <c r="C1313" s="199"/>
      <c r="F1313" s="202"/>
      <c r="G1313" s="199"/>
    </row>
    <row r="1314" spans="3:7" x14ac:dyDescent="0.25">
      <c r="C1314" s="199"/>
      <c r="F1314" s="202"/>
      <c r="G1314" s="199"/>
    </row>
    <row r="1315" spans="3:7" x14ac:dyDescent="0.25">
      <c r="C1315" s="199"/>
      <c r="F1315" s="202"/>
      <c r="G1315" s="199"/>
    </row>
    <row r="1316" spans="3:7" x14ac:dyDescent="0.25">
      <c r="C1316" s="199"/>
      <c r="F1316" s="202"/>
      <c r="G1316" s="199"/>
    </row>
    <row r="1317" spans="3:7" x14ac:dyDescent="0.25">
      <c r="C1317" s="199"/>
      <c r="F1317" s="202"/>
      <c r="G1317" s="199"/>
    </row>
    <row r="1318" spans="3:7" x14ac:dyDescent="0.25">
      <c r="C1318" s="199"/>
      <c r="F1318" s="202"/>
      <c r="G1318" s="199"/>
    </row>
    <row r="1319" spans="3:7" x14ac:dyDescent="0.25">
      <c r="C1319" s="199"/>
      <c r="F1319" s="202"/>
      <c r="G1319" s="199"/>
    </row>
    <row r="1320" spans="3:7" x14ac:dyDescent="0.25">
      <c r="C1320" s="199"/>
      <c r="F1320" s="202"/>
      <c r="G1320" s="199"/>
    </row>
    <row r="1321" spans="3:7" x14ac:dyDescent="0.25">
      <c r="C1321" s="199"/>
      <c r="F1321" s="202"/>
      <c r="G1321" s="199"/>
    </row>
    <row r="1322" spans="3:7" x14ac:dyDescent="0.25">
      <c r="C1322" s="199"/>
      <c r="F1322" s="202"/>
      <c r="G1322" s="199"/>
    </row>
    <row r="1323" spans="3:7" x14ac:dyDescent="0.25">
      <c r="C1323" s="199"/>
      <c r="F1323" s="202"/>
      <c r="G1323" s="199"/>
    </row>
    <row r="1324" spans="3:7" x14ac:dyDescent="0.25">
      <c r="C1324" s="199"/>
      <c r="F1324" s="202"/>
      <c r="G1324" s="199"/>
    </row>
    <row r="1325" spans="3:7" x14ac:dyDescent="0.25">
      <c r="C1325" s="199"/>
      <c r="F1325" s="202"/>
      <c r="G1325" s="199"/>
    </row>
    <row r="1326" spans="3:7" x14ac:dyDescent="0.25">
      <c r="C1326" s="199"/>
      <c r="F1326" s="202"/>
      <c r="G1326" s="199"/>
    </row>
    <row r="1327" spans="3:7" x14ac:dyDescent="0.25">
      <c r="C1327" s="199"/>
      <c r="F1327" s="202"/>
      <c r="G1327" s="199"/>
    </row>
    <row r="1328" spans="3:7" x14ac:dyDescent="0.25">
      <c r="C1328" s="199"/>
      <c r="F1328" s="202"/>
      <c r="G1328" s="199"/>
    </row>
    <row r="1329" spans="3:7" x14ac:dyDescent="0.25">
      <c r="C1329" s="199"/>
      <c r="F1329" s="202"/>
      <c r="G1329" s="199"/>
    </row>
    <row r="1330" spans="3:7" x14ac:dyDescent="0.25">
      <c r="C1330" s="199"/>
      <c r="F1330" s="202"/>
      <c r="G1330" s="199"/>
    </row>
    <row r="1331" spans="3:7" x14ac:dyDescent="0.25">
      <c r="C1331" s="199"/>
      <c r="F1331" s="202"/>
      <c r="G1331" s="199"/>
    </row>
    <row r="1332" spans="3:7" x14ac:dyDescent="0.25">
      <c r="C1332" s="199"/>
      <c r="F1332" s="202"/>
      <c r="G1332" s="199"/>
    </row>
    <row r="1333" spans="3:7" x14ac:dyDescent="0.25">
      <c r="C1333" s="199"/>
      <c r="F1333" s="202"/>
      <c r="G1333" s="199"/>
    </row>
    <row r="1334" spans="3:7" x14ac:dyDescent="0.25">
      <c r="C1334" s="199"/>
      <c r="F1334" s="202"/>
      <c r="G1334" s="199"/>
    </row>
    <row r="1335" spans="3:7" x14ac:dyDescent="0.25">
      <c r="C1335" s="199"/>
      <c r="F1335" s="202"/>
      <c r="G1335" s="199"/>
    </row>
    <row r="1336" spans="3:7" x14ac:dyDescent="0.25">
      <c r="C1336" s="199"/>
      <c r="F1336" s="202"/>
      <c r="G1336" s="199"/>
    </row>
    <row r="1337" spans="3:7" x14ac:dyDescent="0.25">
      <c r="C1337" s="199"/>
      <c r="F1337" s="202"/>
      <c r="G1337" s="199"/>
    </row>
    <row r="1338" spans="3:7" x14ac:dyDescent="0.25">
      <c r="C1338" s="199"/>
      <c r="F1338" s="202"/>
      <c r="G1338" s="199"/>
    </row>
    <row r="1339" spans="3:7" x14ac:dyDescent="0.25">
      <c r="C1339" s="199"/>
      <c r="F1339" s="202"/>
      <c r="G1339" s="199"/>
    </row>
    <row r="1340" spans="3:7" x14ac:dyDescent="0.25">
      <c r="C1340" s="199"/>
      <c r="F1340" s="202"/>
      <c r="G1340" s="199"/>
    </row>
    <row r="1341" spans="3:7" x14ac:dyDescent="0.25">
      <c r="C1341" s="199"/>
      <c r="F1341" s="202"/>
      <c r="G1341" s="199"/>
    </row>
    <row r="1342" spans="3:7" x14ac:dyDescent="0.25">
      <c r="C1342" s="199"/>
      <c r="F1342" s="202"/>
      <c r="G1342" s="199"/>
    </row>
    <row r="1343" spans="3:7" x14ac:dyDescent="0.25">
      <c r="C1343" s="199"/>
      <c r="F1343" s="202"/>
      <c r="G1343" s="199"/>
    </row>
    <row r="1344" spans="3:7" x14ac:dyDescent="0.25">
      <c r="C1344" s="199"/>
      <c r="F1344" s="202"/>
      <c r="G1344" s="199"/>
    </row>
    <row r="1345" spans="3:7" x14ac:dyDescent="0.25">
      <c r="C1345" s="199"/>
      <c r="F1345" s="202"/>
      <c r="G1345" s="199"/>
    </row>
    <row r="1346" spans="3:7" x14ac:dyDescent="0.25">
      <c r="C1346" s="199"/>
      <c r="F1346" s="202"/>
      <c r="G1346" s="199"/>
    </row>
    <row r="1347" spans="3:7" x14ac:dyDescent="0.25">
      <c r="C1347" s="199"/>
      <c r="F1347" s="202"/>
      <c r="G1347" s="199"/>
    </row>
    <row r="1348" spans="3:7" x14ac:dyDescent="0.25">
      <c r="C1348" s="199"/>
      <c r="F1348" s="202"/>
      <c r="G1348" s="199"/>
    </row>
    <row r="1349" spans="3:7" x14ac:dyDescent="0.25">
      <c r="C1349" s="199"/>
      <c r="F1349" s="202"/>
      <c r="G1349" s="199"/>
    </row>
    <row r="1350" spans="3:7" x14ac:dyDescent="0.25">
      <c r="C1350" s="199"/>
      <c r="F1350" s="202"/>
      <c r="G1350" s="199"/>
    </row>
    <row r="1351" spans="3:7" x14ac:dyDescent="0.25">
      <c r="C1351" s="199"/>
      <c r="F1351" s="202"/>
      <c r="G1351" s="199"/>
    </row>
    <row r="1352" spans="3:7" x14ac:dyDescent="0.25">
      <c r="C1352" s="199"/>
      <c r="F1352" s="202"/>
      <c r="G1352" s="199"/>
    </row>
    <row r="1353" spans="3:7" x14ac:dyDescent="0.25">
      <c r="C1353" s="199"/>
      <c r="F1353" s="202"/>
      <c r="G1353" s="199"/>
    </row>
    <row r="1354" spans="3:7" x14ac:dyDescent="0.25">
      <c r="C1354" s="199"/>
      <c r="F1354" s="202"/>
      <c r="G1354" s="199"/>
    </row>
    <row r="1355" spans="3:7" x14ac:dyDescent="0.25">
      <c r="C1355" s="199"/>
      <c r="F1355" s="202"/>
      <c r="G1355" s="199"/>
    </row>
    <row r="1356" spans="3:7" x14ac:dyDescent="0.25">
      <c r="C1356" s="199"/>
      <c r="F1356" s="202"/>
      <c r="G1356" s="199"/>
    </row>
    <row r="1357" spans="3:7" x14ac:dyDescent="0.25">
      <c r="C1357" s="199"/>
      <c r="F1357" s="202"/>
      <c r="G1357" s="199"/>
    </row>
    <row r="1358" spans="3:7" x14ac:dyDescent="0.25">
      <c r="C1358" s="199"/>
      <c r="F1358" s="202"/>
      <c r="G1358" s="199"/>
    </row>
    <row r="1359" spans="3:7" x14ac:dyDescent="0.25">
      <c r="C1359" s="199"/>
      <c r="F1359" s="202"/>
      <c r="G1359" s="199"/>
    </row>
    <row r="1360" spans="3:7" x14ac:dyDescent="0.25">
      <c r="C1360" s="199"/>
      <c r="F1360" s="202"/>
      <c r="G1360" s="199"/>
    </row>
    <row r="1361" spans="3:7" x14ac:dyDescent="0.25">
      <c r="C1361" s="199"/>
      <c r="F1361" s="202"/>
      <c r="G1361" s="199"/>
    </row>
    <row r="1362" spans="3:7" x14ac:dyDescent="0.25">
      <c r="C1362" s="199"/>
      <c r="F1362" s="202"/>
      <c r="G1362" s="199"/>
    </row>
    <row r="1363" spans="3:7" x14ac:dyDescent="0.25">
      <c r="C1363" s="199"/>
      <c r="F1363" s="202"/>
      <c r="G1363" s="199"/>
    </row>
    <row r="1364" spans="3:7" x14ac:dyDescent="0.25">
      <c r="C1364" s="199"/>
      <c r="F1364" s="202"/>
      <c r="G1364" s="199"/>
    </row>
    <row r="1365" spans="3:7" x14ac:dyDescent="0.25">
      <c r="C1365" s="199"/>
      <c r="F1365" s="202"/>
      <c r="G1365" s="199"/>
    </row>
    <row r="1366" spans="3:7" x14ac:dyDescent="0.25">
      <c r="C1366" s="199"/>
      <c r="F1366" s="202"/>
      <c r="G1366" s="199"/>
    </row>
    <row r="1367" spans="3:7" x14ac:dyDescent="0.25">
      <c r="C1367" s="199"/>
      <c r="F1367" s="202"/>
      <c r="G1367" s="199"/>
    </row>
    <row r="1368" spans="3:7" x14ac:dyDescent="0.25">
      <c r="C1368" s="199"/>
      <c r="F1368" s="202"/>
      <c r="G1368" s="199"/>
    </row>
    <row r="1369" spans="3:7" x14ac:dyDescent="0.25">
      <c r="C1369" s="199"/>
      <c r="F1369" s="202"/>
      <c r="G1369" s="199"/>
    </row>
    <row r="1370" spans="3:7" x14ac:dyDescent="0.25">
      <c r="C1370" s="199"/>
      <c r="F1370" s="202"/>
      <c r="G1370" s="199"/>
    </row>
    <row r="1371" spans="3:7" x14ac:dyDescent="0.25">
      <c r="C1371" s="199"/>
      <c r="F1371" s="202"/>
      <c r="G1371" s="199"/>
    </row>
    <row r="1372" spans="3:7" x14ac:dyDescent="0.25">
      <c r="C1372" s="199"/>
      <c r="F1372" s="202"/>
      <c r="G1372" s="199"/>
    </row>
    <row r="1373" spans="3:7" x14ac:dyDescent="0.25">
      <c r="C1373" s="199"/>
      <c r="F1373" s="202"/>
      <c r="G1373" s="199"/>
    </row>
    <row r="1374" spans="3:7" x14ac:dyDescent="0.25">
      <c r="C1374" s="199"/>
      <c r="F1374" s="202"/>
      <c r="G1374" s="199"/>
    </row>
    <row r="1375" spans="3:7" x14ac:dyDescent="0.25">
      <c r="C1375" s="199"/>
      <c r="F1375" s="202"/>
      <c r="G1375" s="199"/>
    </row>
    <row r="1376" spans="3:7" x14ac:dyDescent="0.25">
      <c r="C1376" s="199"/>
      <c r="F1376" s="202"/>
      <c r="G1376" s="199"/>
    </row>
    <row r="1377" spans="3:7" x14ac:dyDescent="0.25">
      <c r="C1377" s="199"/>
      <c r="F1377" s="202"/>
      <c r="G1377" s="199"/>
    </row>
    <row r="1378" spans="3:7" x14ac:dyDescent="0.25">
      <c r="C1378" s="199"/>
      <c r="F1378" s="202"/>
      <c r="G1378" s="199"/>
    </row>
    <row r="1379" spans="3:7" x14ac:dyDescent="0.25">
      <c r="C1379" s="199"/>
      <c r="F1379" s="202"/>
      <c r="G1379" s="199"/>
    </row>
    <row r="1380" spans="3:7" x14ac:dyDescent="0.25">
      <c r="C1380" s="199"/>
      <c r="F1380" s="202"/>
      <c r="G1380" s="199"/>
    </row>
    <row r="1381" spans="3:7" x14ac:dyDescent="0.25">
      <c r="C1381" s="199"/>
      <c r="F1381" s="202"/>
      <c r="G1381" s="199"/>
    </row>
    <row r="1382" spans="3:7" x14ac:dyDescent="0.25">
      <c r="C1382" s="199"/>
      <c r="F1382" s="202"/>
      <c r="G1382" s="199"/>
    </row>
    <row r="1383" spans="3:7" x14ac:dyDescent="0.25">
      <c r="C1383" s="199"/>
      <c r="F1383" s="202"/>
      <c r="G1383" s="199"/>
    </row>
    <row r="1384" spans="3:7" x14ac:dyDescent="0.25">
      <c r="C1384" s="199"/>
      <c r="F1384" s="202"/>
      <c r="G1384" s="199"/>
    </row>
    <row r="1385" spans="3:7" x14ac:dyDescent="0.25">
      <c r="C1385" s="199"/>
      <c r="F1385" s="202"/>
      <c r="G1385" s="199"/>
    </row>
    <row r="1386" spans="3:7" x14ac:dyDescent="0.25">
      <c r="C1386" s="199"/>
      <c r="F1386" s="202"/>
      <c r="G1386" s="199"/>
    </row>
    <row r="1387" spans="3:7" x14ac:dyDescent="0.25">
      <c r="C1387" s="199"/>
      <c r="F1387" s="202"/>
      <c r="G1387" s="199"/>
    </row>
    <row r="1388" spans="3:7" x14ac:dyDescent="0.25">
      <c r="C1388" s="199"/>
      <c r="F1388" s="202"/>
      <c r="G1388" s="199"/>
    </row>
    <row r="1389" spans="3:7" x14ac:dyDescent="0.25">
      <c r="C1389" s="199"/>
      <c r="F1389" s="202"/>
      <c r="G1389" s="199"/>
    </row>
    <row r="1390" spans="3:7" x14ac:dyDescent="0.25">
      <c r="C1390" s="199"/>
      <c r="F1390" s="202"/>
      <c r="G1390" s="199"/>
    </row>
    <row r="1391" spans="3:7" x14ac:dyDescent="0.25">
      <c r="C1391" s="199"/>
      <c r="F1391" s="202"/>
      <c r="G1391" s="199"/>
    </row>
    <row r="1392" spans="3:7" x14ac:dyDescent="0.25">
      <c r="C1392" s="199"/>
      <c r="F1392" s="202"/>
      <c r="G1392" s="199"/>
    </row>
    <row r="1393" spans="3:7" x14ac:dyDescent="0.25">
      <c r="C1393" s="199"/>
      <c r="F1393" s="202"/>
      <c r="G1393" s="199"/>
    </row>
    <row r="1394" spans="3:7" x14ac:dyDescent="0.25">
      <c r="C1394" s="199"/>
      <c r="F1394" s="202"/>
      <c r="G1394" s="199"/>
    </row>
    <row r="1395" spans="3:7" x14ac:dyDescent="0.25">
      <c r="C1395" s="199"/>
      <c r="F1395" s="202"/>
      <c r="G1395" s="199"/>
    </row>
    <row r="1396" spans="3:7" x14ac:dyDescent="0.25">
      <c r="C1396" s="199"/>
      <c r="F1396" s="202"/>
      <c r="G1396" s="199"/>
    </row>
    <row r="1397" spans="3:7" x14ac:dyDescent="0.25">
      <c r="C1397" s="199"/>
      <c r="F1397" s="202"/>
      <c r="G1397" s="199"/>
    </row>
    <row r="1398" spans="3:7" x14ac:dyDescent="0.25">
      <c r="C1398" s="199"/>
      <c r="F1398" s="202"/>
      <c r="G1398" s="199"/>
    </row>
    <row r="1399" spans="3:7" x14ac:dyDescent="0.25">
      <c r="C1399" s="199"/>
      <c r="F1399" s="202"/>
      <c r="G1399" s="199"/>
    </row>
    <row r="1400" spans="3:7" x14ac:dyDescent="0.25">
      <c r="C1400" s="199"/>
      <c r="F1400" s="202"/>
      <c r="G1400" s="199"/>
    </row>
    <row r="1401" spans="3:7" x14ac:dyDescent="0.25">
      <c r="C1401" s="199"/>
      <c r="F1401" s="202"/>
      <c r="G1401" s="199"/>
    </row>
    <row r="1402" spans="3:7" x14ac:dyDescent="0.25">
      <c r="C1402" s="199"/>
      <c r="F1402" s="202"/>
      <c r="G1402" s="199"/>
    </row>
    <row r="1403" spans="3:7" x14ac:dyDescent="0.25">
      <c r="C1403" s="199"/>
      <c r="F1403" s="202"/>
      <c r="G1403" s="199"/>
    </row>
    <row r="1404" spans="3:7" x14ac:dyDescent="0.25">
      <c r="C1404" s="199"/>
      <c r="F1404" s="202"/>
      <c r="G1404" s="199"/>
    </row>
    <row r="1405" spans="3:7" x14ac:dyDescent="0.25">
      <c r="C1405" s="199"/>
      <c r="F1405" s="202"/>
      <c r="G1405" s="199"/>
    </row>
    <row r="1406" spans="3:7" x14ac:dyDescent="0.25">
      <c r="C1406" s="199"/>
      <c r="F1406" s="202"/>
      <c r="G1406" s="199"/>
    </row>
    <row r="1407" spans="3:7" x14ac:dyDescent="0.25">
      <c r="C1407" s="199"/>
      <c r="F1407" s="202"/>
      <c r="G1407" s="199"/>
    </row>
    <row r="1408" spans="3:7" x14ac:dyDescent="0.25">
      <c r="C1408" s="199"/>
      <c r="F1408" s="202"/>
      <c r="G1408" s="199"/>
    </row>
    <row r="1409" spans="3:7" x14ac:dyDescent="0.25">
      <c r="C1409" s="199"/>
      <c r="F1409" s="202"/>
      <c r="G1409" s="199"/>
    </row>
    <row r="1410" spans="3:7" x14ac:dyDescent="0.25">
      <c r="C1410" s="199"/>
      <c r="F1410" s="202"/>
      <c r="G1410" s="199"/>
    </row>
    <row r="1411" spans="3:7" x14ac:dyDescent="0.25">
      <c r="C1411" s="199"/>
      <c r="F1411" s="202"/>
      <c r="G1411" s="199"/>
    </row>
    <row r="1412" spans="3:7" x14ac:dyDescent="0.25">
      <c r="C1412" s="199"/>
      <c r="F1412" s="202"/>
      <c r="G1412" s="199"/>
    </row>
    <row r="1413" spans="3:7" x14ac:dyDescent="0.25">
      <c r="C1413" s="199"/>
      <c r="F1413" s="202"/>
      <c r="G1413" s="199"/>
    </row>
    <row r="1414" spans="3:7" x14ac:dyDescent="0.25">
      <c r="C1414" s="199"/>
      <c r="F1414" s="202"/>
      <c r="G1414" s="199"/>
    </row>
    <row r="1415" spans="3:7" x14ac:dyDescent="0.25">
      <c r="C1415" s="199"/>
      <c r="F1415" s="202"/>
      <c r="G1415" s="199"/>
    </row>
    <row r="1416" spans="3:7" x14ac:dyDescent="0.25">
      <c r="C1416" s="199"/>
      <c r="F1416" s="202"/>
      <c r="G1416" s="199"/>
    </row>
    <row r="1417" spans="3:7" x14ac:dyDescent="0.25">
      <c r="C1417" s="199"/>
      <c r="F1417" s="202"/>
      <c r="G1417" s="199"/>
    </row>
    <row r="1418" spans="3:7" x14ac:dyDescent="0.25">
      <c r="C1418" s="199"/>
      <c r="F1418" s="202"/>
      <c r="G1418" s="199"/>
    </row>
    <row r="1419" spans="3:7" x14ac:dyDescent="0.25">
      <c r="C1419" s="199"/>
      <c r="F1419" s="202"/>
      <c r="G1419" s="199"/>
    </row>
    <row r="1420" spans="3:7" x14ac:dyDescent="0.25">
      <c r="C1420" s="199"/>
      <c r="F1420" s="202"/>
      <c r="G1420" s="199"/>
    </row>
    <row r="1421" spans="3:7" x14ac:dyDescent="0.25">
      <c r="C1421" s="199"/>
      <c r="F1421" s="202"/>
      <c r="G1421" s="199"/>
    </row>
    <row r="1422" spans="3:7" x14ac:dyDescent="0.25">
      <c r="C1422" s="199"/>
      <c r="F1422" s="202"/>
      <c r="G1422" s="199"/>
    </row>
    <row r="1423" spans="3:7" x14ac:dyDescent="0.25">
      <c r="C1423" s="199"/>
      <c r="F1423" s="202"/>
      <c r="G1423" s="199"/>
    </row>
    <row r="1424" spans="3:7" x14ac:dyDescent="0.25">
      <c r="C1424" s="199"/>
      <c r="F1424" s="202"/>
      <c r="G1424" s="199"/>
    </row>
    <row r="1425" spans="3:7" x14ac:dyDescent="0.25">
      <c r="C1425" s="199"/>
      <c r="F1425" s="202"/>
      <c r="G1425" s="199"/>
    </row>
    <row r="1426" spans="3:7" x14ac:dyDescent="0.25">
      <c r="C1426" s="199"/>
      <c r="F1426" s="202"/>
      <c r="G1426" s="199"/>
    </row>
    <row r="1427" spans="3:7" x14ac:dyDescent="0.25">
      <c r="C1427" s="199"/>
      <c r="F1427" s="202"/>
      <c r="G1427" s="199"/>
    </row>
    <row r="1428" spans="3:7" x14ac:dyDescent="0.25">
      <c r="C1428" s="199"/>
      <c r="F1428" s="202"/>
      <c r="G1428" s="199"/>
    </row>
    <row r="1429" spans="3:7" x14ac:dyDescent="0.25">
      <c r="C1429" s="199"/>
      <c r="F1429" s="202"/>
      <c r="G1429" s="199"/>
    </row>
    <row r="1430" spans="3:7" x14ac:dyDescent="0.25">
      <c r="C1430" s="199"/>
      <c r="F1430" s="202"/>
      <c r="G1430" s="199"/>
    </row>
    <row r="1431" spans="3:7" x14ac:dyDescent="0.25">
      <c r="C1431" s="199"/>
      <c r="F1431" s="202"/>
      <c r="G1431" s="199"/>
    </row>
    <row r="1432" spans="3:7" x14ac:dyDescent="0.25">
      <c r="C1432" s="199"/>
      <c r="F1432" s="202"/>
      <c r="G1432" s="199"/>
    </row>
    <row r="1433" spans="3:7" x14ac:dyDescent="0.25">
      <c r="C1433" s="199"/>
      <c r="F1433" s="202"/>
      <c r="G1433" s="199"/>
    </row>
    <row r="1434" spans="3:7" x14ac:dyDescent="0.25">
      <c r="C1434" s="199"/>
      <c r="F1434" s="202"/>
      <c r="G1434" s="199"/>
    </row>
    <row r="1435" spans="3:7" x14ac:dyDescent="0.25">
      <c r="C1435" s="199"/>
      <c r="F1435" s="202"/>
      <c r="G1435" s="199"/>
    </row>
    <row r="1436" spans="3:7" x14ac:dyDescent="0.25">
      <c r="C1436" s="199"/>
      <c r="F1436" s="202"/>
      <c r="G1436" s="199"/>
    </row>
    <row r="1437" spans="3:7" x14ac:dyDescent="0.25">
      <c r="C1437" s="199"/>
      <c r="F1437" s="202"/>
      <c r="G1437" s="199"/>
    </row>
    <row r="1438" spans="3:7" x14ac:dyDescent="0.25">
      <c r="C1438" s="199"/>
      <c r="F1438" s="202"/>
      <c r="G1438" s="199"/>
    </row>
    <row r="1439" spans="3:7" x14ac:dyDescent="0.25">
      <c r="C1439" s="199"/>
      <c r="F1439" s="202"/>
      <c r="G1439" s="199"/>
    </row>
    <row r="1440" spans="3:7" x14ac:dyDescent="0.25">
      <c r="C1440" s="199"/>
      <c r="F1440" s="202"/>
      <c r="G1440" s="199"/>
    </row>
    <row r="1441" spans="3:7" x14ac:dyDescent="0.25">
      <c r="C1441" s="199"/>
      <c r="F1441" s="202"/>
      <c r="G1441" s="199"/>
    </row>
    <row r="1442" spans="3:7" x14ac:dyDescent="0.25">
      <c r="C1442" s="199"/>
      <c r="F1442" s="202"/>
      <c r="G1442" s="199"/>
    </row>
    <row r="1443" spans="3:7" x14ac:dyDescent="0.25">
      <c r="C1443" s="199"/>
      <c r="F1443" s="202"/>
      <c r="G1443" s="199"/>
    </row>
    <row r="1444" spans="3:7" x14ac:dyDescent="0.25">
      <c r="C1444" s="199"/>
      <c r="F1444" s="202"/>
      <c r="G1444" s="199"/>
    </row>
    <row r="1445" spans="3:7" x14ac:dyDescent="0.25">
      <c r="C1445" s="199"/>
      <c r="F1445" s="202"/>
      <c r="G1445" s="199"/>
    </row>
    <row r="1446" spans="3:7" x14ac:dyDescent="0.25">
      <c r="C1446" s="199"/>
      <c r="F1446" s="202"/>
      <c r="G1446" s="199"/>
    </row>
    <row r="1447" spans="3:7" x14ac:dyDescent="0.25">
      <c r="C1447" s="199"/>
      <c r="F1447" s="202"/>
      <c r="G1447" s="199"/>
    </row>
    <row r="1448" spans="3:7" x14ac:dyDescent="0.25">
      <c r="C1448" s="199"/>
      <c r="F1448" s="202"/>
      <c r="G1448" s="199"/>
    </row>
    <row r="1449" spans="3:7" x14ac:dyDescent="0.25">
      <c r="C1449" s="199"/>
      <c r="F1449" s="202"/>
      <c r="G1449" s="199"/>
    </row>
    <row r="1450" spans="3:7" x14ac:dyDescent="0.25">
      <c r="C1450" s="199"/>
      <c r="F1450" s="202"/>
      <c r="G1450" s="199"/>
    </row>
    <row r="1451" spans="3:7" x14ac:dyDescent="0.25">
      <c r="C1451" s="199"/>
      <c r="F1451" s="202"/>
      <c r="G1451" s="199"/>
    </row>
    <row r="1452" spans="3:7" x14ac:dyDescent="0.25">
      <c r="C1452" s="199"/>
      <c r="F1452" s="202"/>
      <c r="G1452" s="199"/>
    </row>
    <row r="1453" spans="3:7" x14ac:dyDescent="0.25">
      <c r="C1453" s="199"/>
      <c r="F1453" s="202"/>
      <c r="G1453" s="199"/>
    </row>
    <row r="1454" spans="3:7" x14ac:dyDescent="0.25">
      <c r="C1454" s="199"/>
      <c r="F1454" s="202"/>
      <c r="G1454" s="199"/>
    </row>
    <row r="1455" spans="3:7" x14ac:dyDescent="0.25">
      <c r="C1455" s="199"/>
      <c r="F1455" s="202"/>
      <c r="G1455" s="199"/>
    </row>
    <row r="1456" spans="3:7" x14ac:dyDescent="0.25">
      <c r="C1456" s="199"/>
      <c r="F1456" s="202"/>
      <c r="G1456" s="199"/>
    </row>
    <row r="1457" spans="3:7" x14ac:dyDescent="0.25">
      <c r="C1457" s="199"/>
      <c r="F1457" s="202"/>
      <c r="G1457" s="199"/>
    </row>
    <row r="1458" spans="3:7" x14ac:dyDescent="0.25">
      <c r="C1458" s="199"/>
      <c r="F1458" s="202"/>
      <c r="G1458" s="199"/>
    </row>
    <row r="1459" spans="3:7" x14ac:dyDescent="0.25">
      <c r="C1459" s="199"/>
      <c r="F1459" s="202"/>
      <c r="G1459" s="199"/>
    </row>
    <row r="1460" spans="3:7" x14ac:dyDescent="0.25">
      <c r="C1460" s="199"/>
      <c r="F1460" s="202"/>
      <c r="G1460" s="199"/>
    </row>
    <row r="1461" spans="3:7" x14ac:dyDescent="0.25">
      <c r="C1461" s="199"/>
      <c r="F1461" s="202"/>
      <c r="G1461" s="199"/>
    </row>
    <row r="1462" spans="3:7" x14ac:dyDescent="0.25">
      <c r="C1462" s="199"/>
      <c r="F1462" s="202"/>
      <c r="G1462" s="199"/>
    </row>
    <row r="1463" spans="3:7" x14ac:dyDescent="0.25">
      <c r="C1463" s="199"/>
      <c r="F1463" s="202"/>
      <c r="G1463" s="199"/>
    </row>
    <row r="1464" spans="3:7" x14ac:dyDescent="0.25">
      <c r="C1464" s="199"/>
      <c r="F1464" s="202"/>
      <c r="G1464" s="199"/>
    </row>
    <row r="1465" spans="3:7" x14ac:dyDescent="0.25">
      <c r="C1465" s="199"/>
      <c r="F1465" s="202"/>
      <c r="G1465" s="199"/>
    </row>
    <row r="1466" spans="3:7" x14ac:dyDescent="0.25">
      <c r="C1466" s="199"/>
      <c r="F1466" s="202"/>
      <c r="G1466" s="199"/>
    </row>
    <row r="1467" spans="3:7" x14ac:dyDescent="0.25">
      <c r="C1467" s="199"/>
      <c r="F1467" s="202"/>
      <c r="G1467" s="199"/>
    </row>
    <row r="1468" spans="3:7" x14ac:dyDescent="0.25">
      <c r="C1468" s="199"/>
      <c r="F1468" s="202"/>
      <c r="G1468" s="199"/>
    </row>
    <row r="1469" spans="3:7" x14ac:dyDescent="0.25">
      <c r="C1469" s="199"/>
      <c r="F1469" s="202"/>
      <c r="G1469" s="199"/>
    </row>
    <row r="1470" spans="3:7" x14ac:dyDescent="0.25">
      <c r="C1470" s="199"/>
      <c r="F1470" s="202"/>
      <c r="G1470" s="199"/>
    </row>
    <row r="1471" spans="3:7" x14ac:dyDescent="0.25">
      <c r="C1471" s="199"/>
      <c r="F1471" s="202"/>
      <c r="G1471" s="199"/>
    </row>
    <row r="1472" spans="3:7" x14ac:dyDescent="0.25">
      <c r="C1472" s="199"/>
      <c r="F1472" s="202"/>
      <c r="G1472" s="199"/>
    </row>
    <row r="1473" spans="3:7" x14ac:dyDescent="0.25">
      <c r="C1473" s="199"/>
      <c r="F1473" s="202"/>
      <c r="G1473" s="199"/>
    </row>
    <row r="1474" spans="3:7" x14ac:dyDescent="0.25">
      <c r="C1474" s="199"/>
      <c r="F1474" s="202"/>
      <c r="G1474" s="199"/>
    </row>
    <row r="1475" spans="3:7" x14ac:dyDescent="0.25">
      <c r="C1475" s="199"/>
      <c r="F1475" s="202"/>
      <c r="G1475" s="199"/>
    </row>
    <row r="1476" spans="3:7" x14ac:dyDescent="0.25">
      <c r="C1476" s="199"/>
      <c r="F1476" s="202"/>
      <c r="G1476" s="199"/>
    </row>
    <row r="1477" spans="3:7" x14ac:dyDescent="0.25">
      <c r="C1477" s="199"/>
      <c r="F1477" s="202"/>
      <c r="G1477" s="199"/>
    </row>
    <row r="1478" spans="3:7" x14ac:dyDescent="0.25">
      <c r="C1478" s="199"/>
      <c r="F1478" s="202"/>
      <c r="G1478" s="199"/>
    </row>
    <row r="1479" spans="3:7" x14ac:dyDescent="0.25">
      <c r="C1479" s="199"/>
      <c r="F1479" s="202"/>
      <c r="G1479" s="199"/>
    </row>
    <row r="1480" spans="3:7" x14ac:dyDescent="0.25">
      <c r="C1480" s="199"/>
      <c r="F1480" s="202"/>
      <c r="G1480" s="199"/>
    </row>
    <row r="1481" spans="3:7" x14ac:dyDescent="0.25">
      <c r="C1481" s="199"/>
      <c r="F1481" s="202"/>
      <c r="G1481" s="199"/>
    </row>
    <row r="1482" spans="3:7" x14ac:dyDescent="0.25">
      <c r="C1482" s="199"/>
      <c r="F1482" s="202"/>
      <c r="G1482" s="199"/>
    </row>
    <row r="1483" spans="3:7" x14ac:dyDescent="0.25">
      <c r="C1483" s="199"/>
      <c r="F1483" s="202"/>
      <c r="G1483" s="199"/>
    </row>
    <row r="1484" spans="3:7" x14ac:dyDescent="0.25">
      <c r="C1484" s="199"/>
      <c r="F1484" s="202"/>
      <c r="G1484" s="199"/>
    </row>
    <row r="1485" spans="3:7" x14ac:dyDescent="0.25">
      <c r="C1485" s="199"/>
      <c r="F1485" s="202"/>
      <c r="G1485" s="199"/>
    </row>
    <row r="1486" spans="3:7" x14ac:dyDescent="0.25">
      <c r="C1486" s="199"/>
      <c r="F1486" s="202"/>
      <c r="G1486" s="199"/>
    </row>
    <row r="1487" spans="3:7" x14ac:dyDescent="0.25">
      <c r="C1487" s="199"/>
      <c r="F1487" s="202"/>
      <c r="G1487" s="199"/>
    </row>
    <row r="1488" spans="3:7" x14ac:dyDescent="0.25">
      <c r="C1488" s="199"/>
      <c r="F1488" s="202"/>
      <c r="G1488" s="199"/>
    </row>
    <row r="1489" spans="3:7" x14ac:dyDescent="0.25">
      <c r="C1489" s="199"/>
      <c r="F1489" s="202"/>
      <c r="G1489" s="199"/>
    </row>
    <row r="1490" spans="3:7" x14ac:dyDescent="0.25">
      <c r="C1490" s="199"/>
      <c r="F1490" s="202"/>
      <c r="G1490" s="199"/>
    </row>
    <row r="1491" spans="3:7" x14ac:dyDescent="0.25">
      <c r="C1491" s="199"/>
      <c r="F1491" s="202"/>
      <c r="G1491" s="199"/>
    </row>
    <row r="1492" spans="3:7" x14ac:dyDescent="0.25">
      <c r="C1492" s="199"/>
      <c r="F1492" s="202"/>
      <c r="G1492" s="199"/>
    </row>
    <row r="1493" spans="3:7" x14ac:dyDescent="0.25">
      <c r="C1493" s="199"/>
      <c r="F1493" s="202"/>
      <c r="G1493" s="199"/>
    </row>
    <row r="1494" spans="3:7" x14ac:dyDescent="0.25">
      <c r="C1494" s="199"/>
      <c r="F1494" s="202"/>
      <c r="G1494" s="199"/>
    </row>
    <row r="1495" spans="3:7" x14ac:dyDescent="0.25">
      <c r="C1495" s="199"/>
      <c r="F1495" s="202"/>
      <c r="G1495" s="199"/>
    </row>
    <row r="1496" spans="3:7" x14ac:dyDescent="0.25">
      <c r="C1496" s="199"/>
      <c r="F1496" s="202"/>
      <c r="G1496" s="199"/>
    </row>
    <row r="1497" spans="3:7" x14ac:dyDescent="0.25">
      <c r="C1497" s="199"/>
      <c r="F1497" s="202"/>
      <c r="G1497" s="199"/>
    </row>
    <row r="1498" spans="3:7" x14ac:dyDescent="0.25">
      <c r="C1498" s="199"/>
      <c r="F1498" s="202"/>
      <c r="G1498" s="199"/>
    </row>
    <row r="1499" spans="3:7" x14ac:dyDescent="0.25">
      <c r="C1499" s="199"/>
      <c r="F1499" s="202"/>
      <c r="G1499" s="199"/>
    </row>
    <row r="1500" spans="3:7" x14ac:dyDescent="0.25">
      <c r="C1500" s="199"/>
      <c r="F1500" s="202"/>
      <c r="G1500" s="199"/>
    </row>
    <row r="1501" spans="3:7" x14ac:dyDescent="0.25">
      <c r="C1501" s="199"/>
      <c r="F1501" s="202"/>
      <c r="G1501" s="199"/>
    </row>
    <row r="1502" spans="3:7" x14ac:dyDescent="0.25">
      <c r="C1502" s="199"/>
      <c r="F1502" s="202"/>
      <c r="G1502" s="199"/>
    </row>
    <row r="1503" spans="3:7" x14ac:dyDescent="0.25">
      <c r="C1503" s="199"/>
      <c r="F1503" s="202"/>
      <c r="G1503" s="199"/>
    </row>
    <row r="1504" spans="3:7" x14ac:dyDescent="0.25">
      <c r="C1504" s="199"/>
      <c r="F1504" s="202"/>
      <c r="G1504" s="199"/>
    </row>
    <row r="1505" spans="3:7" x14ac:dyDescent="0.25">
      <c r="C1505" s="199"/>
      <c r="F1505" s="202"/>
      <c r="G1505" s="199"/>
    </row>
    <row r="1506" spans="3:7" x14ac:dyDescent="0.25">
      <c r="C1506" s="199"/>
      <c r="F1506" s="202"/>
      <c r="G1506" s="199"/>
    </row>
    <row r="1507" spans="3:7" x14ac:dyDescent="0.25">
      <c r="C1507" s="199"/>
      <c r="F1507" s="202"/>
      <c r="G1507" s="199"/>
    </row>
    <row r="1508" spans="3:7" x14ac:dyDescent="0.25">
      <c r="C1508" s="199"/>
      <c r="F1508" s="202"/>
      <c r="G1508" s="199"/>
    </row>
    <row r="1509" spans="3:7" x14ac:dyDescent="0.25">
      <c r="C1509" s="199"/>
      <c r="F1509" s="202"/>
      <c r="G1509" s="199"/>
    </row>
    <row r="1510" spans="3:7" x14ac:dyDescent="0.25">
      <c r="C1510" s="199"/>
      <c r="F1510" s="202"/>
      <c r="G1510" s="199"/>
    </row>
    <row r="1511" spans="3:7" x14ac:dyDescent="0.25">
      <c r="C1511" s="199"/>
      <c r="F1511" s="202"/>
      <c r="G1511" s="199"/>
    </row>
    <row r="1512" spans="3:7" x14ac:dyDescent="0.25">
      <c r="C1512" s="199"/>
      <c r="F1512" s="202"/>
      <c r="G1512" s="199"/>
    </row>
    <row r="1513" spans="3:7" x14ac:dyDescent="0.25">
      <c r="C1513" s="199"/>
      <c r="F1513" s="202"/>
      <c r="G1513" s="199"/>
    </row>
    <row r="1514" spans="3:7" x14ac:dyDescent="0.25">
      <c r="C1514" s="199"/>
      <c r="F1514" s="202"/>
      <c r="G1514" s="199"/>
    </row>
    <row r="1515" spans="3:7" x14ac:dyDescent="0.25">
      <c r="C1515" s="199"/>
      <c r="F1515" s="202"/>
      <c r="G1515" s="199"/>
    </row>
    <row r="1516" spans="3:7" x14ac:dyDescent="0.25">
      <c r="C1516" s="199"/>
      <c r="F1516" s="202"/>
      <c r="G1516" s="199"/>
    </row>
    <row r="1517" spans="3:7" x14ac:dyDescent="0.25">
      <c r="C1517" s="199"/>
      <c r="F1517" s="202"/>
      <c r="G1517" s="199"/>
    </row>
    <row r="1518" spans="3:7" x14ac:dyDescent="0.25">
      <c r="C1518" s="199"/>
      <c r="F1518" s="202"/>
      <c r="G1518" s="199"/>
    </row>
    <row r="1519" spans="3:7" x14ac:dyDescent="0.25">
      <c r="C1519" s="199"/>
      <c r="F1519" s="202"/>
      <c r="G1519" s="199"/>
    </row>
    <row r="1520" spans="3:7" x14ac:dyDescent="0.25">
      <c r="C1520" s="199"/>
      <c r="F1520" s="202"/>
      <c r="G1520" s="199"/>
    </row>
    <row r="1521" spans="3:7" x14ac:dyDescent="0.25">
      <c r="C1521" s="199"/>
      <c r="F1521" s="202"/>
      <c r="G1521" s="199"/>
    </row>
    <row r="1522" spans="3:7" x14ac:dyDescent="0.25">
      <c r="C1522" s="199"/>
      <c r="F1522" s="202"/>
      <c r="G1522" s="199"/>
    </row>
    <row r="1523" spans="3:7" x14ac:dyDescent="0.25">
      <c r="C1523" s="199"/>
      <c r="F1523" s="202"/>
      <c r="G1523" s="199"/>
    </row>
    <row r="1524" spans="3:7" x14ac:dyDescent="0.25">
      <c r="C1524" s="199"/>
      <c r="F1524" s="202"/>
      <c r="G1524" s="199"/>
    </row>
    <row r="1525" spans="3:7" x14ac:dyDescent="0.25">
      <c r="C1525" s="199"/>
      <c r="F1525" s="202"/>
      <c r="G1525" s="199"/>
    </row>
    <row r="1526" spans="3:7" x14ac:dyDescent="0.25">
      <c r="C1526" s="199"/>
      <c r="F1526" s="202"/>
      <c r="G1526" s="199"/>
    </row>
    <row r="1527" spans="3:7" x14ac:dyDescent="0.25">
      <c r="C1527" s="199"/>
      <c r="F1527" s="202"/>
      <c r="G1527" s="199"/>
    </row>
    <row r="1528" spans="3:7" x14ac:dyDescent="0.25">
      <c r="C1528" s="199"/>
      <c r="F1528" s="202"/>
      <c r="G1528" s="199"/>
    </row>
    <row r="1529" spans="3:7" x14ac:dyDescent="0.25">
      <c r="C1529" s="199"/>
      <c r="F1529" s="202"/>
      <c r="G1529" s="199"/>
    </row>
    <row r="1530" spans="3:7" x14ac:dyDescent="0.25">
      <c r="C1530" s="199"/>
      <c r="F1530" s="202"/>
      <c r="G1530" s="199"/>
    </row>
    <row r="1531" spans="3:7" x14ac:dyDescent="0.25">
      <c r="C1531" s="199"/>
      <c r="F1531" s="202"/>
      <c r="G1531" s="199"/>
    </row>
    <row r="1532" spans="3:7" x14ac:dyDescent="0.25">
      <c r="C1532" s="199"/>
      <c r="F1532" s="202"/>
      <c r="G1532" s="199"/>
    </row>
    <row r="1533" spans="3:7" x14ac:dyDescent="0.25">
      <c r="C1533" s="199"/>
      <c r="F1533" s="202"/>
      <c r="G1533" s="199"/>
    </row>
    <row r="1534" spans="3:7" x14ac:dyDescent="0.25">
      <c r="C1534" s="199"/>
      <c r="F1534" s="202"/>
      <c r="G1534" s="199"/>
    </row>
    <row r="1535" spans="3:7" x14ac:dyDescent="0.25">
      <c r="C1535" s="199"/>
      <c r="F1535" s="202"/>
      <c r="G1535" s="199"/>
    </row>
    <row r="1536" spans="3:7" x14ac:dyDescent="0.25">
      <c r="C1536" s="199"/>
      <c r="F1536" s="202"/>
      <c r="G1536" s="199"/>
    </row>
    <row r="1537" spans="3:7" x14ac:dyDescent="0.25">
      <c r="C1537" s="199"/>
      <c r="F1537" s="202"/>
      <c r="G1537" s="199"/>
    </row>
    <row r="1538" spans="3:7" x14ac:dyDescent="0.25">
      <c r="C1538" s="199"/>
      <c r="F1538" s="202"/>
      <c r="G1538" s="199"/>
    </row>
    <row r="1539" spans="3:7" x14ac:dyDescent="0.25">
      <c r="C1539" s="199"/>
      <c r="F1539" s="202"/>
      <c r="G1539" s="199"/>
    </row>
    <row r="1540" spans="3:7" x14ac:dyDescent="0.25">
      <c r="C1540" s="199"/>
      <c r="F1540" s="202"/>
      <c r="G1540" s="199"/>
    </row>
    <row r="1541" spans="3:7" x14ac:dyDescent="0.25">
      <c r="C1541" s="199"/>
      <c r="F1541" s="202"/>
      <c r="G1541" s="199"/>
    </row>
    <row r="1542" spans="3:7" x14ac:dyDescent="0.25">
      <c r="C1542" s="199"/>
      <c r="F1542" s="202"/>
      <c r="G1542" s="199"/>
    </row>
    <row r="1543" spans="3:7" x14ac:dyDescent="0.25">
      <c r="C1543" s="199"/>
      <c r="F1543" s="202"/>
      <c r="G1543" s="199"/>
    </row>
    <row r="1544" spans="3:7" x14ac:dyDescent="0.25">
      <c r="C1544" s="199"/>
      <c r="F1544" s="202"/>
      <c r="G1544" s="199"/>
    </row>
    <row r="1545" spans="3:7" x14ac:dyDescent="0.25">
      <c r="C1545" s="199"/>
      <c r="F1545" s="202"/>
      <c r="G1545" s="199"/>
    </row>
    <row r="1546" spans="3:7" x14ac:dyDescent="0.25">
      <c r="C1546" s="199"/>
      <c r="F1546" s="202"/>
      <c r="G1546" s="199"/>
    </row>
    <row r="1547" spans="3:7" x14ac:dyDescent="0.25">
      <c r="C1547" s="199"/>
      <c r="F1547" s="202"/>
      <c r="G1547" s="199"/>
    </row>
    <row r="1548" spans="3:7" x14ac:dyDescent="0.25">
      <c r="C1548" s="199"/>
      <c r="F1548" s="202"/>
      <c r="G1548" s="199"/>
    </row>
    <row r="1549" spans="3:7" x14ac:dyDescent="0.25">
      <c r="C1549" s="199"/>
      <c r="F1549" s="202"/>
      <c r="G1549" s="199"/>
    </row>
    <row r="1550" spans="3:7" x14ac:dyDescent="0.25">
      <c r="C1550" s="199"/>
      <c r="F1550" s="202"/>
      <c r="G1550" s="199"/>
    </row>
    <row r="1551" spans="3:7" x14ac:dyDescent="0.25">
      <c r="C1551" s="199"/>
      <c r="F1551" s="202"/>
      <c r="G1551" s="199"/>
    </row>
    <row r="1552" spans="3:7" x14ac:dyDescent="0.25">
      <c r="C1552" s="199"/>
      <c r="F1552" s="202"/>
      <c r="G1552" s="199"/>
    </row>
    <row r="1553" spans="3:7" x14ac:dyDescent="0.25">
      <c r="C1553" s="199"/>
      <c r="F1553" s="202"/>
      <c r="G1553" s="199"/>
    </row>
    <row r="1554" spans="3:7" x14ac:dyDescent="0.25">
      <c r="C1554" s="199"/>
      <c r="F1554" s="202"/>
      <c r="G1554" s="199"/>
    </row>
    <row r="1555" spans="3:7" x14ac:dyDescent="0.25">
      <c r="C1555" s="199"/>
      <c r="F1555" s="202"/>
      <c r="G1555" s="199"/>
    </row>
    <row r="1556" spans="3:7" x14ac:dyDescent="0.25">
      <c r="C1556" s="199"/>
      <c r="F1556" s="202"/>
      <c r="G1556" s="199"/>
    </row>
    <row r="1557" spans="3:7" x14ac:dyDescent="0.25">
      <c r="C1557" s="199"/>
      <c r="F1557" s="202"/>
      <c r="G1557" s="199"/>
    </row>
    <row r="1558" spans="3:7" x14ac:dyDescent="0.25">
      <c r="C1558" s="199"/>
      <c r="F1558" s="202"/>
      <c r="G1558" s="199"/>
    </row>
    <row r="1559" spans="3:7" x14ac:dyDescent="0.25">
      <c r="C1559" s="199"/>
      <c r="F1559" s="202"/>
      <c r="G1559" s="199"/>
    </row>
    <row r="1560" spans="3:7" x14ac:dyDescent="0.25">
      <c r="C1560" s="199"/>
      <c r="F1560" s="202"/>
      <c r="G1560" s="199"/>
    </row>
    <row r="1561" spans="3:7" x14ac:dyDescent="0.25">
      <c r="C1561" s="199"/>
      <c r="F1561" s="202"/>
      <c r="G1561" s="199"/>
    </row>
    <row r="1562" spans="3:7" x14ac:dyDescent="0.25">
      <c r="C1562" s="199"/>
      <c r="F1562" s="202"/>
      <c r="G1562" s="199"/>
    </row>
    <row r="1563" spans="3:7" x14ac:dyDescent="0.25">
      <c r="C1563" s="199"/>
      <c r="F1563" s="202"/>
      <c r="G1563" s="199"/>
    </row>
    <row r="1564" spans="3:7" x14ac:dyDescent="0.25">
      <c r="C1564" s="199"/>
      <c r="F1564" s="202"/>
      <c r="G1564" s="199"/>
    </row>
    <row r="1565" spans="3:7" x14ac:dyDescent="0.25">
      <c r="C1565" s="199"/>
      <c r="F1565" s="202"/>
      <c r="G1565" s="199"/>
    </row>
    <row r="1566" spans="3:7" x14ac:dyDescent="0.25">
      <c r="C1566" s="199"/>
      <c r="F1566" s="202"/>
      <c r="G1566" s="199"/>
    </row>
    <row r="1567" spans="3:7" x14ac:dyDescent="0.25">
      <c r="C1567" s="199"/>
      <c r="F1567" s="202"/>
      <c r="G1567" s="199"/>
    </row>
    <row r="1568" spans="3:7" x14ac:dyDescent="0.25">
      <c r="C1568" s="199"/>
      <c r="F1568" s="202"/>
      <c r="G1568" s="199"/>
    </row>
    <row r="1569" spans="3:7" x14ac:dyDescent="0.25">
      <c r="C1569" s="199"/>
      <c r="F1569" s="202"/>
      <c r="G1569" s="199"/>
    </row>
    <row r="1570" spans="3:7" x14ac:dyDescent="0.25">
      <c r="C1570" s="199"/>
      <c r="F1570" s="202"/>
      <c r="G1570" s="199"/>
    </row>
    <row r="1571" spans="3:7" x14ac:dyDescent="0.25">
      <c r="C1571" s="199"/>
      <c r="F1571" s="202"/>
      <c r="G1571" s="199"/>
    </row>
    <row r="1572" spans="3:7" x14ac:dyDescent="0.25">
      <c r="C1572" s="199"/>
      <c r="F1572" s="202"/>
      <c r="G1572" s="199"/>
    </row>
    <row r="1573" spans="3:7" x14ac:dyDescent="0.25">
      <c r="C1573" s="199"/>
      <c r="F1573" s="202"/>
      <c r="G1573" s="199"/>
    </row>
    <row r="1574" spans="3:7" x14ac:dyDescent="0.25">
      <c r="C1574" s="199"/>
      <c r="F1574" s="202"/>
      <c r="G1574" s="199"/>
    </row>
    <row r="1575" spans="3:7" x14ac:dyDescent="0.25">
      <c r="C1575" s="199"/>
      <c r="F1575" s="202"/>
      <c r="G1575" s="199"/>
    </row>
    <row r="1576" spans="3:7" x14ac:dyDescent="0.25">
      <c r="C1576" s="199"/>
      <c r="F1576" s="202"/>
      <c r="G1576" s="199"/>
    </row>
    <row r="1577" spans="3:7" x14ac:dyDescent="0.25">
      <c r="C1577" s="199"/>
      <c r="F1577" s="202"/>
      <c r="G1577" s="199"/>
    </row>
    <row r="1578" spans="3:7" x14ac:dyDescent="0.25">
      <c r="C1578" s="199"/>
      <c r="F1578" s="202"/>
      <c r="G1578" s="199"/>
    </row>
    <row r="1579" spans="3:7" x14ac:dyDescent="0.25">
      <c r="C1579" s="199"/>
      <c r="F1579" s="202"/>
      <c r="G1579" s="199"/>
    </row>
    <row r="1580" spans="3:7" x14ac:dyDescent="0.25">
      <c r="C1580" s="199"/>
      <c r="F1580" s="202"/>
      <c r="G1580" s="199"/>
    </row>
    <row r="1581" spans="3:7" x14ac:dyDescent="0.25">
      <c r="C1581" s="199"/>
      <c r="F1581" s="202"/>
      <c r="G1581" s="199"/>
    </row>
    <row r="1582" spans="3:7" x14ac:dyDescent="0.25">
      <c r="C1582" s="199"/>
      <c r="F1582" s="202"/>
      <c r="G1582" s="199"/>
    </row>
    <row r="1583" spans="3:7" x14ac:dyDescent="0.25">
      <c r="C1583" s="199"/>
      <c r="F1583" s="202"/>
      <c r="G1583" s="199"/>
    </row>
    <row r="1584" spans="3:7" x14ac:dyDescent="0.25">
      <c r="C1584" s="199"/>
      <c r="F1584" s="202"/>
      <c r="G1584" s="199"/>
    </row>
    <row r="1585" spans="3:7" x14ac:dyDescent="0.25">
      <c r="C1585" s="199"/>
      <c r="F1585" s="202"/>
      <c r="G1585" s="199"/>
    </row>
    <row r="1586" spans="3:7" x14ac:dyDescent="0.25">
      <c r="C1586" s="199"/>
      <c r="F1586" s="202"/>
      <c r="G1586" s="199"/>
    </row>
    <row r="1587" spans="3:7" x14ac:dyDescent="0.25">
      <c r="C1587" s="199"/>
      <c r="F1587" s="202"/>
      <c r="G1587" s="199"/>
    </row>
    <row r="1588" spans="3:7" x14ac:dyDescent="0.25">
      <c r="C1588" s="199"/>
      <c r="F1588" s="202"/>
      <c r="G1588" s="199"/>
    </row>
    <row r="1589" spans="3:7" x14ac:dyDescent="0.25">
      <c r="C1589" s="199"/>
      <c r="F1589" s="202"/>
      <c r="G1589" s="199"/>
    </row>
    <row r="1590" spans="3:7" x14ac:dyDescent="0.25">
      <c r="C1590" s="199"/>
      <c r="F1590" s="202"/>
      <c r="G1590" s="199"/>
    </row>
    <row r="1591" spans="3:7" x14ac:dyDescent="0.25">
      <c r="C1591" s="199"/>
      <c r="F1591" s="202"/>
      <c r="G1591" s="199"/>
    </row>
    <row r="1592" spans="3:7" x14ac:dyDescent="0.25">
      <c r="C1592" s="199"/>
      <c r="F1592" s="202"/>
      <c r="G1592" s="199"/>
    </row>
    <row r="1593" spans="3:7" x14ac:dyDescent="0.25">
      <c r="C1593" s="199"/>
      <c r="F1593" s="202"/>
      <c r="G1593" s="199"/>
    </row>
    <row r="1594" spans="3:7" x14ac:dyDescent="0.25">
      <c r="C1594" s="199"/>
      <c r="F1594" s="202"/>
      <c r="G1594" s="199"/>
    </row>
    <row r="1595" spans="3:7" x14ac:dyDescent="0.25">
      <c r="C1595" s="199"/>
      <c r="F1595" s="202"/>
      <c r="G1595" s="199"/>
    </row>
    <row r="1596" spans="3:7" x14ac:dyDescent="0.25">
      <c r="C1596" s="199"/>
      <c r="F1596" s="202"/>
      <c r="G1596" s="199"/>
    </row>
    <row r="1597" spans="3:7" x14ac:dyDescent="0.25">
      <c r="C1597" s="199"/>
      <c r="F1597" s="202"/>
      <c r="G1597" s="199"/>
    </row>
    <row r="1598" spans="3:7" x14ac:dyDescent="0.25">
      <c r="C1598" s="199"/>
      <c r="F1598" s="202"/>
      <c r="G1598" s="199"/>
    </row>
    <row r="1599" spans="3:7" x14ac:dyDescent="0.25">
      <c r="C1599" s="199"/>
      <c r="F1599" s="202"/>
      <c r="G1599" s="199"/>
    </row>
    <row r="1600" spans="3:7" x14ac:dyDescent="0.25">
      <c r="C1600" s="199"/>
      <c r="F1600" s="202"/>
      <c r="G1600" s="199"/>
    </row>
    <row r="1601" spans="3:7" x14ac:dyDescent="0.25">
      <c r="C1601" s="199"/>
      <c r="F1601" s="202"/>
      <c r="G1601" s="199"/>
    </row>
    <row r="1602" spans="3:7" x14ac:dyDescent="0.25">
      <c r="C1602" s="199"/>
      <c r="F1602" s="202"/>
      <c r="G1602" s="199"/>
    </row>
    <row r="1603" spans="3:7" x14ac:dyDescent="0.25">
      <c r="C1603" s="199"/>
      <c r="F1603" s="202"/>
      <c r="G1603" s="199"/>
    </row>
    <row r="1604" spans="3:7" x14ac:dyDescent="0.25">
      <c r="C1604" s="199"/>
      <c r="F1604" s="202"/>
      <c r="G1604" s="199"/>
    </row>
    <row r="1605" spans="3:7" x14ac:dyDescent="0.25">
      <c r="C1605" s="199"/>
      <c r="F1605" s="202"/>
      <c r="G1605" s="199"/>
    </row>
    <row r="1606" spans="3:7" x14ac:dyDescent="0.25">
      <c r="C1606" s="199"/>
      <c r="F1606" s="202"/>
      <c r="G1606" s="199"/>
    </row>
    <row r="1607" spans="3:7" x14ac:dyDescent="0.25">
      <c r="C1607" s="199"/>
      <c r="F1607" s="202"/>
      <c r="G1607" s="199"/>
    </row>
    <row r="1608" spans="3:7" x14ac:dyDescent="0.25">
      <c r="C1608" s="199"/>
      <c r="F1608" s="202"/>
      <c r="G1608" s="199"/>
    </row>
    <row r="1609" spans="3:7" x14ac:dyDescent="0.25">
      <c r="C1609" s="199"/>
      <c r="F1609" s="202"/>
      <c r="G1609" s="199"/>
    </row>
    <row r="1610" spans="3:7" x14ac:dyDescent="0.25">
      <c r="C1610" s="199"/>
      <c r="F1610" s="202"/>
      <c r="G1610" s="199"/>
    </row>
    <row r="1611" spans="3:7" x14ac:dyDescent="0.25">
      <c r="C1611" s="199"/>
      <c r="F1611" s="202"/>
      <c r="G1611" s="199"/>
    </row>
    <row r="1612" spans="3:7" x14ac:dyDescent="0.25">
      <c r="C1612" s="199"/>
      <c r="F1612" s="202"/>
      <c r="G1612" s="199"/>
    </row>
    <row r="1613" spans="3:7" x14ac:dyDescent="0.25">
      <c r="C1613" s="199"/>
      <c r="F1613" s="202"/>
      <c r="G1613" s="199"/>
    </row>
    <row r="1614" spans="3:7" x14ac:dyDescent="0.25">
      <c r="C1614" s="199"/>
      <c r="F1614" s="202"/>
      <c r="G1614" s="199"/>
    </row>
    <row r="1615" spans="3:7" x14ac:dyDescent="0.25">
      <c r="C1615" s="199"/>
      <c r="F1615" s="202"/>
      <c r="G1615" s="199"/>
    </row>
    <row r="1616" spans="3:7" x14ac:dyDescent="0.25">
      <c r="C1616" s="199"/>
      <c r="F1616" s="202"/>
      <c r="G1616" s="199"/>
    </row>
    <row r="1617" spans="3:7" x14ac:dyDescent="0.25">
      <c r="C1617" s="199"/>
      <c r="F1617" s="202"/>
      <c r="G1617" s="199"/>
    </row>
    <row r="1618" spans="3:7" x14ac:dyDescent="0.25">
      <c r="C1618" s="199"/>
      <c r="F1618" s="202"/>
      <c r="G1618" s="199"/>
    </row>
    <row r="1619" spans="3:7" x14ac:dyDescent="0.25">
      <c r="C1619" s="199"/>
      <c r="F1619" s="202"/>
      <c r="G1619" s="199"/>
    </row>
    <row r="1620" spans="3:7" x14ac:dyDescent="0.25">
      <c r="C1620" s="199"/>
      <c r="F1620" s="202"/>
      <c r="G1620" s="199"/>
    </row>
    <row r="1621" spans="3:7" x14ac:dyDescent="0.25">
      <c r="C1621" s="199"/>
      <c r="F1621" s="202"/>
      <c r="G1621" s="199"/>
    </row>
    <row r="1622" spans="3:7" x14ac:dyDescent="0.25">
      <c r="C1622" s="199"/>
      <c r="F1622" s="202"/>
      <c r="G1622" s="199"/>
    </row>
    <row r="1623" spans="3:7" x14ac:dyDescent="0.25">
      <c r="C1623" s="199"/>
      <c r="F1623" s="202"/>
      <c r="G1623" s="199"/>
    </row>
    <row r="1624" spans="3:7" x14ac:dyDescent="0.25">
      <c r="C1624" s="199"/>
      <c r="F1624" s="202"/>
      <c r="G1624" s="199"/>
    </row>
    <row r="1625" spans="3:7" x14ac:dyDescent="0.25">
      <c r="C1625" s="199"/>
      <c r="F1625" s="202"/>
      <c r="G1625" s="199"/>
    </row>
    <row r="1626" spans="3:7" x14ac:dyDescent="0.25">
      <c r="C1626" s="199"/>
      <c r="F1626" s="202"/>
      <c r="G1626" s="199"/>
    </row>
    <row r="1627" spans="3:7" x14ac:dyDescent="0.25">
      <c r="C1627" s="199"/>
      <c r="F1627" s="202"/>
      <c r="G1627" s="199"/>
    </row>
    <row r="1628" spans="3:7" x14ac:dyDescent="0.25">
      <c r="C1628" s="199"/>
      <c r="F1628" s="202"/>
      <c r="G1628" s="199"/>
    </row>
    <row r="1629" spans="3:7" x14ac:dyDescent="0.25">
      <c r="C1629" s="199"/>
      <c r="F1629" s="202"/>
      <c r="G1629" s="199"/>
    </row>
    <row r="1630" spans="3:7" x14ac:dyDescent="0.25">
      <c r="C1630" s="199"/>
      <c r="F1630" s="202"/>
      <c r="G1630" s="199"/>
    </row>
    <row r="1631" spans="3:7" x14ac:dyDescent="0.25">
      <c r="C1631" s="199"/>
      <c r="F1631" s="202"/>
      <c r="G1631" s="199"/>
    </row>
    <row r="1632" spans="3:7" x14ac:dyDescent="0.25">
      <c r="C1632" s="199"/>
      <c r="F1632" s="202"/>
      <c r="G1632" s="199"/>
    </row>
    <row r="1633" spans="3:7" x14ac:dyDescent="0.25">
      <c r="C1633" s="199"/>
      <c r="F1633" s="202"/>
      <c r="G1633" s="199"/>
    </row>
    <row r="1634" spans="3:7" x14ac:dyDescent="0.25">
      <c r="C1634" s="199"/>
      <c r="F1634" s="202"/>
      <c r="G1634" s="199"/>
    </row>
    <row r="1635" spans="3:7" x14ac:dyDescent="0.25">
      <c r="C1635" s="199"/>
      <c r="F1635" s="202"/>
      <c r="G1635" s="199"/>
    </row>
    <row r="1636" spans="3:7" x14ac:dyDescent="0.25">
      <c r="C1636" s="199"/>
      <c r="F1636" s="202"/>
      <c r="G1636" s="199"/>
    </row>
    <row r="1637" spans="3:7" x14ac:dyDescent="0.25">
      <c r="C1637" s="199"/>
      <c r="F1637" s="202"/>
      <c r="G1637" s="199"/>
    </row>
    <row r="1638" spans="3:7" x14ac:dyDescent="0.25">
      <c r="C1638" s="199"/>
      <c r="F1638" s="202"/>
      <c r="G1638" s="199"/>
    </row>
    <row r="1639" spans="3:7" x14ac:dyDescent="0.25">
      <c r="C1639" s="199"/>
      <c r="F1639" s="202"/>
      <c r="G1639" s="199"/>
    </row>
    <row r="1640" spans="3:7" x14ac:dyDescent="0.25">
      <c r="C1640" s="199"/>
      <c r="F1640" s="202"/>
      <c r="G1640" s="199"/>
    </row>
    <row r="1641" spans="3:7" x14ac:dyDescent="0.25">
      <c r="C1641" s="199"/>
      <c r="F1641" s="202"/>
      <c r="G1641" s="199"/>
    </row>
    <row r="1642" spans="3:7" x14ac:dyDescent="0.25">
      <c r="C1642" s="199"/>
      <c r="F1642" s="202"/>
      <c r="G1642" s="199"/>
    </row>
    <row r="1643" spans="3:7" x14ac:dyDescent="0.25">
      <c r="C1643" s="199"/>
      <c r="F1643" s="202"/>
      <c r="G1643" s="199"/>
    </row>
    <row r="1644" spans="3:7" x14ac:dyDescent="0.25">
      <c r="C1644" s="199"/>
      <c r="F1644" s="202"/>
      <c r="G1644" s="199"/>
    </row>
    <row r="1645" spans="3:7" x14ac:dyDescent="0.25">
      <c r="C1645" s="199"/>
      <c r="F1645" s="202"/>
      <c r="G1645" s="199"/>
    </row>
    <row r="1646" spans="3:7" x14ac:dyDescent="0.25">
      <c r="C1646" s="199"/>
      <c r="F1646" s="202"/>
      <c r="G1646" s="199"/>
    </row>
    <row r="1647" spans="3:7" x14ac:dyDescent="0.25">
      <c r="C1647" s="199"/>
      <c r="F1647" s="202"/>
      <c r="G1647" s="199"/>
    </row>
    <row r="1648" spans="3:7" x14ac:dyDescent="0.25">
      <c r="C1648" s="199"/>
      <c r="F1648" s="202"/>
      <c r="G1648" s="199"/>
    </row>
    <row r="1649" spans="3:7" x14ac:dyDescent="0.25">
      <c r="C1649" s="199"/>
      <c r="F1649" s="202"/>
      <c r="G1649" s="199"/>
    </row>
    <row r="1650" spans="3:7" x14ac:dyDescent="0.25">
      <c r="C1650" s="199"/>
      <c r="F1650" s="202"/>
      <c r="G1650" s="199"/>
    </row>
    <row r="1651" spans="3:7" x14ac:dyDescent="0.25">
      <c r="C1651" s="199"/>
      <c r="F1651" s="202"/>
      <c r="G1651" s="199"/>
    </row>
    <row r="1652" spans="3:7" x14ac:dyDescent="0.25">
      <c r="C1652" s="199"/>
      <c r="F1652" s="202"/>
      <c r="G1652" s="199"/>
    </row>
    <row r="1653" spans="3:7" x14ac:dyDescent="0.25">
      <c r="C1653" s="199"/>
      <c r="F1653" s="202"/>
      <c r="G1653" s="199"/>
    </row>
    <row r="1654" spans="3:7" x14ac:dyDescent="0.25">
      <c r="C1654" s="199"/>
      <c r="F1654" s="202"/>
      <c r="G1654" s="199"/>
    </row>
    <row r="1655" spans="3:7" x14ac:dyDescent="0.25">
      <c r="C1655" s="199"/>
      <c r="F1655" s="202"/>
      <c r="G1655" s="199"/>
    </row>
    <row r="1656" spans="3:7" x14ac:dyDescent="0.25">
      <c r="C1656" s="199"/>
      <c r="F1656" s="202"/>
      <c r="G1656" s="199"/>
    </row>
    <row r="1657" spans="3:7" x14ac:dyDescent="0.25">
      <c r="C1657" s="199"/>
      <c r="F1657" s="202"/>
      <c r="G1657" s="199"/>
    </row>
    <row r="1658" spans="3:7" x14ac:dyDescent="0.25">
      <c r="C1658" s="199"/>
      <c r="F1658" s="202"/>
      <c r="G1658" s="199"/>
    </row>
    <row r="1659" spans="3:7" x14ac:dyDescent="0.25">
      <c r="C1659" s="199"/>
      <c r="F1659" s="202"/>
      <c r="G1659" s="199"/>
    </row>
    <row r="1660" spans="3:7" x14ac:dyDescent="0.25">
      <c r="C1660" s="199"/>
      <c r="F1660" s="202"/>
      <c r="G1660" s="199"/>
    </row>
    <row r="1661" spans="3:7" x14ac:dyDescent="0.25">
      <c r="C1661" s="199"/>
      <c r="F1661" s="202"/>
      <c r="G1661" s="199"/>
    </row>
    <row r="1662" spans="3:7" x14ac:dyDescent="0.25">
      <c r="C1662" s="199"/>
      <c r="F1662" s="202"/>
      <c r="G1662" s="199"/>
    </row>
    <row r="1663" spans="3:7" x14ac:dyDescent="0.25">
      <c r="C1663" s="199"/>
      <c r="F1663" s="202"/>
      <c r="G1663" s="199"/>
    </row>
    <row r="1664" spans="3:7" x14ac:dyDescent="0.25">
      <c r="C1664" s="199"/>
      <c r="F1664" s="202"/>
      <c r="G1664" s="199"/>
    </row>
    <row r="1665" spans="3:7" x14ac:dyDescent="0.25">
      <c r="C1665" s="199"/>
      <c r="F1665" s="202"/>
      <c r="G1665" s="199"/>
    </row>
    <row r="1666" spans="3:7" x14ac:dyDescent="0.25">
      <c r="C1666" s="199"/>
      <c r="F1666" s="202"/>
      <c r="G1666" s="199"/>
    </row>
    <row r="1667" spans="3:7" x14ac:dyDescent="0.25">
      <c r="C1667" s="199"/>
      <c r="F1667" s="202"/>
      <c r="G1667" s="199"/>
    </row>
    <row r="1668" spans="3:7" x14ac:dyDescent="0.25">
      <c r="C1668" s="199"/>
      <c r="F1668" s="202"/>
      <c r="G1668" s="199"/>
    </row>
    <row r="1669" spans="3:7" x14ac:dyDescent="0.25">
      <c r="C1669" s="199"/>
      <c r="F1669" s="202"/>
      <c r="G1669" s="199"/>
    </row>
    <row r="1670" spans="3:7" x14ac:dyDescent="0.25">
      <c r="C1670" s="199"/>
      <c r="F1670" s="202"/>
      <c r="G1670" s="199"/>
    </row>
    <row r="1671" spans="3:7" x14ac:dyDescent="0.25">
      <c r="C1671" s="199"/>
      <c r="F1671" s="202"/>
      <c r="G1671" s="199"/>
    </row>
    <row r="1672" spans="3:7" x14ac:dyDescent="0.25">
      <c r="C1672" s="199"/>
      <c r="F1672" s="202"/>
      <c r="G1672" s="199"/>
    </row>
    <row r="1673" spans="3:7" x14ac:dyDescent="0.25">
      <c r="C1673" s="199"/>
      <c r="F1673" s="202"/>
      <c r="G1673" s="199"/>
    </row>
    <row r="1674" spans="3:7" x14ac:dyDescent="0.25">
      <c r="C1674" s="199"/>
      <c r="F1674" s="202"/>
      <c r="G1674" s="199"/>
    </row>
    <row r="1675" spans="3:7" x14ac:dyDescent="0.25">
      <c r="C1675" s="199"/>
      <c r="F1675" s="202"/>
      <c r="G1675" s="199"/>
    </row>
    <row r="1676" spans="3:7" x14ac:dyDescent="0.25">
      <c r="C1676" s="199"/>
      <c r="F1676" s="202"/>
      <c r="G1676" s="199"/>
    </row>
    <row r="1677" spans="3:7" x14ac:dyDescent="0.25">
      <c r="C1677" s="199"/>
      <c r="F1677" s="202"/>
      <c r="G1677" s="199"/>
    </row>
    <row r="1678" spans="3:7" x14ac:dyDescent="0.25">
      <c r="C1678" s="199"/>
      <c r="F1678" s="202"/>
      <c r="G1678" s="199"/>
    </row>
    <row r="1679" spans="3:7" x14ac:dyDescent="0.25">
      <c r="C1679" s="199"/>
      <c r="F1679" s="202"/>
      <c r="G1679" s="199"/>
    </row>
    <row r="1680" spans="3:7" x14ac:dyDescent="0.25">
      <c r="C1680" s="199"/>
      <c r="F1680" s="202"/>
      <c r="G1680" s="199"/>
    </row>
    <row r="1681" spans="3:7" x14ac:dyDescent="0.25">
      <c r="C1681" s="199"/>
      <c r="F1681" s="202"/>
      <c r="G1681" s="199"/>
    </row>
    <row r="1682" spans="3:7" x14ac:dyDescent="0.25">
      <c r="C1682" s="199"/>
      <c r="F1682" s="202"/>
      <c r="G1682" s="199"/>
    </row>
    <row r="1683" spans="3:7" x14ac:dyDescent="0.25">
      <c r="C1683" s="199"/>
      <c r="F1683" s="202"/>
      <c r="G1683" s="199"/>
    </row>
    <row r="1684" spans="3:7" x14ac:dyDescent="0.25">
      <c r="C1684" s="199"/>
      <c r="F1684" s="202"/>
      <c r="G1684" s="199"/>
    </row>
    <row r="1685" spans="3:7" x14ac:dyDescent="0.25">
      <c r="C1685" s="199"/>
      <c r="F1685" s="202"/>
      <c r="G1685" s="199"/>
    </row>
    <row r="1686" spans="3:7" x14ac:dyDescent="0.25">
      <c r="C1686" s="199"/>
      <c r="F1686" s="202"/>
      <c r="G1686" s="199"/>
    </row>
    <row r="1687" spans="3:7" x14ac:dyDescent="0.25">
      <c r="C1687" s="199"/>
      <c r="F1687" s="202"/>
      <c r="G1687" s="199"/>
    </row>
    <row r="1688" spans="3:7" x14ac:dyDescent="0.25">
      <c r="C1688" s="199"/>
      <c r="F1688" s="202"/>
      <c r="G1688" s="199"/>
    </row>
    <row r="1689" spans="3:7" x14ac:dyDescent="0.25">
      <c r="C1689" s="199"/>
      <c r="F1689" s="202"/>
      <c r="G1689" s="199"/>
    </row>
    <row r="1690" spans="3:7" x14ac:dyDescent="0.25">
      <c r="C1690" s="199"/>
      <c r="F1690" s="202"/>
      <c r="G1690" s="199"/>
    </row>
    <row r="1691" spans="3:7" x14ac:dyDescent="0.25">
      <c r="C1691" s="199"/>
      <c r="F1691" s="202"/>
      <c r="G1691" s="199"/>
    </row>
    <row r="1692" spans="3:7" x14ac:dyDescent="0.25">
      <c r="C1692" s="199"/>
      <c r="F1692" s="202"/>
      <c r="G1692" s="199"/>
    </row>
    <row r="1693" spans="3:7" x14ac:dyDescent="0.25">
      <c r="C1693" s="199"/>
      <c r="F1693" s="202"/>
      <c r="G1693" s="199"/>
    </row>
    <row r="1694" spans="3:7" x14ac:dyDescent="0.25">
      <c r="C1694" s="199"/>
      <c r="F1694" s="202"/>
      <c r="G1694" s="199"/>
    </row>
    <row r="1695" spans="3:7" x14ac:dyDescent="0.25">
      <c r="C1695" s="199"/>
      <c r="F1695" s="202"/>
      <c r="G1695" s="199"/>
    </row>
    <row r="1696" spans="3:7" x14ac:dyDescent="0.25">
      <c r="C1696" s="199"/>
      <c r="F1696" s="202"/>
      <c r="G1696" s="199"/>
    </row>
    <row r="1697" spans="3:7" x14ac:dyDescent="0.25">
      <c r="C1697" s="199"/>
      <c r="F1697" s="202"/>
      <c r="G1697" s="199"/>
    </row>
    <row r="1698" spans="3:7" x14ac:dyDescent="0.25">
      <c r="C1698" s="199"/>
      <c r="F1698" s="202"/>
      <c r="G1698" s="199"/>
    </row>
    <row r="1699" spans="3:7" x14ac:dyDescent="0.25">
      <c r="C1699" s="199"/>
      <c r="F1699" s="202"/>
      <c r="G1699" s="199"/>
    </row>
    <row r="1700" spans="3:7" x14ac:dyDescent="0.25">
      <c r="C1700" s="199"/>
      <c r="F1700" s="202"/>
      <c r="G1700" s="199"/>
    </row>
    <row r="1701" spans="3:7" x14ac:dyDescent="0.25">
      <c r="C1701" s="199"/>
      <c r="F1701" s="202"/>
      <c r="G1701" s="199"/>
    </row>
    <row r="1702" spans="3:7" x14ac:dyDescent="0.25">
      <c r="C1702" s="199"/>
      <c r="F1702" s="202"/>
      <c r="G1702" s="199"/>
    </row>
    <row r="1703" spans="3:7" x14ac:dyDescent="0.25">
      <c r="C1703" s="199"/>
      <c r="F1703" s="202"/>
      <c r="G1703" s="199"/>
    </row>
    <row r="1704" spans="3:7" x14ac:dyDescent="0.25">
      <c r="C1704" s="199"/>
      <c r="F1704" s="202"/>
      <c r="G1704" s="199"/>
    </row>
    <row r="1705" spans="3:7" x14ac:dyDescent="0.25">
      <c r="C1705" s="199"/>
      <c r="F1705" s="202"/>
      <c r="G1705" s="199"/>
    </row>
    <row r="1706" spans="3:7" x14ac:dyDescent="0.25">
      <c r="C1706" s="199"/>
      <c r="F1706" s="202"/>
      <c r="G1706" s="199"/>
    </row>
    <row r="1707" spans="3:7" x14ac:dyDescent="0.25">
      <c r="C1707" s="199"/>
      <c r="F1707" s="202"/>
      <c r="G1707" s="199"/>
    </row>
    <row r="1708" spans="3:7" x14ac:dyDescent="0.25">
      <c r="C1708" s="199"/>
      <c r="F1708" s="202"/>
      <c r="G1708" s="199"/>
    </row>
    <row r="1709" spans="3:7" x14ac:dyDescent="0.25">
      <c r="C1709" s="199"/>
      <c r="F1709" s="202"/>
      <c r="G1709" s="199"/>
    </row>
    <row r="1710" spans="3:7" x14ac:dyDescent="0.25">
      <c r="C1710" s="199"/>
      <c r="F1710" s="202"/>
      <c r="G1710" s="199"/>
    </row>
    <row r="1711" spans="3:7" x14ac:dyDescent="0.25">
      <c r="C1711" s="199"/>
      <c r="F1711" s="202"/>
      <c r="G1711" s="199"/>
    </row>
    <row r="1712" spans="3:7" x14ac:dyDescent="0.25">
      <c r="C1712" s="199"/>
      <c r="F1712" s="202"/>
      <c r="G1712" s="199"/>
    </row>
    <row r="1713" spans="3:7" x14ac:dyDescent="0.25">
      <c r="C1713" s="199"/>
      <c r="F1713" s="202"/>
      <c r="G1713" s="199"/>
    </row>
    <row r="1714" spans="3:7" x14ac:dyDescent="0.25">
      <c r="C1714" s="199"/>
      <c r="F1714" s="202"/>
      <c r="G1714" s="199"/>
    </row>
    <row r="1715" spans="3:7" x14ac:dyDescent="0.25">
      <c r="C1715" s="199"/>
      <c r="F1715" s="202"/>
      <c r="G1715" s="199"/>
    </row>
    <row r="1716" spans="3:7" x14ac:dyDescent="0.25">
      <c r="C1716" s="199"/>
      <c r="F1716" s="202"/>
      <c r="G1716" s="199"/>
    </row>
    <row r="1717" spans="3:7" x14ac:dyDescent="0.25">
      <c r="C1717" s="199"/>
      <c r="F1717" s="202"/>
      <c r="G1717" s="199"/>
    </row>
    <row r="1718" spans="3:7" x14ac:dyDescent="0.25">
      <c r="C1718" s="199"/>
      <c r="F1718" s="202"/>
      <c r="G1718" s="199"/>
    </row>
    <row r="1719" spans="3:7" x14ac:dyDescent="0.25">
      <c r="C1719" s="199"/>
      <c r="F1719" s="202"/>
      <c r="G1719" s="199"/>
    </row>
    <row r="1720" spans="3:7" x14ac:dyDescent="0.25">
      <c r="C1720" s="199"/>
      <c r="F1720" s="202"/>
      <c r="G1720" s="199"/>
    </row>
    <row r="1721" spans="3:7" x14ac:dyDescent="0.25">
      <c r="C1721" s="199"/>
      <c r="F1721" s="202"/>
      <c r="G1721" s="199"/>
    </row>
    <row r="1722" spans="3:7" x14ac:dyDescent="0.25">
      <c r="C1722" s="199"/>
      <c r="F1722" s="202"/>
      <c r="G1722" s="199"/>
    </row>
    <row r="1723" spans="3:7" x14ac:dyDescent="0.25">
      <c r="C1723" s="199"/>
      <c r="F1723" s="202"/>
      <c r="G1723" s="199"/>
    </row>
    <row r="1724" spans="3:7" x14ac:dyDescent="0.25">
      <c r="C1724" s="199"/>
      <c r="F1724" s="202"/>
      <c r="G1724" s="199"/>
    </row>
    <row r="1725" spans="3:7" x14ac:dyDescent="0.25">
      <c r="C1725" s="199"/>
      <c r="F1725" s="202"/>
      <c r="G1725" s="199"/>
    </row>
    <row r="1726" spans="3:7" x14ac:dyDescent="0.25">
      <c r="C1726" s="199"/>
      <c r="F1726" s="202"/>
      <c r="G1726" s="199"/>
    </row>
    <row r="1727" spans="3:7" x14ac:dyDescent="0.25">
      <c r="C1727" s="199"/>
      <c r="F1727" s="202"/>
      <c r="G1727" s="199"/>
    </row>
    <row r="1728" spans="3:7" x14ac:dyDescent="0.25">
      <c r="C1728" s="199"/>
      <c r="F1728" s="202"/>
      <c r="G1728" s="199"/>
    </row>
    <row r="1729" spans="3:7" x14ac:dyDescent="0.25">
      <c r="C1729" s="199"/>
      <c r="F1729" s="202"/>
      <c r="G1729" s="199"/>
    </row>
    <row r="1730" spans="3:7" x14ac:dyDescent="0.25">
      <c r="C1730" s="199"/>
      <c r="F1730" s="202"/>
      <c r="G1730" s="199"/>
    </row>
    <row r="1731" spans="3:7" x14ac:dyDescent="0.25">
      <c r="C1731" s="199"/>
      <c r="F1731" s="202"/>
      <c r="G1731" s="199"/>
    </row>
    <row r="1732" spans="3:7" x14ac:dyDescent="0.25">
      <c r="C1732" s="199"/>
      <c r="F1732" s="202"/>
      <c r="G1732" s="199"/>
    </row>
    <row r="1733" spans="3:7" x14ac:dyDescent="0.25">
      <c r="C1733" s="199"/>
      <c r="F1733" s="202"/>
      <c r="G1733" s="199"/>
    </row>
    <row r="1734" spans="3:7" x14ac:dyDescent="0.25">
      <c r="C1734" s="199"/>
      <c r="F1734" s="202"/>
      <c r="G1734" s="199"/>
    </row>
    <row r="1735" spans="3:7" x14ac:dyDescent="0.25">
      <c r="C1735" s="199"/>
      <c r="F1735" s="202"/>
      <c r="G1735" s="199"/>
    </row>
    <row r="1736" spans="3:7" x14ac:dyDescent="0.25">
      <c r="C1736" s="199"/>
      <c r="F1736" s="202"/>
      <c r="G1736" s="199"/>
    </row>
    <row r="1737" spans="3:7" x14ac:dyDescent="0.25">
      <c r="C1737" s="199"/>
      <c r="F1737" s="202"/>
      <c r="G1737" s="199"/>
    </row>
    <row r="1738" spans="3:7" x14ac:dyDescent="0.25">
      <c r="C1738" s="199"/>
      <c r="F1738" s="202"/>
      <c r="G1738" s="199"/>
    </row>
    <row r="1739" spans="3:7" x14ac:dyDescent="0.25">
      <c r="C1739" s="199"/>
      <c r="F1739" s="202"/>
      <c r="G1739" s="199"/>
    </row>
    <row r="1740" spans="3:7" x14ac:dyDescent="0.25">
      <c r="C1740" s="199"/>
      <c r="F1740" s="202"/>
      <c r="G1740" s="199"/>
    </row>
    <row r="1741" spans="3:7" x14ac:dyDescent="0.25">
      <c r="C1741" s="199"/>
      <c r="F1741" s="202"/>
      <c r="G1741" s="199"/>
    </row>
    <row r="1742" spans="3:7" x14ac:dyDescent="0.25">
      <c r="C1742" s="199"/>
      <c r="F1742" s="202"/>
      <c r="G1742" s="199"/>
    </row>
    <row r="1743" spans="3:7" x14ac:dyDescent="0.25">
      <c r="C1743" s="199"/>
      <c r="F1743" s="202"/>
      <c r="G1743" s="199"/>
    </row>
    <row r="1744" spans="3:7" x14ac:dyDescent="0.25">
      <c r="C1744" s="199"/>
      <c r="F1744" s="202"/>
      <c r="G1744" s="199"/>
    </row>
    <row r="1745" spans="3:7" x14ac:dyDescent="0.25">
      <c r="C1745" s="199"/>
      <c r="F1745" s="202"/>
      <c r="G1745" s="199"/>
    </row>
    <row r="1746" spans="3:7" x14ac:dyDescent="0.25">
      <c r="C1746" s="199"/>
      <c r="F1746" s="202"/>
      <c r="G1746" s="199"/>
    </row>
    <row r="1747" spans="3:7" x14ac:dyDescent="0.25">
      <c r="C1747" s="199"/>
      <c r="F1747" s="202"/>
      <c r="G1747" s="199"/>
    </row>
    <row r="1748" spans="3:7" x14ac:dyDescent="0.25">
      <c r="C1748" s="199"/>
      <c r="F1748" s="202"/>
      <c r="G1748" s="199"/>
    </row>
    <row r="1749" spans="3:7" x14ac:dyDescent="0.25">
      <c r="C1749" s="199"/>
      <c r="F1749" s="202"/>
      <c r="G1749" s="199"/>
    </row>
    <row r="1750" spans="3:7" x14ac:dyDescent="0.25">
      <c r="C1750" s="199"/>
      <c r="F1750" s="202"/>
      <c r="G1750" s="199"/>
    </row>
    <row r="1751" spans="3:7" x14ac:dyDescent="0.25">
      <c r="C1751" s="199"/>
      <c r="F1751" s="202"/>
      <c r="G1751" s="199"/>
    </row>
    <row r="1752" spans="3:7" x14ac:dyDescent="0.25">
      <c r="C1752" s="199"/>
      <c r="F1752" s="202"/>
      <c r="G1752" s="199"/>
    </row>
    <row r="1753" spans="3:7" x14ac:dyDescent="0.25">
      <c r="C1753" s="199"/>
      <c r="F1753" s="202"/>
      <c r="G1753" s="199"/>
    </row>
    <row r="1754" spans="3:7" x14ac:dyDescent="0.25">
      <c r="C1754" s="199"/>
      <c r="F1754" s="202"/>
      <c r="G1754" s="199"/>
    </row>
    <row r="1755" spans="3:7" x14ac:dyDescent="0.25">
      <c r="C1755" s="199"/>
      <c r="F1755" s="202"/>
      <c r="G1755" s="199"/>
    </row>
    <row r="1756" spans="3:7" x14ac:dyDescent="0.25">
      <c r="C1756" s="199"/>
      <c r="F1756" s="202"/>
      <c r="G1756" s="199"/>
    </row>
    <row r="1757" spans="3:7" x14ac:dyDescent="0.25">
      <c r="C1757" s="199"/>
      <c r="F1757" s="202"/>
      <c r="G1757" s="199"/>
    </row>
    <row r="1758" spans="3:7" x14ac:dyDescent="0.25">
      <c r="C1758" s="199"/>
      <c r="F1758" s="202"/>
      <c r="G1758" s="199"/>
    </row>
    <row r="1759" spans="3:7" x14ac:dyDescent="0.25">
      <c r="C1759" s="199"/>
      <c r="F1759" s="202"/>
      <c r="G1759" s="199"/>
    </row>
    <row r="1760" spans="3:7" x14ac:dyDescent="0.25">
      <c r="C1760" s="199"/>
      <c r="F1760" s="202"/>
      <c r="G1760" s="199"/>
    </row>
    <row r="1761" spans="3:7" x14ac:dyDescent="0.25">
      <c r="C1761" s="199"/>
      <c r="F1761" s="202"/>
      <c r="G1761" s="199"/>
    </row>
    <row r="1762" spans="3:7" x14ac:dyDescent="0.25">
      <c r="C1762" s="199"/>
      <c r="F1762" s="202"/>
      <c r="G1762" s="199"/>
    </row>
    <row r="1763" spans="3:7" x14ac:dyDescent="0.25">
      <c r="C1763" s="199"/>
      <c r="F1763" s="202"/>
      <c r="G1763" s="199"/>
    </row>
    <row r="1764" spans="3:7" x14ac:dyDescent="0.25">
      <c r="C1764" s="199"/>
      <c r="F1764" s="202"/>
      <c r="G1764" s="199"/>
    </row>
    <row r="1765" spans="3:7" x14ac:dyDescent="0.25">
      <c r="C1765" s="199"/>
      <c r="F1765" s="202"/>
      <c r="G1765" s="199"/>
    </row>
    <row r="1766" spans="3:7" x14ac:dyDescent="0.25">
      <c r="C1766" s="199"/>
      <c r="F1766" s="202"/>
      <c r="G1766" s="199"/>
    </row>
    <row r="1767" spans="3:7" x14ac:dyDescent="0.25">
      <c r="C1767" s="199"/>
      <c r="F1767" s="202"/>
      <c r="G1767" s="199"/>
    </row>
    <row r="1768" spans="3:7" x14ac:dyDescent="0.25">
      <c r="C1768" s="199"/>
      <c r="F1768" s="202"/>
      <c r="G1768" s="199"/>
    </row>
    <row r="1769" spans="3:7" x14ac:dyDescent="0.25">
      <c r="C1769" s="199"/>
      <c r="F1769" s="202"/>
      <c r="G1769" s="199"/>
    </row>
    <row r="1770" spans="3:7" x14ac:dyDescent="0.25">
      <c r="C1770" s="199"/>
      <c r="F1770" s="202"/>
      <c r="G1770" s="199"/>
    </row>
    <row r="1771" spans="3:7" x14ac:dyDescent="0.25">
      <c r="C1771" s="199"/>
      <c r="F1771" s="202"/>
      <c r="G1771" s="199"/>
    </row>
    <row r="1772" spans="3:7" x14ac:dyDescent="0.25">
      <c r="C1772" s="199"/>
      <c r="F1772" s="202"/>
      <c r="G1772" s="199"/>
    </row>
    <row r="1773" spans="3:7" x14ac:dyDescent="0.25">
      <c r="C1773" s="199"/>
      <c r="F1773" s="202"/>
      <c r="G1773" s="199"/>
    </row>
    <row r="1774" spans="3:7" x14ac:dyDescent="0.25">
      <c r="C1774" s="199"/>
      <c r="F1774" s="202"/>
      <c r="G1774" s="199"/>
    </row>
    <row r="1775" spans="3:7" x14ac:dyDescent="0.25">
      <c r="C1775" s="199"/>
      <c r="F1775" s="202"/>
      <c r="G1775" s="199"/>
    </row>
    <row r="1776" spans="3:7" x14ac:dyDescent="0.25">
      <c r="C1776" s="199"/>
      <c r="F1776" s="202"/>
      <c r="G1776" s="199"/>
    </row>
    <row r="1777" spans="3:7" x14ac:dyDescent="0.25">
      <c r="C1777" s="199"/>
      <c r="F1777" s="202"/>
      <c r="G1777" s="199"/>
    </row>
    <row r="1778" spans="3:7" x14ac:dyDescent="0.25">
      <c r="C1778" s="199"/>
      <c r="F1778" s="202"/>
      <c r="G1778" s="199"/>
    </row>
    <row r="1779" spans="3:7" x14ac:dyDescent="0.25">
      <c r="C1779" s="199"/>
      <c r="F1779" s="202"/>
      <c r="G1779" s="199"/>
    </row>
    <row r="1780" spans="3:7" x14ac:dyDescent="0.25">
      <c r="C1780" s="199"/>
      <c r="F1780" s="202"/>
      <c r="G1780" s="199"/>
    </row>
    <row r="1781" spans="3:7" x14ac:dyDescent="0.25">
      <c r="C1781" s="199"/>
      <c r="F1781" s="202"/>
      <c r="G1781" s="199"/>
    </row>
    <row r="1782" spans="3:7" x14ac:dyDescent="0.25">
      <c r="C1782" s="199"/>
      <c r="F1782" s="202"/>
      <c r="G1782" s="199"/>
    </row>
    <row r="1783" spans="3:7" x14ac:dyDescent="0.25">
      <c r="C1783" s="199"/>
      <c r="F1783" s="202"/>
      <c r="G1783" s="199"/>
    </row>
    <row r="1784" spans="3:7" x14ac:dyDescent="0.25">
      <c r="C1784" s="199"/>
      <c r="F1784" s="202"/>
      <c r="G1784" s="199"/>
    </row>
    <row r="1785" spans="3:7" x14ac:dyDescent="0.25">
      <c r="C1785" s="199"/>
      <c r="F1785" s="202"/>
      <c r="G1785" s="199"/>
    </row>
    <row r="1786" spans="3:7" x14ac:dyDescent="0.25">
      <c r="C1786" s="199"/>
      <c r="F1786" s="202"/>
      <c r="G1786" s="199"/>
    </row>
    <row r="1787" spans="3:7" x14ac:dyDescent="0.25">
      <c r="C1787" s="199"/>
      <c r="F1787" s="202"/>
      <c r="G1787" s="199"/>
    </row>
    <row r="1788" spans="3:7" x14ac:dyDescent="0.25">
      <c r="C1788" s="199"/>
      <c r="F1788" s="202"/>
      <c r="G1788" s="199"/>
    </row>
    <row r="1789" spans="3:7" x14ac:dyDescent="0.25">
      <c r="C1789" s="199"/>
      <c r="F1789" s="202"/>
      <c r="G1789" s="199"/>
    </row>
    <row r="1790" spans="3:7" x14ac:dyDescent="0.25">
      <c r="C1790" s="199"/>
      <c r="F1790" s="202"/>
      <c r="G1790" s="199"/>
    </row>
    <row r="1791" spans="3:7" x14ac:dyDescent="0.25">
      <c r="C1791" s="199"/>
      <c r="F1791" s="202"/>
      <c r="G1791" s="199"/>
    </row>
    <row r="1792" spans="3:7" x14ac:dyDescent="0.25">
      <c r="C1792" s="199"/>
      <c r="F1792" s="202"/>
      <c r="G1792" s="199"/>
    </row>
    <row r="1793" spans="3:7" x14ac:dyDescent="0.25">
      <c r="C1793" s="199"/>
      <c r="F1793" s="202"/>
      <c r="G1793" s="199"/>
    </row>
    <row r="1794" spans="3:7" x14ac:dyDescent="0.25">
      <c r="C1794" s="199"/>
      <c r="F1794" s="202"/>
      <c r="G1794" s="199"/>
    </row>
    <row r="1795" spans="3:7" x14ac:dyDescent="0.25">
      <c r="C1795" s="199"/>
      <c r="F1795" s="202"/>
      <c r="G1795" s="199"/>
    </row>
    <row r="1796" spans="3:7" x14ac:dyDescent="0.25">
      <c r="C1796" s="199"/>
      <c r="F1796" s="202"/>
      <c r="G1796" s="199"/>
    </row>
    <row r="1797" spans="3:7" x14ac:dyDescent="0.25">
      <c r="C1797" s="199"/>
      <c r="F1797" s="202"/>
      <c r="G1797" s="199"/>
    </row>
    <row r="1798" spans="3:7" x14ac:dyDescent="0.25">
      <c r="C1798" s="199"/>
      <c r="F1798" s="202"/>
      <c r="G1798" s="199"/>
    </row>
    <row r="1799" spans="3:7" x14ac:dyDescent="0.25">
      <c r="C1799" s="199"/>
      <c r="F1799" s="202"/>
      <c r="G1799" s="199"/>
    </row>
    <row r="1800" spans="3:7" x14ac:dyDescent="0.25">
      <c r="C1800" s="199"/>
      <c r="F1800" s="202"/>
      <c r="G1800" s="199"/>
    </row>
    <row r="1801" spans="3:7" x14ac:dyDescent="0.25">
      <c r="C1801" s="199"/>
      <c r="F1801" s="202"/>
      <c r="G1801" s="199"/>
    </row>
    <row r="1802" spans="3:7" x14ac:dyDescent="0.25">
      <c r="C1802" s="199"/>
      <c r="F1802" s="202"/>
      <c r="G1802" s="199"/>
    </row>
    <row r="1803" spans="3:7" x14ac:dyDescent="0.25">
      <c r="C1803" s="199"/>
      <c r="F1803" s="202"/>
      <c r="G1803" s="199"/>
    </row>
    <row r="1804" spans="3:7" x14ac:dyDescent="0.25">
      <c r="C1804" s="199"/>
      <c r="F1804" s="202"/>
      <c r="G1804" s="199"/>
    </row>
    <row r="1805" spans="3:7" x14ac:dyDescent="0.25">
      <c r="C1805" s="199"/>
      <c r="F1805" s="202"/>
      <c r="G1805" s="199"/>
    </row>
    <row r="1806" spans="3:7" x14ac:dyDescent="0.25">
      <c r="C1806" s="199"/>
      <c r="F1806" s="202"/>
      <c r="G1806" s="199"/>
    </row>
    <row r="1807" spans="3:7" x14ac:dyDescent="0.25">
      <c r="C1807" s="199"/>
      <c r="F1807" s="202"/>
      <c r="G1807" s="199"/>
    </row>
    <row r="1808" spans="3:7" x14ac:dyDescent="0.25">
      <c r="C1808" s="199"/>
      <c r="F1808" s="202"/>
      <c r="G1808" s="199"/>
    </row>
    <row r="1809" spans="3:7" x14ac:dyDescent="0.25">
      <c r="C1809" s="199"/>
      <c r="F1809" s="202"/>
      <c r="G1809" s="199"/>
    </row>
    <row r="1810" spans="3:7" x14ac:dyDescent="0.25">
      <c r="C1810" s="199"/>
      <c r="F1810" s="202"/>
      <c r="G1810" s="199"/>
    </row>
    <row r="1811" spans="3:7" x14ac:dyDescent="0.25">
      <c r="C1811" s="199"/>
      <c r="F1811" s="202"/>
      <c r="G1811" s="199"/>
    </row>
    <row r="1812" spans="3:7" x14ac:dyDescent="0.25">
      <c r="C1812" s="199"/>
      <c r="F1812" s="202"/>
      <c r="G1812" s="199"/>
    </row>
    <row r="1813" spans="3:7" x14ac:dyDescent="0.25">
      <c r="C1813" s="199"/>
      <c r="F1813" s="202"/>
      <c r="G1813" s="199"/>
    </row>
    <row r="1814" spans="3:7" x14ac:dyDescent="0.25">
      <c r="C1814" s="199"/>
      <c r="F1814" s="202"/>
      <c r="G1814" s="199"/>
    </row>
    <row r="1815" spans="3:7" x14ac:dyDescent="0.25">
      <c r="C1815" s="199"/>
      <c r="F1815" s="202"/>
      <c r="G1815" s="199"/>
    </row>
    <row r="1816" spans="3:7" x14ac:dyDescent="0.25">
      <c r="C1816" s="199"/>
      <c r="F1816" s="202"/>
      <c r="G1816" s="199"/>
    </row>
    <row r="1817" spans="3:7" x14ac:dyDescent="0.25">
      <c r="C1817" s="199"/>
      <c r="F1817" s="202"/>
      <c r="G1817" s="199"/>
    </row>
    <row r="1818" spans="3:7" x14ac:dyDescent="0.25">
      <c r="C1818" s="199"/>
      <c r="F1818" s="202"/>
      <c r="G1818" s="199"/>
    </row>
    <row r="1819" spans="3:7" x14ac:dyDescent="0.25">
      <c r="C1819" s="199"/>
      <c r="F1819" s="202"/>
      <c r="G1819" s="199"/>
    </row>
    <row r="1820" spans="3:7" x14ac:dyDescent="0.25">
      <c r="C1820" s="199"/>
      <c r="F1820" s="202"/>
      <c r="G1820" s="199"/>
    </row>
    <row r="1821" spans="3:7" x14ac:dyDescent="0.25">
      <c r="C1821" s="199"/>
      <c r="F1821" s="202"/>
      <c r="G1821" s="199"/>
    </row>
    <row r="1822" spans="3:7" x14ac:dyDescent="0.25">
      <c r="C1822" s="199"/>
      <c r="F1822" s="202"/>
      <c r="G1822" s="199"/>
    </row>
    <row r="1823" spans="3:7" x14ac:dyDescent="0.25">
      <c r="C1823" s="199"/>
      <c r="F1823" s="202"/>
      <c r="G1823" s="199"/>
    </row>
    <row r="1824" spans="3:7" x14ac:dyDescent="0.25">
      <c r="C1824" s="199"/>
      <c r="F1824" s="202"/>
      <c r="G1824" s="199"/>
    </row>
    <row r="1825" spans="3:7" x14ac:dyDescent="0.25">
      <c r="C1825" s="199"/>
      <c r="F1825" s="202"/>
      <c r="G1825" s="199"/>
    </row>
    <row r="1826" spans="3:7" x14ac:dyDescent="0.25">
      <c r="C1826" s="199"/>
      <c r="F1826" s="202"/>
      <c r="G1826" s="199"/>
    </row>
    <row r="1827" spans="3:7" x14ac:dyDescent="0.25">
      <c r="C1827" s="199"/>
      <c r="F1827" s="202"/>
      <c r="G1827" s="199"/>
    </row>
    <row r="1828" spans="3:7" x14ac:dyDescent="0.25">
      <c r="C1828" s="199"/>
      <c r="F1828" s="202"/>
      <c r="G1828" s="199"/>
    </row>
    <row r="1829" spans="3:7" x14ac:dyDescent="0.25">
      <c r="C1829" s="199"/>
      <c r="F1829" s="202"/>
      <c r="G1829" s="199"/>
    </row>
    <row r="1830" spans="3:7" x14ac:dyDescent="0.25">
      <c r="C1830" s="199"/>
      <c r="F1830" s="202"/>
      <c r="G1830" s="199"/>
    </row>
    <row r="1831" spans="3:7" x14ac:dyDescent="0.25">
      <c r="C1831" s="199"/>
      <c r="F1831" s="202"/>
      <c r="G1831" s="199"/>
    </row>
    <row r="1832" spans="3:7" x14ac:dyDescent="0.25">
      <c r="C1832" s="199"/>
      <c r="F1832" s="202"/>
      <c r="G1832" s="199"/>
    </row>
    <row r="1833" spans="3:7" x14ac:dyDescent="0.25">
      <c r="C1833" s="199"/>
      <c r="F1833" s="202"/>
      <c r="G1833" s="199"/>
    </row>
    <row r="1834" spans="3:7" x14ac:dyDescent="0.25">
      <c r="C1834" s="199"/>
      <c r="F1834" s="202"/>
      <c r="G1834" s="199"/>
    </row>
    <row r="1835" spans="3:7" x14ac:dyDescent="0.25">
      <c r="C1835" s="199"/>
      <c r="F1835" s="202"/>
      <c r="G1835" s="199"/>
    </row>
    <row r="1836" spans="3:7" x14ac:dyDescent="0.25">
      <c r="C1836" s="199"/>
      <c r="F1836" s="202"/>
      <c r="G1836" s="199"/>
    </row>
    <row r="1837" spans="3:7" x14ac:dyDescent="0.25">
      <c r="C1837" s="199"/>
      <c r="F1837" s="202"/>
      <c r="G1837" s="199"/>
    </row>
    <row r="1838" spans="3:7" x14ac:dyDescent="0.25">
      <c r="C1838" s="199"/>
      <c r="F1838" s="202"/>
      <c r="G1838" s="199"/>
    </row>
    <row r="1839" spans="3:7" x14ac:dyDescent="0.25">
      <c r="C1839" s="199"/>
      <c r="F1839" s="202"/>
      <c r="G1839" s="199"/>
    </row>
    <row r="1840" spans="3:7" x14ac:dyDescent="0.25">
      <c r="C1840" s="199"/>
      <c r="F1840" s="202"/>
      <c r="G1840" s="199"/>
    </row>
    <row r="1841" spans="3:7" x14ac:dyDescent="0.25">
      <c r="C1841" s="199"/>
      <c r="F1841" s="202"/>
      <c r="G1841" s="199"/>
    </row>
    <row r="1842" spans="3:7" x14ac:dyDescent="0.25">
      <c r="C1842" s="199"/>
      <c r="F1842" s="202"/>
      <c r="G1842" s="199"/>
    </row>
    <row r="1843" spans="3:7" x14ac:dyDescent="0.25">
      <c r="C1843" s="199"/>
      <c r="F1843" s="202"/>
      <c r="G1843" s="199"/>
    </row>
    <row r="1844" spans="3:7" x14ac:dyDescent="0.25">
      <c r="C1844" s="199"/>
      <c r="F1844" s="202"/>
      <c r="G1844" s="199"/>
    </row>
    <row r="1845" spans="3:7" x14ac:dyDescent="0.25">
      <c r="C1845" s="199"/>
      <c r="F1845" s="202"/>
      <c r="G1845" s="199"/>
    </row>
    <row r="1846" spans="3:7" x14ac:dyDescent="0.25">
      <c r="C1846" s="199"/>
      <c r="F1846" s="202"/>
      <c r="G1846" s="199"/>
    </row>
    <row r="1847" spans="3:7" x14ac:dyDescent="0.25">
      <c r="C1847" s="199"/>
      <c r="F1847" s="202"/>
      <c r="G1847" s="199"/>
    </row>
    <row r="1848" spans="3:7" x14ac:dyDescent="0.25">
      <c r="C1848" s="199"/>
      <c r="F1848" s="202"/>
      <c r="G1848" s="199"/>
    </row>
    <row r="1849" spans="3:7" x14ac:dyDescent="0.25">
      <c r="C1849" s="199"/>
      <c r="F1849" s="202"/>
      <c r="G1849" s="199"/>
    </row>
    <row r="1850" spans="3:7" x14ac:dyDescent="0.25">
      <c r="C1850" s="199"/>
      <c r="F1850" s="202"/>
      <c r="G1850" s="199"/>
    </row>
    <row r="1851" spans="3:7" x14ac:dyDescent="0.25">
      <c r="C1851" s="199"/>
      <c r="F1851" s="202"/>
      <c r="G1851" s="199"/>
    </row>
    <row r="1852" spans="3:7" x14ac:dyDescent="0.25">
      <c r="C1852" s="199"/>
      <c r="F1852" s="202"/>
      <c r="G1852" s="199"/>
    </row>
    <row r="1853" spans="3:7" x14ac:dyDescent="0.25">
      <c r="C1853" s="199"/>
      <c r="F1853" s="202"/>
      <c r="G1853" s="199"/>
    </row>
    <row r="1854" spans="3:7" x14ac:dyDescent="0.25">
      <c r="C1854" s="199"/>
      <c r="F1854" s="202"/>
      <c r="G1854" s="199"/>
    </row>
    <row r="1855" spans="3:7" x14ac:dyDescent="0.25">
      <c r="C1855" s="199"/>
      <c r="F1855" s="202"/>
      <c r="G1855" s="199"/>
    </row>
    <row r="1856" spans="3:7" x14ac:dyDescent="0.25">
      <c r="C1856" s="199"/>
      <c r="F1856" s="202"/>
      <c r="G1856" s="199"/>
    </row>
    <row r="1857" spans="3:7" x14ac:dyDescent="0.25">
      <c r="C1857" s="199"/>
      <c r="F1857" s="202"/>
      <c r="G1857" s="199"/>
    </row>
    <row r="1858" spans="3:7" x14ac:dyDescent="0.25">
      <c r="C1858" s="199"/>
      <c r="F1858" s="202"/>
      <c r="G1858" s="199"/>
    </row>
    <row r="1859" spans="3:7" x14ac:dyDescent="0.25">
      <c r="C1859" s="199"/>
      <c r="F1859" s="202"/>
      <c r="G1859" s="199"/>
    </row>
    <row r="1860" spans="3:7" x14ac:dyDescent="0.25">
      <c r="C1860" s="199"/>
      <c r="F1860" s="202"/>
      <c r="G1860" s="199"/>
    </row>
    <row r="1861" spans="3:7" x14ac:dyDescent="0.25">
      <c r="C1861" s="199"/>
      <c r="F1861" s="202"/>
      <c r="G1861" s="199"/>
    </row>
    <row r="1862" spans="3:7" x14ac:dyDescent="0.25">
      <c r="C1862" s="199"/>
      <c r="F1862" s="202"/>
      <c r="G1862" s="199"/>
    </row>
    <row r="1863" spans="3:7" x14ac:dyDescent="0.25">
      <c r="C1863" s="199"/>
      <c r="F1863" s="202"/>
      <c r="G1863" s="199"/>
    </row>
    <row r="1864" spans="3:7" x14ac:dyDescent="0.25">
      <c r="C1864" s="199"/>
      <c r="F1864" s="202"/>
      <c r="G1864" s="199"/>
    </row>
    <row r="1865" spans="3:7" x14ac:dyDescent="0.25">
      <c r="C1865" s="199"/>
      <c r="F1865" s="202"/>
      <c r="G1865" s="199"/>
    </row>
    <row r="1866" spans="3:7" x14ac:dyDescent="0.25">
      <c r="C1866" s="199"/>
      <c r="F1866" s="202"/>
      <c r="G1866" s="199"/>
    </row>
    <row r="1867" spans="3:7" x14ac:dyDescent="0.25">
      <c r="C1867" s="199"/>
      <c r="F1867" s="202"/>
      <c r="G1867" s="199"/>
    </row>
    <row r="1868" spans="3:7" x14ac:dyDescent="0.25">
      <c r="C1868" s="199"/>
      <c r="F1868" s="202"/>
      <c r="G1868" s="199"/>
    </row>
    <row r="1869" spans="3:7" x14ac:dyDescent="0.25">
      <c r="C1869" s="199"/>
      <c r="F1869" s="202"/>
      <c r="G1869" s="199"/>
    </row>
    <row r="1870" spans="3:7" x14ac:dyDescent="0.25">
      <c r="C1870" s="199"/>
      <c r="F1870" s="202"/>
      <c r="G1870" s="199"/>
    </row>
    <row r="1871" spans="3:7" x14ac:dyDescent="0.25">
      <c r="C1871" s="199"/>
      <c r="F1871" s="202"/>
      <c r="G1871" s="199"/>
    </row>
    <row r="1872" spans="3:7" x14ac:dyDescent="0.25">
      <c r="C1872" s="199"/>
      <c r="F1872" s="202"/>
      <c r="G1872" s="199"/>
    </row>
    <row r="1873" spans="3:7" x14ac:dyDescent="0.25">
      <c r="C1873" s="199"/>
      <c r="F1873" s="202"/>
      <c r="G1873" s="199"/>
    </row>
    <row r="1874" spans="3:7" x14ac:dyDescent="0.25">
      <c r="C1874" s="199"/>
      <c r="F1874" s="202"/>
      <c r="G1874" s="199"/>
    </row>
    <row r="1875" spans="3:7" x14ac:dyDescent="0.25">
      <c r="C1875" s="199"/>
      <c r="F1875" s="202"/>
      <c r="G1875" s="199"/>
    </row>
    <row r="1876" spans="3:7" x14ac:dyDescent="0.25">
      <c r="C1876" s="199"/>
      <c r="F1876" s="202"/>
      <c r="G1876" s="199"/>
    </row>
    <row r="1877" spans="3:7" x14ac:dyDescent="0.25">
      <c r="C1877" s="199"/>
      <c r="F1877" s="202"/>
      <c r="G1877" s="199"/>
    </row>
    <row r="1878" spans="3:7" x14ac:dyDescent="0.25">
      <c r="C1878" s="199"/>
      <c r="F1878" s="202"/>
      <c r="G1878" s="199"/>
    </row>
    <row r="1879" spans="3:7" x14ac:dyDescent="0.25">
      <c r="C1879" s="199"/>
      <c r="F1879" s="202"/>
      <c r="G1879" s="199"/>
    </row>
    <row r="1880" spans="3:7" x14ac:dyDescent="0.25">
      <c r="C1880" s="199"/>
      <c r="F1880" s="202"/>
      <c r="G1880" s="199"/>
    </row>
    <row r="1881" spans="3:7" x14ac:dyDescent="0.25">
      <c r="C1881" s="199"/>
      <c r="F1881" s="202"/>
      <c r="G1881" s="199"/>
    </row>
    <row r="1882" spans="3:7" x14ac:dyDescent="0.25">
      <c r="C1882" s="199"/>
      <c r="F1882" s="202"/>
      <c r="G1882" s="199"/>
    </row>
    <row r="1883" spans="3:7" x14ac:dyDescent="0.25">
      <c r="C1883" s="199"/>
      <c r="F1883" s="202"/>
      <c r="G1883" s="199"/>
    </row>
    <row r="1884" spans="3:7" x14ac:dyDescent="0.25">
      <c r="C1884" s="199"/>
      <c r="F1884" s="202"/>
      <c r="G1884" s="199"/>
    </row>
    <row r="1885" spans="3:7" x14ac:dyDescent="0.25">
      <c r="C1885" s="199"/>
      <c r="F1885" s="202"/>
      <c r="G1885" s="199"/>
    </row>
    <row r="1886" spans="3:7" x14ac:dyDescent="0.25">
      <c r="C1886" s="199"/>
      <c r="F1886" s="202"/>
      <c r="G1886" s="199"/>
    </row>
    <row r="1887" spans="3:7" x14ac:dyDescent="0.25">
      <c r="C1887" s="199"/>
      <c r="F1887" s="202"/>
      <c r="G1887" s="199"/>
    </row>
    <row r="1888" spans="3:7" x14ac:dyDescent="0.25">
      <c r="C1888" s="199"/>
      <c r="F1888" s="202"/>
      <c r="G1888" s="199"/>
    </row>
    <row r="1889" spans="3:7" x14ac:dyDescent="0.25">
      <c r="C1889" s="199"/>
      <c r="F1889" s="202"/>
      <c r="G1889" s="199"/>
    </row>
    <row r="1890" spans="3:7" x14ac:dyDescent="0.25">
      <c r="C1890" s="199"/>
      <c r="F1890" s="202"/>
      <c r="G1890" s="199"/>
    </row>
    <row r="1891" spans="3:7" x14ac:dyDescent="0.25">
      <c r="C1891" s="199"/>
      <c r="F1891" s="202"/>
      <c r="G1891" s="199"/>
    </row>
    <row r="1892" spans="3:7" x14ac:dyDescent="0.25">
      <c r="C1892" s="199"/>
      <c r="F1892" s="202"/>
      <c r="G1892" s="199"/>
    </row>
    <row r="1893" spans="3:7" x14ac:dyDescent="0.25">
      <c r="C1893" s="199"/>
      <c r="F1893" s="202"/>
      <c r="G1893" s="199"/>
    </row>
    <row r="1894" spans="3:7" x14ac:dyDescent="0.25">
      <c r="C1894" s="199"/>
      <c r="F1894" s="202"/>
      <c r="G1894" s="199"/>
    </row>
    <row r="1895" spans="3:7" x14ac:dyDescent="0.25">
      <c r="C1895" s="199"/>
      <c r="F1895" s="202"/>
      <c r="G1895" s="199"/>
    </row>
    <row r="1896" spans="3:7" x14ac:dyDescent="0.25">
      <c r="C1896" s="199"/>
      <c r="F1896" s="202"/>
      <c r="G1896" s="199"/>
    </row>
    <row r="1897" spans="3:7" x14ac:dyDescent="0.25">
      <c r="C1897" s="199"/>
      <c r="F1897" s="202"/>
      <c r="G1897" s="199"/>
    </row>
    <row r="1898" spans="3:7" x14ac:dyDescent="0.25">
      <c r="C1898" s="199"/>
      <c r="F1898" s="202"/>
      <c r="G1898" s="199"/>
    </row>
    <row r="1899" spans="3:7" x14ac:dyDescent="0.25">
      <c r="C1899" s="199"/>
      <c r="F1899" s="202"/>
      <c r="G1899" s="199"/>
    </row>
    <row r="1900" spans="3:7" x14ac:dyDescent="0.25">
      <c r="C1900" s="199"/>
      <c r="F1900" s="202"/>
      <c r="G1900" s="199"/>
    </row>
    <row r="1901" spans="3:7" x14ac:dyDescent="0.25">
      <c r="C1901" s="199"/>
      <c r="F1901" s="202"/>
      <c r="G1901" s="199"/>
    </row>
    <row r="1902" spans="3:7" x14ac:dyDescent="0.25">
      <c r="C1902" s="199"/>
      <c r="F1902" s="202"/>
      <c r="G1902" s="199"/>
    </row>
    <row r="1903" spans="3:7" x14ac:dyDescent="0.25">
      <c r="C1903" s="199"/>
      <c r="F1903" s="202"/>
      <c r="G1903" s="199"/>
    </row>
    <row r="1904" spans="3:7" x14ac:dyDescent="0.25">
      <c r="C1904" s="199"/>
      <c r="F1904" s="202"/>
      <c r="G1904" s="199"/>
    </row>
    <row r="1905" spans="3:7" x14ac:dyDescent="0.25">
      <c r="C1905" s="199"/>
      <c r="F1905" s="202"/>
      <c r="G1905" s="199"/>
    </row>
    <row r="1906" spans="3:7" x14ac:dyDescent="0.25">
      <c r="C1906" s="199"/>
      <c r="F1906" s="202"/>
      <c r="G1906" s="199"/>
    </row>
    <row r="1907" spans="3:7" x14ac:dyDescent="0.25">
      <c r="C1907" s="199"/>
      <c r="F1907" s="202"/>
      <c r="G1907" s="199"/>
    </row>
    <row r="1908" spans="3:7" x14ac:dyDescent="0.25">
      <c r="C1908" s="199"/>
      <c r="F1908" s="202"/>
      <c r="G1908" s="199"/>
    </row>
    <row r="1909" spans="3:7" x14ac:dyDescent="0.25">
      <c r="C1909" s="199"/>
      <c r="F1909" s="202"/>
      <c r="G1909" s="199"/>
    </row>
    <row r="1910" spans="3:7" x14ac:dyDescent="0.25">
      <c r="C1910" s="199"/>
      <c r="F1910" s="202"/>
      <c r="G1910" s="199"/>
    </row>
    <row r="1911" spans="3:7" x14ac:dyDescent="0.25">
      <c r="C1911" s="199"/>
      <c r="F1911" s="202"/>
      <c r="G1911" s="199"/>
    </row>
    <row r="1912" spans="3:7" x14ac:dyDescent="0.25">
      <c r="C1912" s="199"/>
      <c r="F1912" s="202"/>
      <c r="G1912" s="199"/>
    </row>
    <row r="1913" spans="3:7" x14ac:dyDescent="0.25">
      <c r="C1913" s="199"/>
      <c r="F1913" s="202"/>
      <c r="G1913" s="199"/>
    </row>
    <row r="1914" spans="3:7" x14ac:dyDescent="0.25">
      <c r="C1914" s="199"/>
      <c r="F1914" s="202"/>
      <c r="G1914" s="199"/>
    </row>
    <row r="1915" spans="3:7" x14ac:dyDescent="0.25">
      <c r="C1915" s="199"/>
      <c r="F1915" s="202"/>
      <c r="G1915" s="199"/>
    </row>
    <row r="1916" spans="3:7" x14ac:dyDescent="0.25">
      <c r="C1916" s="199"/>
      <c r="F1916" s="202"/>
      <c r="G1916" s="199"/>
    </row>
    <row r="1917" spans="3:7" x14ac:dyDescent="0.25">
      <c r="C1917" s="199"/>
      <c r="F1917" s="202"/>
      <c r="G1917" s="199"/>
    </row>
    <row r="1918" spans="3:7" x14ac:dyDescent="0.25">
      <c r="C1918" s="199"/>
      <c r="F1918" s="202"/>
      <c r="G1918" s="199"/>
    </row>
    <row r="1919" spans="3:7" x14ac:dyDescent="0.25">
      <c r="C1919" s="199"/>
      <c r="F1919" s="202"/>
      <c r="G1919" s="199"/>
    </row>
    <row r="1920" spans="3:7" x14ac:dyDescent="0.25">
      <c r="C1920" s="199"/>
      <c r="F1920" s="202"/>
      <c r="G1920" s="199"/>
    </row>
    <row r="1921" spans="3:7" x14ac:dyDescent="0.25">
      <c r="C1921" s="199"/>
      <c r="F1921" s="202"/>
      <c r="G1921" s="199"/>
    </row>
    <row r="1922" spans="3:7" x14ac:dyDescent="0.25">
      <c r="C1922" s="199"/>
      <c r="F1922" s="202"/>
      <c r="G1922" s="199"/>
    </row>
    <row r="1923" spans="3:7" x14ac:dyDescent="0.25">
      <c r="C1923" s="199"/>
      <c r="F1923" s="202"/>
      <c r="G1923" s="199"/>
    </row>
    <row r="1924" spans="3:7" x14ac:dyDescent="0.25">
      <c r="C1924" s="199"/>
      <c r="F1924" s="202"/>
      <c r="G1924" s="199"/>
    </row>
    <row r="1925" spans="3:7" x14ac:dyDescent="0.25">
      <c r="C1925" s="199"/>
      <c r="F1925" s="202"/>
      <c r="G1925" s="199"/>
    </row>
    <row r="1926" spans="3:7" x14ac:dyDescent="0.25">
      <c r="C1926" s="199"/>
      <c r="F1926" s="202"/>
      <c r="G1926" s="199"/>
    </row>
    <row r="1927" spans="3:7" x14ac:dyDescent="0.25">
      <c r="C1927" s="199"/>
      <c r="F1927" s="202"/>
      <c r="G1927" s="199"/>
    </row>
    <row r="1928" spans="3:7" x14ac:dyDescent="0.25">
      <c r="C1928" s="199"/>
      <c r="F1928" s="202"/>
      <c r="G1928" s="199"/>
    </row>
    <row r="1929" spans="3:7" x14ac:dyDescent="0.25">
      <c r="C1929" s="199"/>
      <c r="F1929" s="202"/>
      <c r="G1929" s="199"/>
    </row>
    <row r="1930" spans="3:7" x14ac:dyDescent="0.25">
      <c r="C1930" s="199"/>
      <c r="F1930" s="202"/>
      <c r="G1930" s="199"/>
    </row>
    <row r="1931" spans="3:7" x14ac:dyDescent="0.25">
      <c r="C1931" s="199"/>
      <c r="F1931" s="202"/>
      <c r="G1931" s="199"/>
    </row>
    <row r="1932" spans="3:7" x14ac:dyDescent="0.25">
      <c r="C1932" s="199"/>
      <c r="F1932" s="202"/>
      <c r="G1932" s="199"/>
    </row>
    <row r="1933" spans="3:7" x14ac:dyDescent="0.25">
      <c r="C1933" s="199"/>
      <c r="F1933" s="202"/>
      <c r="G1933" s="199"/>
    </row>
    <row r="1934" spans="3:7" x14ac:dyDescent="0.25">
      <c r="C1934" s="199"/>
      <c r="F1934" s="202"/>
      <c r="G1934" s="199"/>
    </row>
    <row r="1935" spans="3:7" x14ac:dyDescent="0.25">
      <c r="C1935" s="199"/>
      <c r="F1935" s="202"/>
      <c r="G1935" s="199"/>
    </row>
    <row r="1936" spans="3:7" x14ac:dyDescent="0.25">
      <c r="C1936" s="199"/>
      <c r="F1936" s="202"/>
      <c r="G1936" s="199"/>
    </row>
    <row r="1937" spans="3:7" x14ac:dyDescent="0.25">
      <c r="C1937" s="199"/>
      <c r="F1937" s="202"/>
      <c r="G1937" s="199"/>
    </row>
    <row r="1938" spans="3:7" x14ac:dyDescent="0.25">
      <c r="C1938" s="199"/>
      <c r="F1938" s="202"/>
      <c r="G1938" s="199"/>
    </row>
    <row r="1939" spans="3:7" x14ac:dyDescent="0.25">
      <c r="C1939" s="199"/>
      <c r="F1939" s="202"/>
      <c r="G1939" s="199"/>
    </row>
    <row r="1940" spans="3:7" x14ac:dyDescent="0.25">
      <c r="C1940" s="199"/>
      <c r="F1940" s="202"/>
      <c r="G1940" s="199"/>
    </row>
    <row r="1941" spans="3:7" x14ac:dyDescent="0.25">
      <c r="C1941" s="199"/>
      <c r="F1941" s="202"/>
      <c r="G1941" s="199"/>
    </row>
    <row r="1942" spans="3:7" x14ac:dyDescent="0.25">
      <c r="C1942" s="199"/>
      <c r="F1942" s="202"/>
      <c r="G1942" s="199"/>
    </row>
    <row r="1943" spans="3:7" x14ac:dyDescent="0.25">
      <c r="C1943" s="199"/>
      <c r="F1943" s="202"/>
      <c r="G1943" s="199"/>
    </row>
    <row r="1944" spans="3:7" x14ac:dyDescent="0.25">
      <c r="C1944" s="199"/>
      <c r="F1944" s="202"/>
      <c r="G1944" s="199"/>
    </row>
    <row r="1945" spans="3:7" x14ac:dyDescent="0.25">
      <c r="C1945" s="199"/>
      <c r="F1945" s="202"/>
      <c r="G1945" s="199"/>
    </row>
    <row r="1946" spans="3:7" x14ac:dyDescent="0.25">
      <c r="C1946" s="199"/>
      <c r="F1946" s="202"/>
      <c r="G1946" s="199"/>
    </row>
    <row r="1947" spans="3:7" x14ac:dyDescent="0.25">
      <c r="C1947" s="199"/>
      <c r="F1947" s="202"/>
      <c r="G1947" s="199"/>
    </row>
    <row r="1948" spans="3:7" x14ac:dyDescent="0.25">
      <c r="C1948" s="199"/>
      <c r="F1948" s="202"/>
      <c r="G1948" s="199"/>
    </row>
    <row r="1949" spans="3:7" x14ac:dyDescent="0.25">
      <c r="C1949" s="199"/>
      <c r="F1949" s="202"/>
      <c r="G1949" s="199"/>
    </row>
    <row r="1950" spans="3:7" x14ac:dyDescent="0.25">
      <c r="C1950" s="199"/>
      <c r="F1950" s="202"/>
      <c r="G1950" s="199"/>
    </row>
    <row r="1951" spans="3:7" x14ac:dyDescent="0.25">
      <c r="C1951" s="199"/>
      <c r="F1951" s="202"/>
      <c r="G1951" s="199"/>
    </row>
    <row r="1952" spans="3:7" x14ac:dyDescent="0.25">
      <c r="C1952" s="199"/>
      <c r="F1952" s="202"/>
      <c r="G1952" s="199"/>
    </row>
    <row r="1953" spans="3:7" x14ac:dyDescent="0.25">
      <c r="C1953" s="199"/>
      <c r="F1953" s="202"/>
      <c r="G1953" s="199"/>
    </row>
    <row r="1954" spans="3:7" x14ac:dyDescent="0.25">
      <c r="C1954" s="199"/>
      <c r="F1954" s="202"/>
      <c r="G1954" s="199"/>
    </row>
    <row r="1955" spans="3:7" x14ac:dyDescent="0.25">
      <c r="C1955" s="199"/>
      <c r="F1955" s="202"/>
      <c r="G1955" s="199"/>
    </row>
    <row r="1956" spans="3:7" x14ac:dyDescent="0.25">
      <c r="C1956" s="199"/>
      <c r="F1956" s="202"/>
      <c r="G1956" s="199"/>
    </row>
    <row r="1957" spans="3:7" x14ac:dyDescent="0.25">
      <c r="C1957" s="199"/>
      <c r="F1957" s="202"/>
      <c r="G1957" s="199"/>
    </row>
    <row r="1958" spans="3:7" x14ac:dyDescent="0.25">
      <c r="C1958" s="199"/>
      <c r="F1958" s="202"/>
      <c r="G1958" s="199"/>
    </row>
    <row r="1959" spans="3:7" x14ac:dyDescent="0.25">
      <c r="C1959" s="199"/>
      <c r="F1959" s="202"/>
      <c r="G1959" s="199"/>
    </row>
    <row r="1960" spans="3:7" x14ac:dyDescent="0.25">
      <c r="C1960" s="199"/>
      <c r="F1960" s="202"/>
      <c r="G1960" s="199"/>
    </row>
    <row r="1961" spans="3:7" x14ac:dyDescent="0.25">
      <c r="C1961" s="199"/>
      <c r="F1961" s="202"/>
      <c r="G1961" s="199"/>
    </row>
    <row r="1962" spans="3:7" x14ac:dyDescent="0.25">
      <c r="C1962" s="199"/>
      <c r="F1962" s="202"/>
      <c r="G1962" s="199"/>
    </row>
    <row r="1963" spans="3:7" x14ac:dyDescent="0.25">
      <c r="C1963" s="199"/>
      <c r="F1963" s="202"/>
      <c r="G1963" s="199"/>
    </row>
    <row r="1964" spans="3:7" x14ac:dyDescent="0.25">
      <c r="C1964" s="199"/>
      <c r="F1964" s="202"/>
      <c r="G1964" s="199"/>
    </row>
    <row r="1965" spans="3:7" x14ac:dyDescent="0.25">
      <c r="C1965" s="199"/>
      <c r="F1965" s="202"/>
      <c r="G1965" s="199"/>
    </row>
    <row r="1966" spans="3:7" x14ac:dyDescent="0.25">
      <c r="C1966" s="199"/>
      <c r="F1966" s="202"/>
      <c r="G1966" s="199"/>
    </row>
    <row r="1967" spans="3:7" x14ac:dyDescent="0.25">
      <c r="C1967" s="199"/>
      <c r="F1967" s="202"/>
      <c r="G1967" s="199"/>
    </row>
    <row r="1968" spans="3:7" x14ac:dyDescent="0.25">
      <c r="C1968" s="199"/>
      <c r="F1968" s="202"/>
      <c r="G1968" s="199"/>
    </row>
    <row r="1969" spans="3:7" x14ac:dyDescent="0.25">
      <c r="C1969" s="199"/>
      <c r="F1969" s="202"/>
      <c r="G1969" s="199"/>
    </row>
    <row r="1970" spans="3:7" x14ac:dyDescent="0.25">
      <c r="C1970" s="199"/>
      <c r="F1970" s="202"/>
      <c r="G1970" s="199"/>
    </row>
    <row r="1971" spans="3:7" x14ac:dyDescent="0.25">
      <c r="C1971" s="199"/>
      <c r="F1971" s="202"/>
      <c r="G1971" s="199"/>
    </row>
    <row r="1972" spans="3:7" x14ac:dyDescent="0.25">
      <c r="C1972" s="199"/>
      <c r="F1972" s="202"/>
      <c r="G1972" s="199"/>
    </row>
    <row r="1973" spans="3:7" x14ac:dyDescent="0.25">
      <c r="C1973" s="199"/>
      <c r="F1973" s="202"/>
      <c r="G1973" s="199"/>
    </row>
    <row r="1974" spans="3:7" x14ac:dyDescent="0.25">
      <c r="C1974" s="199"/>
      <c r="F1974" s="202"/>
      <c r="G1974" s="199"/>
    </row>
    <row r="1975" spans="3:7" x14ac:dyDescent="0.25">
      <c r="C1975" s="199"/>
      <c r="F1975" s="202"/>
      <c r="G1975" s="199"/>
    </row>
    <row r="1976" spans="3:7" x14ac:dyDescent="0.25">
      <c r="C1976" s="199"/>
      <c r="F1976" s="202"/>
      <c r="G1976" s="199"/>
    </row>
    <row r="1977" spans="3:7" x14ac:dyDescent="0.25">
      <c r="C1977" s="199"/>
      <c r="F1977" s="202"/>
      <c r="G1977" s="199"/>
    </row>
    <row r="1978" spans="3:7" x14ac:dyDescent="0.25">
      <c r="C1978" s="199"/>
      <c r="F1978" s="202"/>
      <c r="G1978" s="199"/>
    </row>
    <row r="1979" spans="3:7" x14ac:dyDescent="0.25">
      <c r="C1979" s="199"/>
      <c r="F1979" s="202"/>
      <c r="G1979" s="199"/>
    </row>
    <row r="1980" spans="3:7" x14ac:dyDescent="0.25">
      <c r="C1980" s="199"/>
      <c r="F1980" s="202"/>
      <c r="G1980" s="199"/>
    </row>
    <row r="1981" spans="3:7" x14ac:dyDescent="0.25">
      <c r="C1981" s="199"/>
      <c r="F1981" s="202"/>
      <c r="G1981" s="199"/>
    </row>
    <row r="1982" spans="3:7" x14ac:dyDescent="0.25">
      <c r="C1982" s="199"/>
      <c r="F1982" s="202"/>
      <c r="G1982" s="199"/>
    </row>
    <row r="1983" spans="3:7" x14ac:dyDescent="0.25">
      <c r="C1983" s="199"/>
      <c r="F1983" s="202"/>
      <c r="G1983" s="199"/>
    </row>
    <row r="1984" spans="3:7" x14ac:dyDescent="0.25">
      <c r="C1984" s="199"/>
      <c r="F1984" s="202"/>
      <c r="G1984" s="199"/>
    </row>
    <row r="1985" spans="3:7" x14ac:dyDescent="0.25">
      <c r="C1985" s="199"/>
      <c r="F1985" s="202"/>
      <c r="G1985" s="199"/>
    </row>
    <row r="1986" spans="3:7" x14ac:dyDescent="0.25">
      <c r="C1986" s="199"/>
      <c r="F1986" s="202"/>
      <c r="G1986" s="199"/>
    </row>
    <row r="1987" spans="3:7" x14ac:dyDescent="0.25">
      <c r="C1987" s="199"/>
      <c r="F1987" s="202"/>
      <c r="G1987" s="199"/>
    </row>
    <row r="1988" spans="3:7" x14ac:dyDescent="0.25">
      <c r="C1988" s="199"/>
      <c r="F1988" s="202"/>
      <c r="G1988" s="199"/>
    </row>
    <row r="1989" spans="3:7" x14ac:dyDescent="0.25">
      <c r="C1989" s="199"/>
      <c r="F1989" s="202"/>
      <c r="G1989" s="199"/>
    </row>
    <row r="1990" spans="3:7" x14ac:dyDescent="0.25">
      <c r="C1990" s="199"/>
      <c r="F1990" s="202"/>
      <c r="G1990" s="199"/>
    </row>
    <row r="1991" spans="3:7" x14ac:dyDescent="0.25">
      <c r="C1991" s="199"/>
      <c r="F1991" s="202"/>
      <c r="G1991" s="199"/>
    </row>
    <row r="1992" spans="3:7" x14ac:dyDescent="0.25">
      <c r="C1992" s="199"/>
      <c r="F1992" s="202"/>
      <c r="G1992" s="199"/>
    </row>
    <row r="1993" spans="3:7" x14ac:dyDescent="0.25">
      <c r="C1993" s="199"/>
      <c r="F1993" s="202"/>
      <c r="G1993" s="199"/>
    </row>
    <row r="1994" spans="3:7" x14ac:dyDescent="0.25">
      <c r="C1994" s="199"/>
      <c r="F1994" s="202"/>
      <c r="G1994" s="199"/>
    </row>
    <row r="1995" spans="3:7" x14ac:dyDescent="0.25">
      <c r="C1995" s="199"/>
      <c r="F1995" s="202"/>
      <c r="G1995" s="199"/>
    </row>
    <row r="1996" spans="3:7" x14ac:dyDescent="0.25">
      <c r="C1996" s="199"/>
      <c r="F1996" s="202"/>
      <c r="G1996" s="199"/>
    </row>
    <row r="1997" spans="3:7" x14ac:dyDescent="0.25">
      <c r="C1997" s="199"/>
      <c r="F1997" s="202"/>
      <c r="G1997" s="199"/>
    </row>
    <row r="1998" spans="3:7" x14ac:dyDescent="0.25">
      <c r="C1998" s="199"/>
      <c r="F1998" s="202"/>
      <c r="G1998" s="199"/>
    </row>
    <row r="1999" spans="3:7" x14ac:dyDescent="0.25">
      <c r="C1999" s="199"/>
      <c r="F1999" s="202"/>
      <c r="G1999" s="199"/>
    </row>
    <row r="2000" spans="3:7" x14ac:dyDescent="0.25">
      <c r="C2000" s="199"/>
      <c r="F2000" s="202"/>
      <c r="G2000" s="199"/>
    </row>
    <row r="2001" spans="3:7" x14ac:dyDescent="0.25">
      <c r="C2001" s="199"/>
      <c r="F2001" s="202"/>
      <c r="G2001" s="199"/>
    </row>
    <row r="2002" spans="3:7" x14ac:dyDescent="0.25">
      <c r="C2002" s="199"/>
      <c r="F2002" s="202"/>
      <c r="G2002" s="199"/>
    </row>
    <row r="2003" spans="3:7" x14ac:dyDescent="0.25">
      <c r="C2003" s="199"/>
      <c r="F2003" s="202"/>
      <c r="G2003" s="199"/>
    </row>
    <row r="2004" spans="3:7" x14ac:dyDescent="0.25">
      <c r="C2004" s="199"/>
      <c r="F2004" s="202"/>
      <c r="G2004" s="199"/>
    </row>
    <row r="2005" spans="3:7" x14ac:dyDescent="0.25">
      <c r="C2005" s="199"/>
      <c r="F2005" s="202"/>
      <c r="G2005" s="199"/>
    </row>
    <row r="2006" spans="3:7" x14ac:dyDescent="0.25">
      <c r="C2006" s="199"/>
      <c r="F2006" s="202"/>
      <c r="G2006" s="199"/>
    </row>
    <row r="2007" spans="3:7" x14ac:dyDescent="0.25">
      <c r="C2007" s="199"/>
      <c r="F2007" s="202"/>
      <c r="G2007" s="199"/>
    </row>
    <row r="2008" spans="3:7" x14ac:dyDescent="0.25">
      <c r="C2008" s="199"/>
      <c r="F2008" s="202"/>
      <c r="G2008" s="199"/>
    </row>
    <row r="2009" spans="3:7" x14ac:dyDescent="0.25">
      <c r="C2009" s="199"/>
      <c r="F2009" s="202"/>
      <c r="G2009" s="199"/>
    </row>
    <row r="2010" spans="3:7" x14ac:dyDescent="0.25">
      <c r="C2010" s="199"/>
      <c r="F2010" s="202"/>
      <c r="G2010" s="199"/>
    </row>
    <row r="2011" spans="3:7" x14ac:dyDescent="0.25">
      <c r="C2011" s="199"/>
      <c r="F2011" s="202"/>
      <c r="G2011" s="199"/>
    </row>
    <row r="2012" spans="3:7" x14ac:dyDescent="0.25">
      <c r="C2012" s="199"/>
      <c r="F2012" s="202"/>
      <c r="G2012" s="199"/>
    </row>
    <row r="2013" spans="3:7" x14ac:dyDescent="0.25">
      <c r="C2013" s="199"/>
      <c r="F2013" s="202"/>
      <c r="G2013" s="199"/>
    </row>
    <row r="2014" spans="3:7" x14ac:dyDescent="0.25">
      <c r="C2014" s="199"/>
      <c r="F2014" s="202"/>
      <c r="G2014" s="199"/>
    </row>
    <row r="2015" spans="3:7" x14ac:dyDescent="0.25">
      <c r="C2015" s="199"/>
      <c r="F2015" s="202"/>
      <c r="G2015" s="199"/>
    </row>
    <row r="2016" spans="3:7" x14ac:dyDescent="0.25">
      <c r="C2016" s="199"/>
      <c r="F2016" s="202"/>
      <c r="G2016" s="199"/>
    </row>
    <row r="2017" spans="3:7" x14ac:dyDescent="0.25">
      <c r="C2017" s="199"/>
      <c r="F2017" s="202"/>
      <c r="G2017" s="199"/>
    </row>
    <row r="2018" spans="3:7" x14ac:dyDescent="0.25">
      <c r="C2018" s="199"/>
      <c r="F2018" s="202"/>
      <c r="G2018" s="199"/>
    </row>
    <row r="2019" spans="3:7" x14ac:dyDescent="0.25">
      <c r="C2019" s="199"/>
      <c r="F2019" s="202"/>
      <c r="G2019" s="199"/>
    </row>
    <row r="2020" spans="3:7" x14ac:dyDescent="0.25">
      <c r="C2020" s="199"/>
      <c r="F2020" s="202"/>
      <c r="G2020" s="199"/>
    </row>
    <row r="2021" spans="3:7" x14ac:dyDescent="0.25">
      <c r="C2021" s="199"/>
      <c r="F2021" s="202"/>
      <c r="G2021" s="199"/>
    </row>
    <row r="2022" spans="3:7" x14ac:dyDescent="0.25">
      <c r="C2022" s="199"/>
      <c r="F2022" s="202"/>
      <c r="G2022" s="199"/>
    </row>
    <row r="2023" spans="3:7" x14ac:dyDescent="0.25">
      <c r="C2023" s="199"/>
      <c r="F2023" s="202"/>
      <c r="G2023" s="199"/>
    </row>
    <row r="2024" spans="3:7" x14ac:dyDescent="0.25">
      <c r="C2024" s="199"/>
      <c r="F2024" s="202"/>
      <c r="G2024" s="199"/>
    </row>
    <row r="2025" spans="3:7" x14ac:dyDescent="0.25">
      <c r="C2025" s="199"/>
      <c r="F2025" s="202"/>
      <c r="G2025" s="199"/>
    </row>
    <row r="2026" spans="3:7" x14ac:dyDescent="0.25">
      <c r="C2026" s="199"/>
      <c r="F2026" s="202"/>
      <c r="G2026" s="199"/>
    </row>
    <row r="2027" spans="3:7" x14ac:dyDescent="0.25">
      <c r="C2027" s="199"/>
      <c r="F2027" s="202"/>
      <c r="G2027" s="199"/>
    </row>
    <row r="2028" spans="3:7" x14ac:dyDescent="0.25">
      <c r="C2028" s="199"/>
      <c r="F2028" s="202"/>
      <c r="G2028" s="199"/>
    </row>
    <row r="2029" spans="3:7" x14ac:dyDescent="0.25">
      <c r="C2029" s="199"/>
      <c r="F2029" s="202"/>
      <c r="G2029" s="199"/>
    </row>
    <row r="2030" spans="3:7" x14ac:dyDescent="0.25">
      <c r="C2030" s="199"/>
      <c r="F2030" s="202"/>
      <c r="G2030" s="199"/>
    </row>
    <row r="2031" spans="3:7" x14ac:dyDescent="0.25">
      <c r="C2031" s="199"/>
      <c r="F2031" s="202"/>
      <c r="G2031" s="199"/>
    </row>
    <row r="2032" spans="3:7" x14ac:dyDescent="0.25">
      <c r="C2032" s="199"/>
      <c r="F2032" s="202"/>
      <c r="G2032" s="199"/>
    </row>
    <row r="2033" spans="3:7" x14ac:dyDescent="0.25">
      <c r="C2033" s="199"/>
      <c r="F2033" s="202"/>
      <c r="G2033" s="199"/>
    </row>
    <row r="2034" spans="3:7" x14ac:dyDescent="0.25">
      <c r="C2034" s="199"/>
      <c r="F2034" s="202"/>
      <c r="G2034" s="199"/>
    </row>
    <row r="2035" spans="3:7" x14ac:dyDescent="0.25">
      <c r="C2035" s="199"/>
      <c r="F2035" s="202"/>
      <c r="G2035" s="199"/>
    </row>
    <row r="2036" spans="3:7" x14ac:dyDescent="0.25">
      <c r="C2036" s="199"/>
      <c r="F2036" s="202"/>
      <c r="G2036" s="199"/>
    </row>
    <row r="2037" spans="3:7" x14ac:dyDescent="0.25">
      <c r="C2037" s="199"/>
      <c r="F2037" s="202"/>
      <c r="G2037" s="199"/>
    </row>
    <row r="2038" spans="3:7" x14ac:dyDescent="0.25">
      <c r="C2038" s="199"/>
      <c r="F2038" s="202"/>
      <c r="G2038" s="199"/>
    </row>
    <row r="2039" spans="3:7" x14ac:dyDescent="0.25">
      <c r="C2039" s="199"/>
      <c r="F2039" s="202"/>
      <c r="G2039" s="199"/>
    </row>
    <row r="2040" spans="3:7" x14ac:dyDescent="0.25">
      <c r="C2040" s="199"/>
      <c r="F2040" s="202"/>
      <c r="G2040" s="199"/>
    </row>
    <row r="2041" spans="3:7" x14ac:dyDescent="0.25">
      <c r="C2041" s="199"/>
      <c r="F2041" s="202"/>
      <c r="G2041" s="199"/>
    </row>
    <row r="2042" spans="3:7" x14ac:dyDescent="0.25">
      <c r="C2042" s="199"/>
      <c r="F2042" s="202"/>
      <c r="G2042" s="199"/>
    </row>
    <row r="2043" spans="3:7" x14ac:dyDescent="0.25">
      <c r="C2043" s="199"/>
      <c r="F2043" s="202"/>
      <c r="G2043" s="199"/>
    </row>
    <row r="2044" spans="3:7" x14ac:dyDescent="0.25">
      <c r="C2044" s="199"/>
      <c r="F2044" s="202"/>
      <c r="G2044" s="199"/>
    </row>
    <row r="2045" spans="3:7" x14ac:dyDescent="0.25">
      <c r="C2045" s="199"/>
      <c r="F2045" s="202"/>
      <c r="G2045" s="199"/>
    </row>
    <row r="2046" spans="3:7" x14ac:dyDescent="0.25">
      <c r="C2046" s="199"/>
      <c r="F2046" s="202"/>
      <c r="G2046" s="199"/>
    </row>
    <row r="2047" spans="3:7" x14ac:dyDescent="0.25">
      <c r="C2047" s="199"/>
      <c r="F2047" s="202"/>
      <c r="G2047" s="199"/>
    </row>
    <row r="2048" spans="3:7" x14ac:dyDescent="0.25">
      <c r="C2048" s="199"/>
      <c r="F2048" s="202"/>
      <c r="G2048" s="199"/>
    </row>
    <row r="2049" spans="3:7" x14ac:dyDescent="0.25">
      <c r="C2049" s="199"/>
      <c r="F2049" s="202"/>
      <c r="G2049" s="199"/>
    </row>
    <row r="2050" spans="3:7" x14ac:dyDescent="0.25">
      <c r="C2050" s="199"/>
      <c r="F2050" s="202"/>
      <c r="G2050" s="199"/>
    </row>
    <row r="2051" spans="3:7" x14ac:dyDescent="0.25">
      <c r="C2051" s="199"/>
      <c r="F2051" s="202"/>
      <c r="G2051" s="199"/>
    </row>
    <row r="2052" spans="3:7" x14ac:dyDescent="0.25">
      <c r="C2052" s="199"/>
      <c r="F2052" s="202"/>
      <c r="G2052" s="199"/>
    </row>
    <row r="2053" spans="3:7" x14ac:dyDescent="0.25">
      <c r="C2053" s="199"/>
      <c r="F2053" s="202"/>
      <c r="G2053" s="199"/>
    </row>
    <row r="2054" spans="3:7" x14ac:dyDescent="0.25">
      <c r="C2054" s="199"/>
      <c r="F2054" s="202"/>
      <c r="G2054" s="199"/>
    </row>
    <row r="2055" spans="3:7" x14ac:dyDescent="0.25">
      <c r="C2055" s="199"/>
      <c r="F2055" s="202"/>
      <c r="G2055" s="199"/>
    </row>
    <row r="2056" spans="3:7" x14ac:dyDescent="0.25">
      <c r="C2056" s="199"/>
      <c r="F2056" s="202"/>
      <c r="G2056" s="199"/>
    </row>
    <row r="2057" spans="3:7" x14ac:dyDescent="0.25">
      <c r="C2057" s="199"/>
      <c r="F2057" s="202"/>
      <c r="G2057" s="199"/>
    </row>
    <row r="2058" spans="3:7" x14ac:dyDescent="0.25">
      <c r="C2058" s="199"/>
      <c r="F2058" s="202"/>
      <c r="G2058" s="199"/>
    </row>
    <row r="2059" spans="3:7" x14ac:dyDescent="0.25">
      <c r="C2059" s="199"/>
      <c r="F2059" s="202"/>
      <c r="G2059" s="199"/>
    </row>
    <row r="2060" spans="3:7" x14ac:dyDescent="0.25">
      <c r="C2060" s="199"/>
      <c r="F2060" s="202"/>
      <c r="G2060" s="199"/>
    </row>
    <row r="2061" spans="3:7" x14ac:dyDescent="0.25">
      <c r="C2061" s="199"/>
      <c r="F2061" s="202"/>
      <c r="G2061" s="199"/>
    </row>
    <row r="2062" spans="3:7" x14ac:dyDescent="0.25">
      <c r="C2062" s="199"/>
      <c r="F2062" s="202"/>
      <c r="G2062" s="199"/>
    </row>
    <row r="2063" spans="3:7" x14ac:dyDescent="0.25">
      <c r="C2063" s="199"/>
      <c r="F2063" s="202"/>
      <c r="G2063" s="199"/>
    </row>
    <row r="2064" spans="3:7" x14ac:dyDescent="0.25">
      <c r="C2064" s="199"/>
      <c r="F2064" s="202"/>
      <c r="G2064" s="199"/>
    </row>
    <row r="2065" spans="3:7" x14ac:dyDescent="0.25">
      <c r="C2065" s="199"/>
      <c r="F2065" s="202"/>
      <c r="G2065" s="199"/>
    </row>
    <row r="2066" spans="3:7" x14ac:dyDescent="0.25">
      <c r="C2066" s="199"/>
      <c r="F2066" s="202"/>
      <c r="G2066" s="199"/>
    </row>
    <row r="2067" spans="3:7" x14ac:dyDescent="0.25">
      <c r="C2067" s="199"/>
      <c r="F2067" s="202"/>
      <c r="G2067" s="199"/>
    </row>
    <row r="2068" spans="3:7" x14ac:dyDescent="0.25">
      <c r="C2068" s="199"/>
      <c r="F2068" s="202"/>
      <c r="G2068" s="199"/>
    </row>
    <row r="2069" spans="3:7" x14ac:dyDescent="0.25">
      <c r="C2069" s="199"/>
      <c r="F2069" s="202"/>
      <c r="G2069" s="199"/>
    </row>
    <row r="2070" spans="3:7" x14ac:dyDescent="0.25">
      <c r="C2070" s="199"/>
      <c r="F2070" s="202"/>
      <c r="G2070" s="199"/>
    </row>
    <row r="2071" spans="3:7" x14ac:dyDescent="0.25">
      <c r="C2071" s="199"/>
      <c r="F2071" s="202"/>
      <c r="G2071" s="199"/>
    </row>
    <row r="2072" spans="3:7" x14ac:dyDescent="0.25">
      <c r="C2072" s="199"/>
      <c r="F2072" s="202"/>
      <c r="G2072" s="199"/>
    </row>
    <row r="2073" spans="3:7" x14ac:dyDescent="0.25">
      <c r="C2073" s="199"/>
      <c r="F2073" s="202"/>
      <c r="G2073" s="199"/>
    </row>
    <row r="2074" spans="3:7" x14ac:dyDescent="0.25">
      <c r="C2074" s="199"/>
      <c r="F2074" s="202"/>
      <c r="G2074" s="199"/>
    </row>
    <row r="2075" spans="3:7" x14ac:dyDescent="0.25">
      <c r="C2075" s="199"/>
      <c r="F2075" s="202"/>
      <c r="G2075" s="199"/>
    </row>
    <row r="2076" spans="3:7" x14ac:dyDescent="0.25">
      <c r="C2076" s="199"/>
      <c r="F2076" s="202"/>
      <c r="G2076" s="199"/>
    </row>
    <row r="2077" spans="3:7" x14ac:dyDescent="0.25">
      <c r="C2077" s="199"/>
      <c r="F2077" s="202"/>
      <c r="G2077" s="199"/>
    </row>
    <row r="2078" spans="3:7" x14ac:dyDescent="0.25">
      <c r="C2078" s="199"/>
      <c r="F2078" s="202"/>
      <c r="G2078" s="199"/>
    </row>
    <row r="2079" spans="3:7" x14ac:dyDescent="0.25">
      <c r="C2079" s="199"/>
      <c r="F2079" s="202"/>
      <c r="G2079" s="199"/>
    </row>
    <row r="2080" spans="3:7" x14ac:dyDescent="0.25">
      <c r="C2080" s="199"/>
      <c r="F2080" s="202"/>
      <c r="G2080" s="199"/>
    </row>
    <row r="2081" spans="3:7" x14ac:dyDescent="0.25">
      <c r="C2081" s="199"/>
      <c r="F2081" s="202"/>
      <c r="G2081" s="199"/>
    </row>
    <row r="2082" spans="3:7" x14ac:dyDescent="0.25">
      <c r="C2082" s="199"/>
      <c r="F2082" s="202"/>
      <c r="G2082" s="199"/>
    </row>
    <row r="2083" spans="3:7" x14ac:dyDescent="0.25">
      <c r="C2083" s="199"/>
      <c r="F2083" s="202"/>
      <c r="G2083" s="199"/>
    </row>
    <row r="2084" spans="3:7" x14ac:dyDescent="0.25">
      <c r="C2084" s="199"/>
      <c r="F2084" s="202"/>
      <c r="G2084" s="199"/>
    </row>
    <row r="2085" spans="3:7" x14ac:dyDescent="0.25">
      <c r="C2085" s="199"/>
      <c r="F2085" s="202"/>
      <c r="G2085" s="199"/>
    </row>
    <row r="2086" spans="3:7" x14ac:dyDescent="0.25">
      <c r="C2086" s="199"/>
      <c r="F2086" s="202"/>
      <c r="G2086" s="199"/>
    </row>
    <row r="2087" spans="3:7" x14ac:dyDescent="0.25">
      <c r="C2087" s="199"/>
      <c r="F2087" s="202"/>
      <c r="G2087" s="199"/>
    </row>
    <row r="2088" spans="3:7" x14ac:dyDescent="0.25">
      <c r="C2088" s="199"/>
      <c r="F2088" s="202"/>
      <c r="G2088" s="199"/>
    </row>
    <row r="2089" spans="3:7" x14ac:dyDescent="0.25">
      <c r="C2089" s="199"/>
      <c r="F2089" s="202"/>
      <c r="G2089" s="199"/>
    </row>
    <row r="2090" spans="3:7" x14ac:dyDescent="0.25">
      <c r="C2090" s="199"/>
      <c r="F2090" s="202"/>
      <c r="G2090" s="199"/>
    </row>
    <row r="2091" spans="3:7" x14ac:dyDescent="0.25">
      <c r="C2091" s="199"/>
      <c r="F2091" s="202"/>
      <c r="G2091" s="199"/>
    </row>
    <row r="2092" spans="3:7" x14ac:dyDescent="0.25">
      <c r="C2092" s="199"/>
      <c r="F2092" s="202"/>
      <c r="G2092" s="199"/>
    </row>
    <row r="2093" spans="3:7" x14ac:dyDescent="0.25">
      <c r="C2093" s="199"/>
      <c r="F2093" s="202"/>
      <c r="G2093" s="199"/>
    </row>
    <row r="2094" spans="3:7" x14ac:dyDescent="0.25">
      <c r="C2094" s="199"/>
      <c r="F2094" s="202"/>
      <c r="G2094" s="199"/>
    </row>
    <row r="2095" spans="3:7" x14ac:dyDescent="0.25">
      <c r="C2095" s="199"/>
      <c r="F2095" s="202"/>
      <c r="G2095" s="199"/>
    </row>
    <row r="2096" spans="3:7" x14ac:dyDescent="0.25">
      <c r="C2096" s="199"/>
      <c r="F2096" s="202"/>
      <c r="G2096" s="199"/>
    </row>
    <row r="2097" spans="3:7" x14ac:dyDescent="0.25">
      <c r="C2097" s="199"/>
      <c r="F2097" s="202"/>
      <c r="G2097" s="199"/>
    </row>
    <row r="2098" spans="3:7" x14ac:dyDescent="0.25">
      <c r="C2098" s="199"/>
      <c r="F2098" s="202"/>
      <c r="G2098" s="199"/>
    </row>
    <row r="2099" spans="3:7" x14ac:dyDescent="0.25">
      <c r="C2099" s="199"/>
      <c r="F2099" s="202"/>
      <c r="G2099" s="199"/>
    </row>
    <row r="2100" spans="3:7" x14ac:dyDescent="0.25">
      <c r="C2100" s="199"/>
      <c r="F2100" s="202"/>
      <c r="G2100" s="199"/>
    </row>
    <row r="2101" spans="3:7" x14ac:dyDescent="0.25">
      <c r="C2101" s="199"/>
      <c r="F2101" s="202"/>
      <c r="G2101" s="199"/>
    </row>
    <row r="2102" spans="3:7" x14ac:dyDescent="0.25">
      <c r="C2102" s="199"/>
      <c r="F2102" s="202"/>
      <c r="G2102" s="199"/>
    </row>
    <row r="2103" spans="3:7" x14ac:dyDescent="0.25">
      <c r="C2103" s="199"/>
      <c r="F2103" s="202"/>
      <c r="G2103" s="199"/>
    </row>
    <row r="2104" spans="3:7" x14ac:dyDescent="0.25">
      <c r="C2104" s="199"/>
      <c r="F2104" s="202"/>
      <c r="G2104" s="199"/>
    </row>
    <row r="2105" spans="3:7" x14ac:dyDescent="0.25">
      <c r="C2105" s="199"/>
      <c r="F2105" s="202"/>
      <c r="G2105" s="199"/>
    </row>
    <row r="2106" spans="3:7" x14ac:dyDescent="0.25">
      <c r="C2106" s="199"/>
      <c r="F2106" s="202"/>
      <c r="G2106" s="199"/>
    </row>
    <row r="2107" spans="3:7" x14ac:dyDescent="0.25">
      <c r="C2107" s="199"/>
      <c r="F2107" s="202"/>
      <c r="G2107" s="199"/>
    </row>
    <row r="2108" spans="3:7" x14ac:dyDescent="0.25">
      <c r="C2108" s="199"/>
      <c r="F2108" s="202"/>
      <c r="G2108" s="199"/>
    </row>
    <row r="2109" spans="3:7" x14ac:dyDescent="0.25">
      <c r="C2109" s="199"/>
      <c r="F2109" s="202"/>
      <c r="G2109" s="199"/>
    </row>
    <row r="2110" spans="3:7" x14ac:dyDescent="0.25">
      <c r="C2110" s="199"/>
      <c r="F2110" s="202"/>
      <c r="G2110" s="199"/>
    </row>
    <row r="2111" spans="3:7" x14ac:dyDescent="0.25">
      <c r="C2111" s="199"/>
      <c r="F2111" s="202"/>
      <c r="G2111" s="199"/>
    </row>
    <row r="2112" spans="3:7" x14ac:dyDescent="0.25">
      <c r="C2112" s="199"/>
      <c r="F2112" s="202"/>
      <c r="G2112" s="199"/>
    </row>
    <row r="2113" spans="3:7" x14ac:dyDescent="0.25">
      <c r="C2113" s="199"/>
      <c r="F2113" s="202"/>
      <c r="G2113" s="199"/>
    </row>
    <row r="2114" spans="3:7" x14ac:dyDescent="0.25">
      <c r="C2114" s="199"/>
      <c r="F2114" s="202"/>
      <c r="G2114" s="199"/>
    </row>
    <row r="2115" spans="3:7" x14ac:dyDescent="0.25">
      <c r="C2115" s="199"/>
      <c r="F2115" s="202"/>
      <c r="G2115" s="199"/>
    </row>
    <row r="2116" spans="3:7" x14ac:dyDescent="0.25">
      <c r="C2116" s="199"/>
      <c r="F2116" s="202"/>
      <c r="G2116" s="199"/>
    </row>
    <row r="2117" spans="3:7" x14ac:dyDescent="0.25">
      <c r="C2117" s="199"/>
      <c r="F2117" s="202"/>
      <c r="G2117" s="199"/>
    </row>
    <row r="2118" spans="3:7" x14ac:dyDescent="0.25">
      <c r="C2118" s="199"/>
      <c r="F2118" s="202"/>
      <c r="G2118" s="199"/>
    </row>
    <row r="2119" spans="3:7" x14ac:dyDescent="0.25">
      <c r="C2119" s="199"/>
      <c r="F2119" s="202"/>
      <c r="G2119" s="199"/>
    </row>
    <row r="2120" spans="3:7" x14ac:dyDescent="0.25">
      <c r="C2120" s="199"/>
      <c r="F2120" s="202"/>
      <c r="G2120" s="199"/>
    </row>
    <row r="2121" spans="3:7" x14ac:dyDescent="0.25">
      <c r="C2121" s="199"/>
      <c r="F2121" s="202"/>
      <c r="G2121" s="199"/>
    </row>
    <row r="2122" spans="3:7" x14ac:dyDescent="0.25">
      <c r="C2122" s="199"/>
      <c r="F2122" s="202"/>
      <c r="G2122" s="199"/>
    </row>
    <row r="2123" spans="3:7" x14ac:dyDescent="0.25">
      <c r="C2123" s="199"/>
      <c r="F2123" s="202"/>
      <c r="G2123" s="199"/>
    </row>
    <row r="2124" spans="3:7" x14ac:dyDescent="0.25">
      <c r="C2124" s="199"/>
      <c r="F2124" s="202"/>
      <c r="G2124" s="199"/>
    </row>
    <row r="2125" spans="3:7" x14ac:dyDescent="0.25">
      <c r="C2125" s="199"/>
      <c r="F2125" s="202"/>
      <c r="G2125" s="199"/>
    </row>
    <row r="2126" spans="3:7" x14ac:dyDescent="0.25">
      <c r="C2126" s="199"/>
      <c r="F2126" s="202"/>
      <c r="G2126" s="199"/>
    </row>
    <row r="2127" spans="3:7" x14ac:dyDescent="0.25">
      <c r="C2127" s="199"/>
      <c r="F2127" s="202"/>
      <c r="G2127" s="199"/>
    </row>
    <row r="2128" spans="3:7" x14ac:dyDescent="0.25">
      <c r="C2128" s="199"/>
      <c r="F2128" s="202"/>
      <c r="G2128" s="199"/>
    </row>
    <row r="2129" spans="3:7" x14ac:dyDescent="0.25">
      <c r="C2129" s="199"/>
      <c r="F2129" s="202"/>
      <c r="G2129" s="199"/>
    </row>
    <row r="2130" spans="3:7" x14ac:dyDescent="0.25">
      <c r="C2130" s="199"/>
      <c r="F2130" s="202"/>
      <c r="G2130" s="199"/>
    </row>
    <row r="2131" spans="3:7" x14ac:dyDescent="0.25">
      <c r="C2131" s="199"/>
      <c r="F2131" s="202"/>
      <c r="G2131" s="199"/>
    </row>
    <row r="2132" spans="3:7" x14ac:dyDescent="0.25">
      <c r="C2132" s="199"/>
      <c r="F2132" s="202"/>
      <c r="G2132" s="199"/>
    </row>
    <row r="2133" spans="3:7" x14ac:dyDescent="0.25">
      <c r="C2133" s="199"/>
      <c r="F2133" s="202"/>
      <c r="G2133" s="199"/>
    </row>
    <row r="2134" spans="3:7" x14ac:dyDescent="0.25">
      <c r="C2134" s="199"/>
      <c r="F2134" s="202"/>
      <c r="G2134" s="199"/>
    </row>
  </sheetData>
  <mergeCells count="8">
    <mergeCell ref="C990:F990"/>
    <mergeCell ref="C988:F988"/>
    <mergeCell ref="C989:F989"/>
    <mergeCell ref="B1:F1"/>
    <mergeCell ref="B8:F8"/>
    <mergeCell ref="B10:F10"/>
    <mergeCell ref="B9:F9"/>
    <mergeCell ref="E7:F7"/>
  </mergeCells>
  <phoneticPr fontId="0" type="noConversion"/>
  <printOptions horizontalCentered="1"/>
  <pageMargins left="0.19685039370078741" right="0.19685039370078741" top="0.39370078740157483" bottom="0.39370078740157483" header="0.23622047244094491" footer="0.51181102362204722"/>
  <pageSetup paperSize="138" scale="66" fitToHeight="20" orientation="landscape" horizontalDpi="300" verticalDpi="300" r:id="rId1"/>
  <headerFooter alignWithMargins="0"/>
  <rowBreaks count="2" manualBreakCount="2">
    <brk id="915" max="5" man="1"/>
    <brk id="951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E03CE-7D79-4CEA-817F-9F79B16DC2C4}">
  <dimension ref="A1:X1312"/>
  <sheetViews>
    <sheetView tabSelected="1" view="pageBreakPreview" zoomScaleSheetLayoutView="100" workbookViewId="0">
      <selection activeCell="B164" sqref="B164"/>
    </sheetView>
  </sheetViews>
  <sheetFormatPr baseColWidth="10" defaultColWidth="10.5703125" defaultRowHeight="15" x14ac:dyDescent="0.25"/>
  <cols>
    <col min="1" max="1" width="5.5703125" style="376" customWidth="1"/>
    <col min="2" max="2" width="61.7109375" style="248" customWidth="1"/>
    <col min="3" max="4" width="11.28515625" style="246" customWidth="1"/>
    <col min="5" max="5" width="15.85546875" style="246" customWidth="1"/>
    <col min="6" max="6" width="16.140625" style="203" bestFit="1" customWidth="1"/>
    <col min="7" max="7" width="16.5703125" style="246" bestFit="1" customWidth="1"/>
    <col min="8" max="8" width="10.5703125" style="249"/>
    <col min="9" max="16384" width="10.5703125" style="248"/>
  </cols>
  <sheetData>
    <row r="1" spans="1:8" ht="72" customHeight="1" x14ac:dyDescent="0.25">
      <c r="B1" s="443"/>
      <c r="C1" s="443"/>
      <c r="D1" s="443"/>
      <c r="E1" s="443"/>
      <c r="F1" s="443"/>
    </row>
    <row r="2" spans="1:8" ht="12.6" customHeight="1" x14ac:dyDescent="0.25">
      <c r="B2" s="196" t="s">
        <v>632</v>
      </c>
      <c r="C2" s="250"/>
      <c r="D2" s="250"/>
      <c r="E2" s="250"/>
      <c r="F2" s="250"/>
    </row>
    <row r="3" spans="1:8" ht="12.6" customHeight="1" x14ac:dyDescent="0.25">
      <c r="B3" s="196" t="s">
        <v>633</v>
      </c>
      <c r="C3" s="250"/>
      <c r="D3" s="250"/>
      <c r="E3" s="250"/>
      <c r="F3" s="250"/>
    </row>
    <row r="4" spans="1:8" ht="12.6" customHeight="1" x14ac:dyDescent="0.25">
      <c r="B4" s="196" t="s">
        <v>634</v>
      </c>
      <c r="C4" s="250"/>
      <c r="D4" s="250"/>
      <c r="E4" s="250"/>
      <c r="F4" s="250"/>
    </row>
    <row r="5" spans="1:8" ht="12.6" customHeight="1" x14ac:dyDescent="0.25">
      <c r="B5" s="196"/>
      <c r="C5" s="197"/>
      <c r="D5" s="197"/>
      <c r="E5" s="197"/>
      <c r="F5" s="198"/>
    </row>
    <row r="6" spans="1:8" ht="12.6" customHeight="1" x14ac:dyDescent="0.25">
      <c r="B6" s="196" t="s">
        <v>635</v>
      </c>
      <c r="C6" s="250"/>
      <c r="D6" s="250"/>
      <c r="E6" s="250"/>
      <c r="F6" s="250"/>
    </row>
    <row r="7" spans="1:8" ht="12.6" customHeight="1" x14ac:dyDescent="0.25">
      <c r="C7" s="248"/>
      <c r="D7" s="248"/>
      <c r="E7" s="444"/>
      <c r="F7" s="444"/>
    </row>
    <row r="8" spans="1:8" s="250" customFormat="1" ht="31.5" customHeight="1" x14ac:dyDescent="0.25">
      <c r="A8" s="377"/>
      <c r="B8" s="445" t="s">
        <v>2014</v>
      </c>
      <c r="C8" s="446"/>
      <c r="D8" s="446"/>
      <c r="E8" s="446"/>
      <c r="F8" s="446"/>
      <c r="G8" s="247"/>
      <c r="H8" s="249"/>
    </row>
    <row r="9" spans="1:8" s="282" customFormat="1" ht="14.25" customHeight="1" x14ac:dyDescent="0.25">
      <c r="A9" s="396"/>
      <c r="C9" s="281"/>
      <c r="D9" s="283"/>
      <c r="E9" s="284"/>
      <c r="F9" s="284"/>
      <c r="G9" s="285"/>
      <c r="H9" s="286"/>
    </row>
    <row r="10" spans="1:8" s="282" customFormat="1" ht="14.25" customHeight="1" x14ac:dyDescent="0.25">
      <c r="A10" s="397"/>
      <c r="B10" s="333" t="s">
        <v>2009</v>
      </c>
      <c r="C10" s="334"/>
      <c r="D10" s="335"/>
      <c r="E10" s="336"/>
      <c r="F10" s="336"/>
      <c r="G10" s="285"/>
      <c r="H10" s="286"/>
    </row>
    <row r="11" spans="1:8" s="282" customFormat="1" ht="14.25" customHeight="1" x14ac:dyDescent="0.25">
      <c r="A11" s="397"/>
      <c r="B11" s="343"/>
      <c r="C11" s="335" t="s">
        <v>3</v>
      </c>
      <c r="D11" s="334" t="s">
        <v>1939</v>
      </c>
      <c r="E11" s="335" t="s">
        <v>1940</v>
      </c>
      <c r="F11" s="335" t="s">
        <v>1941</v>
      </c>
      <c r="G11" s="285"/>
      <c r="H11" s="286"/>
    </row>
    <row r="12" spans="1:8" s="282" customFormat="1" x14ac:dyDescent="0.25">
      <c r="A12" s="398">
        <v>1</v>
      </c>
      <c r="B12" s="287" t="s">
        <v>46</v>
      </c>
      <c r="C12" s="288" t="s">
        <v>47</v>
      </c>
      <c r="D12" s="289"/>
      <c r="E12" s="289"/>
      <c r="F12" s="290">
        <f>SUM(F13:F18)</f>
        <v>0</v>
      </c>
      <c r="G12" s="285"/>
      <c r="H12" s="286"/>
    </row>
    <row r="13" spans="1:8" s="282" customFormat="1" x14ac:dyDescent="0.25">
      <c r="A13" s="398">
        <f>+A12+0.01</f>
        <v>1.01</v>
      </c>
      <c r="B13" s="295" t="s">
        <v>1942</v>
      </c>
      <c r="C13" s="296" t="s">
        <v>1943</v>
      </c>
      <c r="D13" s="297">
        <v>12</v>
      </c>
      <c r="E13" s="301"/>
      <c r="F13" s="298">
        <f>ROUND(D13*E13,10)</f>
        <v>0</v>
      </c>
      <c r="G13" s="285"/>
      <c r="H13" s="286"/>
    </row>
    <row r="14" spans="1:8" s="282" customFormat="1" x14ac:dyDescent="0.25">
      <c r="A14" s="398">
        <f t="shared" ref="A14:A18" si="0">+A13+0.01</f>
        <v>1.02</v>
      </c>
      <c r="B14" s="295" t="s">
        <v>49</v>
      </c>
      <c r="C14" s="296" t="s">
        <v>1943</v>
      </c>
      <c r="D14" s="297">
        <v>6</v>
      </c>
      <c r="E14" s="301"/>
      <c r="F14" s="298">
        <f t="shared" ref="F14:F18" si="1">ROUND(D14*E14,10)</f>
        <v>0</v>
      </c>
      <c r="G14" s="285"/>
      <c r="H14" s="286"/>
    </row>
    <row r="15" spans="1:8" s="282" customFormat="1" x14ac:dyDescent="0.25">
      <c r="A15" s="398">
        <f t="shared" si="0"/>
        <v>1.03</v>
      </c>
      <c r="B15" s="295" t="s">
        <v>1944</v>
      </c>
      <c r="C15" s="296" t="s">
        <v>1945</v>
      </c>
      <c r="D15" s="297">
        <v>1</v>
      </c>
      <c r="E15" s="301"/>
      <c r="F15" s="298">
        <f t="shared" si="1"/>
        <v>0</v>
      </c>
      <c r="G15" s="285"/>
      <c r="H15" s="286"/>
    </row>
    <row r="16" spans="1:8" s="282" customFormat="1" x14ac:dyDescent="0.25">
      <c r="A16" s="398">
        <f t="shared" si="0"/>
        <v>1.04</v>
      </c>
      <c r="B16" s="295" t="s">
        <v>1946</v>
      </c>
      <c r="C16" s="296" t="s">
        <v>1947</v>
      </c>
      <c r="D16" s="299">
        <v>12</v>
      </c>
      <c r="E16" s="297"/>
      <c r="F16" s="298">
        <f t="shared" si="1"/>
        <v>0</v>
      </c>
      <c r="G16" s="285"/>
      <c r="H16" s="286"/>
    </row>
    <row r="17" spans="1:8" s="282" customFormat="1" x14ac:dyDescent="0.25">
      <c r="A17" s="398">
        <f t="shared" si="0"/>
        <v>1.05</v>
      </c>
      <c r="B17" s="295" t="s">
        <v>1948</v>
      </c>
      <c r="C17" s="296" t="s">
        <v>651</v>
      </c>
      <c r="D17" s="297">
        <v>12</v>
      </c>
      <c r="E17" s="297"/>
      <c r="F17" s="298">
        <f t="shared" si="1"/>
        <v>0</v>
      </c>
      <c r="G17" s="285"/>
      <c r="H17" s="286"/>
    </row>
    <row r="18" spans="1:8" s="282" customFormat="1" x14ac:dyDescent="0.25">
      <c r="A18" s="398">
        <f t="shared" si="0"/>
        <v>1.06</v>
      </c>
      <c r="B18" s="295" t="s">
        <v>54</v>
      </c>
      <c r="C18" s="296" t="s">
        <v>651</v>
      </c>
      <c r="D18" s="297">
        <v>1</v>
      </c>
      <c r="E18" s="297"/>
      <c r="F18" s="298">
        <f t="shared" si="1"/>
        <v>0</v>
      </c>
      <c r="G18" s="285"/>
      <c r="H18" s="286"/>
    </row>
    <row r="19" spans="1:8" s="282" customFormat="1" x14ac:dyDescent="0.25">
      <c r="A19" s="398"/>
      <c r="B19" s="295"/>
      <c r="C19" s="296"/>
      <c r="D19" s="297"/>
      <c r="E19" s="297"/>
      <c r="F19" s="298"/>
      <c r="G19" s="285"/>
      <c r="H19" s="286"/>
    </row>
    <row r="20" spans="1:8" s="282" customFormat="1" x14ac:dyDescent="0.25">
      <c r="A20" s="398">
        <v>5</v>
      </c>
      <c r="B20" s="287" t="s">
        <v>1949</v>
      </c>
      <c r="C20" s="288" t="s">
        <v>47</v>
      </c>
      <c r="D20" s="289"/>
      <c r="E20" s="289"/>
      <c r="F20" s="290">
        <f>SUM(F21:F23)</f>
        <v>0</v>
      </c>
      <c r="G20" s="285"/>
      <c r="H20" s="286"/>
    </row>
    <row r="21" spans="1:8" s="282" customFormat="1" x14ac:dyDescent="0.25">
      <c r="A21" s="398">
        <f t="shared" ref="A21:A23" si="2">+A20+0.01</f>
        <v>5.01</v>
      </c>
      <c r="B21" s="295" t="s">
        <v>1950</v>
      </c>
      <c r="C21" s="296" t="s">
        <v>660</v>
      </c>
      <c r="D21" s="299">
        <f>(25599.26/2)*0.6</f>
        <v>7679.7779999999993</v>
      </c>
      <c r="E21" s="297"/>
      <c r="F21" s="298">
        <f>ROUND(D21*E21,10)</f>
        <v>0</v>
      </c>
      <c r="G21" s="285"/>
      <c r="H21" s="286"/>
    </row>
    <row r="22" spans="1:8" s="282" customFormat="1" x14ac:dyDescent="0.25">
      <c r="A22" s="398">
        <f t="shared" si="2"/>
        <v>5.0199999999999996</v>
      </c>
      <c r="B22" s="295" t="s">
        <v>662</v>
      </c>
      <c r="C22" s="296" t="s">
        <v>663</v>
      </c>
      <c r="D22" s="299">
        <f>+D21*1.3*5</f>
        <v>49918.557000000001</v>
      </c>
      <c r="E22" s="297"/>
      <c r="F22" s="298">
        <f>ROUND(D22*E22,10)</f>
        <v>0</v>
      </c>
      <c r="G22" s="285"/>
      <c r="H22" s="286"/>
    </row>
    <row r="23" spans="1:8" s="282" customFormat="1" x14ac:dyDescent="0.25">
      <c r="A23" s="398">
        <f t="shared" si="2"/>
        <v>5.0299999999999994</v>
      </c>
      <c r="B23" s="295" t="s">
        <v>56</v>
      </c>
      <c r="C23" s="296" t="s">
        <v>9</v>
      </c>
      <c r="D23" s="299">
        <f>+D21/0.9</f>
        <v>8533.0866666666661</v>
      </c>
      <c r="E23" s="297"/>
      <c r="F23" s="298">
        <f>ROUND(D23*E23,10)</f>
        <v>0</v>
      </c>
      <c r="G23" s="285"/>
      <c r="H23" s="286"/>
    </row>
    <row r="24" spans="1:8" s="282" customFormat="1" x14ac:dyDescent="0.25">
      <c r="A24" s="398"/>
      <c r="B24" s="291"/>
      <c r="C24" s="304"/>
      <c r="D24" s="297"/>
      <c r="E24" s="293"/>
      <c r="F24" s="294"/>
      <c r="G24" s="285"/>
      <c r="H24" s="286"/>
    </row>
    <row r="25" spans="1:8" s="282" customFormat="1" ht="14.25" customHeight="1" x14ac:dyDescent="0.25">
      <c r="A25" s="398">
        <v>2</v>
      </c>
      <c r="B25" s="287" t="s">
        <v>2015</v>
      </c>
      <c r="C25" s="288" t="s">
        <v>47</v>
      </c>
      <c r="D25" s="289"/>
      <c r="E25" s="289"/>
      <c r="F25" s="290">
        <f>SUM(F26:F51)</f>
        <v>0</v>
      </c>
      <c r="G25" s="285"/>
      <c r="H25" s="286"/>
    </row>
    <row r="26" spans="1:8" s="282" customFormat="1" ht="14.25" customHeight="1" x14ac:dyDescent="0.25">
      <c r="A26" s="398">
        <f>+A25+0.01</f>
        <v>2.0099999999999998</v>
      </c>
      <c r="B26" s="291" t="s">
        <v>61</v>
      </c>
      <c r="C26" s="292" t="s">
        <v>47</v>
      </c>
      <c r="D26" s="293"/>
      <c r="E26" s="293"/>
      <c r="F26" s="294"/>
      <c r="G26" s="285"/>
      <c r="H26" s="286"/>
    </row>
    <row r="27" spans="1:8" s="282" customFormat="1" ht="14.25" customHeight="1" x14ac:dyDescent="0.25">
      <c r="A27" s="398">
        <f t="shared" ref="A27:A51" si="3">+A26+0.01</f>
        <v>2.0199999999999996</v>
      </c>
      <c r="B27" s="295" t="s">
        <v>81</v>
      </c>
      <c r="C27" s="296" t="s">
        <v>2</v>
      </c>
      <c r="D27" s="297">
        <f>83.5*15</f>
        <v>1252.5</v>
      </c>
      <c r="E27" s="297"/>
      <c r="F27" s="298">
        <f>ROUND(D27*E27,10)</f>
        <v>0</v>
      </c>
      <c r="G27" s="285"/>
      <c r="H27" s="286"/>
    </row>
    <row r="28" spans="1:8" s="282" customFormat="1" ht="14.25" customHeight="1" x14ac:dyDescent="0.25">
      <c r="A28" s="398">
        <f t="shared" si="3"/>
        <v>2.0299999999999994</v>
      </c>
      <c r="B28" s="295" t="s">
        <v>84</v>
      </c>
      <c r="C28" s="296" t="s">
        <v>2</v>
      </c>
      <c r="D28" s="299">
        <f>83.5*15</f>
        <v>1252.5</v>
      </c>
      <c r="E28" s="297"/>
      <c r="F28" s="298">
        <f>ROUND(D28*E28,10)</f>
        <v>0</v>
      </c>
      <c r="G28" s="285"/>
      <c r="H28" s="286"/>
    </row>
    <row r="29" spans="1:8" s="282" customFormat="1" ht="14.25" customHeight="1" x14ac:dyDescent="0.25">
      <c r="A29" s="398">
        <f t="shared" si="3"/>
        <v>2.0399999999999991</v>
      </c>
      <c r="B29" s="291" t="s">
        <v>63</v>
      </c>
      <c r="C29" s="292" t="s">
        <v>47</v>
      </c>
      <c r="D29" s="300"/>
      <c r="E29" s="293"/>
      <c r="F29" s="294"/>
      <c r="G29" s="285"/>
      <c r="H29" s="286"/>
    </row>
    <row r="30" spans="1:8" s="282" customFormat="1" ht="14.25" customHeight="1" x14ac:dyDescent="0.25">
      <c r="A30" s="398">
        <f t="shared" si="3"/>
        <v>2.0499999999999989</v>
      </c>
      <c r="B30" s="295" t="s">
        <v>661</v>
      </c>
      <c r="C30" s="296" t="s">
        <v>660</v>
      </c>
      <c r="D30" s="299">
        <f>+D27*0.4</f>
        <v>501</v>
      </c>
      <c r="E30" s="301"/>
      <c r="F30" s="298">
        <f>ROUND(D30*E30,10)</f>
        <v>0</v>
      </c>
      <c r="G30" s="285"/>
      <c r="H30" s="286"/>
    </row>
    <row r="31" spans="1:8" s="282" customFormat="1" ht="14.25" customHeight="1" x14ac:dyDescent="0.25">
      <c r="A31" s="398">
        <f t="shared" si="3"/>
        <v>2.0599999999999987</v>
      </c>
      <c r="B31" s="295" t="s">
        <v>662</v>
      </c>
      <c r="C31" s="296" t="s">
        <v>663</v>
      </c>
      <c r="D31" s="299">
        <f>D30*1.3*5</f>
        <v>3256.5000000000005</v>
      </c>
      <c r="E31" s="301"/>
      <c r="F31" s="298">
        <f>ROUND(D31*E31,10)</f>
        <v>0</v>
      </c>
      <c r="G31" s="285"/>
      <c r="H31" s="286"/>
    </row>
    <row r="32" spans="1:8" s="282" customFormat="1" ht="14.25" customHeight="1" x14ac:dyDescent="0.25">
      <c r="A32" s="398">
        <f t="shared" si="3"/>
        <v>2.0699999999999985</v>
      </c>
      <c r="B32" s="295" t="s">
        <v>56</v>
      </c>
      <c r="C32" s="296" t="s">
        <v>9</v>
      </c>
      <c r="D32" s="299">
        <f>+D27*1.5</f>
        <v>1878.75</v>
      </c>
      <c r="E32" s="297"/>
      <c r="F32" s="298">
        <f>ROUND(D32*E32,10)</f>
        <v>0</v>
      </c>
      <c r="G32" s="285"/>
      <c r="H32" s="286"/>
    </row>
    <row r="33" spans="1:8" s="282" customFormat="1" ht="14.25" customHeight="1" x14ac:dyDescent="0.25">
      <c r="A33" s="398">
        <f t="shared" si="3"/>
        <v>2.0799999999999983</v>
      </c>
      <c r="B33" s="291" t="s">
        <v>94</v>
      </c>
      <c r="C33" s="292" t="s">
        <v>47</v>
      </c>
      <c r="D33" s="300"/>
      <c r="E33" s="293"/>
      <c r="F33" s="294"/>
      <c r="G33" s="285"/>
      <c r="H33" s="286"/>
    </row>
    <row r="34" spans="1:8" s="282" customFormat="1" ht="14.25" customHeight="1" x14ac:dyDescent="0.25">
      <c r="A34" s="398">
        <f t="shared" si="3"/>
        <v>2.0899999999999981</v>
      </c>
      <c r="B34" s="345" t="s">
        <v>664</v>
      </c>
      <c r="C34" s="296" t="s">
        <v>9</v>
      </c>
      <c r="D34" s="299">
        <f>82.5*14*0.2</f>
        <v>231</v>
      </c>
      <c r="E34" s="297"/>
      <c r="F34" s="298">
        <f>ROUND(D34*E34,10)</f>
        <v>0</v>
      </c>
      <c r="G34" s="285"/>
      <c r="H34" s="286"/>
    </row>
    <row r="35" spans="1:8" s="282" customFormat="1" ht="14.25" customHeight="1" x14ac:dyDescent="0.25">
      <c r="A35" s="398">
        <f t="shared" si="3"/>
        <v>2.0999999999999979</v>
      </c>
      <c r="B35" s="295" t="s">
        <v>665</v>
      </c>
      <c r="C35" s="296" t="s">
        <v>9</v>
      </c>
      <c r="D35" s="299">
        <f>24*(3*2*0.5)</f>
        <v>72</v>
      </c>
      <c r="E35" s="297"/>
      <c r="F35" s="298">
        <f>ROUND(D35*E35,10)</f>
        <v>0</v>
      </c>
      <c r="G35" s="285"/>
      <c r="H35" s="286"/>
    </row>
    <row r="36" spans="1:8" s="282" customFormat="1" ht="14.25" customHeight="1" x14ac:dyDescent="0.25">
      <c r="A36" s="398">
        <f t="shared" si="3"/>
        <v>2.1099999999999977</v>
      </c>
      <c r="B36" s="295" t="s">
        <v>666</v>
      </c>
      <c r="C36" s="296" t="s">
        <v>9</v>
      </c>
      <c r="D36" s="299">
        <f>24*(1.5*0.5*0.5)</f>
        <v>9</v>
      </c>
      <c r="E36" s="297"/>
      <c r="F36" s="298">
        <f>ROUND(D36*E36,10)</f>
        <v>0</v>
      </c>
      <c r="G36" s="285"/>
      <c r="H36" s="286"/>
    </row>
    <row r="37" spans="1:8" s="282" customFormat="1" ht="14.25" customHeight="1" x14ac:dyDescent="0.25">
      <c r="A37" s="398">
        <f t="shared" si="3"/>
        <v>2.1199999999999974</v>
      </c>
      <c r="B37" s="291" t="s">
        <v>270</v>
      </c>
      <c r="C37" s="292" t="s">
        <v>47</v>
      </c>
      <c r="D37" s="300"/>
      <c r="E37" s="293"/>
      <c r="F37" s="294"/>
      <c r="G37" s="285"/>
      <c r="H37" s="286"/>
    </row>
    <row r="38" spans="1:8" s="282" customFormat="1" ht="14.25" customHeight="1" x14ac:dyDescent="0.25">
      <c r="A38" s="398">
        <f t="shared" si="3"/>
        <v>2.1299999999999972</v>
      </c>
      <c r="B38" s="295" t="s">
        <v>1985</v>
      </c>
      <c r="C38" s="296" t="s">
        <v>2</v>
      </c>
      <c r="D38" s="299">
        <f>(82.5+14)*2*1</f>
        <v>193</v>
      </c>
      <c r="E38" s="297"/>
      <c r="F38" s="298">
        <f>ROUND(D38*E38,10)</f>
        <v>0</v>
      </c>
      <c r="G38" s="285"/>
      <c r="H38" s="286"/>
    </row>
    <row r="39" spans="1:8" s="282" customFormat="1" ht="14.25" customHeight="1" x14ac:dyDescent="0.25">
      <c r="A39" s="398">
        <f t="shared" si="3"/>
        <v>2.139999999999997</v>
      </c>
      <c r="B39" s="295" t="s">
        <v>272</v>
      </c>
      <c r="C39" s="296" t="s">
        <v>2</v>
      </c>
      <c r="D39" s="299">
        <f>+D27*1.1</f>
        <v>1377.75</v>
      </c>
      <c r="E39" s="297"/>
      <c r="F39" s="298">
        <f>ROUND(D39*E39,10)</f>
        <v>0</v>
      </c>
      <c r="G39" s="285"/>
      <c r="H39" s="286"/>
    </row>
    <row r="40" spans="1:8" s="282" customFormat="1" ht="14.25" customHeight="1" x14ac:dyDescent="0.25">
      <c r="A40" s="398">
        <f t="shared" si="3"/>
        <v>2.1499999999999968</v>
      </c>
      <c r="B40" s="291" t="s">
        <v>106</v>
      </c>
      <c r="C40" s="292" t="s">
        <v>47</v>
      </c>
      <c r="D40" s="300"/>
      <c r="E40" s="293"/>
      <c r="F40" s="294"/>
      <c r="G40" s="285"/>
      <c r="H40" s="286"/>
    </row>
    <row r="41" spans="1:8" s="282" customFormat="1" ht="14.25" customHeight="1" x14ac:dyDescent="0.25">
      <c r="A41" s="398">
        <f t="shared" si="3"/>
        <v>2.1599999999999966</v>
      </c>
      <c r="B41" s="295" t="s">
        <v>667</v>
      </c>
      <c r="C41" s="296" t="s">
        <v>2</v>
      </c>
      <c r="D41" s="299">
        <f>+(0.5*4*1)*24</f>
        <v>48</v>
      </c>
      <c r="E41" s="297"/>
      <c r="F41" s="298">
        <f>ROUND(D41*E41,10)</f>
        <v>0</v>
      </c>
      <c r="G41" s="285"/>
      <c r="H41" s="286"/>
    </row>
    <row r="42" spans="1:8" s="282" customFormat="1" ht="14.25" customHeight="1" x14ac:dyDescent="0.25">
      <c r="A42" s="398">
        <f t="shared" si="3"/>
        <v>2.1699999999999964</v>
      </c>
      <c r="B42" s="295" t="s">
        <v>76</v>
      </c>
      <c r="C42" s="296" t="s">
        <v>2</v>
      </c>
      <c r="D42" s="299">
        <f>+D41</f>
        <v>48</v>
      </c>
      <c r="E42" s="297"/>
      <c r="F42" s="298">
        <f>ROUND(D42*E42,10)</f>
        <v>0</v>
      </c>
      <c r="G42" s="285"/>
      <c r="H42" s="286"/>
    </row>
    <row r="43" spans="1:8" s="282" customFormat="1" ht="14.25" customHeight="1" x14ac:dyDescent="0.25">
      <c r="A43" s="398">
        <f t="shared" si="3"/>
        <v>2.1799999999999962</v>
      </c>
      <c r="B43" s="295" t="s">
        <v>77</v>
      </c>
      <c r="C43" s="296" t="s">
        <v>2</v>
      </c>
      <c r="D43" s="299">
        <f>1*4*24+0.5*4*24</f>
        <v>144</v>
      </c>
      <c r="E43" s="297"/>
      <c r="F43" s="298">
        <f>ROUND(D43*E43,10)</f>
        <v>0</v>
      </c>
      <c r="G43" s="285"/>
      <c r="H43" s="286"/>
    </row>
    <row r="44" spans="1:8" s="282" customFormat="1" ht="14.25" customHeight="1" x14ac:dyDescent="0.25">
      <c r="A44" s="398">
        <f t="shared" si="3"/>
        <v>2.1899999999999959</v>
      </c>
      <c r="B44" s="295" t="s">
        <v>78</v>
      </c>
      <c r="C44" s="296" t="s">
        <v>1</v>
      </c>
      <c r="D44" s="299">
        <f>4*0.5*24</f>
        <v>48</v>
      </c>
      <c r="E44" s="297"/>
      <c r="F44" s="298">
        <f>ROUND(D44*E44,10)</f>
        <v>0</v>
      </c>
      <c r="G44" s="285"/>
      <c r="H44" s="286"/>
    </row>
    <row r="45" spans="1:8" s="282" customFormat="1" ht="14.25" customHeight="1" x14ac:dyDescent="0.25">
      <c r="A45" s="398">
        <f t="shared" si="3"/>
        <v>2.1999999999999957</v>
      </c>
      <c r="B45" s="291" t="s">
        <v>112</v>
      </c>
      <c r="C45" s="292" t="s">
        <v>47</v>
      </c>
      <c r="D45" s="300"/>
      <c r="E45" s="293"/>
      <c r="F45" s="298"/>
      <c r="G45" s="285"/>
      <c r="H45" s="286"/>
    </row>
    <row r="46" spans="1:8" s="282" customFormat="1" ht="14.25" customHeight="1" x14ac:dyDescent="0.25">
      <c r="A46" s="398">
        <f t="shared" si="3"/>
        <v>2.2099999999999955</v>
      </c>
      <c r="B46" s="295" t="s">
        <v>668</v>
      </c>
      <c r="C46" s="296" t="s">
        <v>2</v>
      </c>
      <c r="D46" s="297">
        <f>+(1.5*82.5*2)+(1.5*17*2)</f>
        <v>298.5</v>
      </c>
      <c r="E46" s="297"/>
      <c r="F46" s="298">
        <f>ROUND(D46*E46,10)</f>
        <v>0</v>
      </c>
      <c r="G46" s="285"/>
      <c r="H46" s="286"/>
    </row>
    <row r="47" spans="1:8" s="282" customFormat="1" ht="14.25" customHeight="1" x14ac:dyDescent="0.25">
      <c r="A47" s="398">
        <f t="shared" si="3"/>
        <v>2.2199999999999953</v>
      </c>
      <c r="B47" s="291" t="s">
        <v>156</v>
      </c>
      <c r="C47" s="292" t="s">
        <v>47</v>
      </c>
      <c r="D47" s="293"/>
      <c r="E47" s="293"/>
      <c r="F47" s="294"/>
      <c r="G47" s="285"/>
      <c r="H47" s="286"/>
    </row>
    <row r="48" spans="1:8" s="282" customFormat="1" ht="14.25" customHeight="1" x14ac:dyDescent="0.25">
      <c r="A48" s="398">
        <f t="shared" si="3"/>
        <v>2.2299999999999951</v>
      </c>
      <c r="B48" s="295" t="s">
        <v>158</v>
      </c>
      <c r="C48" s="296" t="s">
        <v>2</v>
      </c>
      <c r="D48" s="297">
        <f>+D41</f>
        <v>48</v>
      </c>
      <c r="E48" s="297"/>
      <c r="F48" s="298">
        <f>ROUND(D48*E48,10)</f>
        <v>0</v>
      </c>
      <c r="G48" s="285"/>
      <c r="H48" s="286"/>
    </row>
    <row r="49" spans="1:8" s="282" customFormat="1" ht="14.25" customHeight="1" x14ac:dyDescent="0.25">
      <c r="A49" s="398">
        <f t="shared" si="3"/>
        <v>2.2399999999999949</v>
      </c>
      <c r="B49" s="295" t="s">
        <v>669</v>
      </c>
      <c r="C49" s="296" t="s">
        <v>2</v>
      </c>
      <c r="D49" s="297">
        <f>82+82+15+15*4*4</f>
        <v>419</v>
      </c>
      <c r="E49" s="297"/>
      <c r="F49" s="298">
        <f>ROUND(D49*E49,10)</f>
        <v>0</v>
      </c>
      <c r="G49" s="285"/>
      <c r="H49" s="286"/>
    </row>
    <row r="50" spans="1:8" s="282" customFormat="1" ht="14.25" customHeight="1" x14ac:dyDescent="0.25">
      <c r="A50" s="398">
        <f t="shared" si="3"/>
        <v>2.2499999999999947</v>
      </c>
      <c r="B50" s="291" t="s">
        <v>670</v>
      </c>
      <c r="C50" s="292" t="s">
        <v>47</v>
      </c>
      <c r="D50" s="293"/>
      <c r="E50" s="293"/>
      <c r="F50" s="298"/>
      <c r="G50" s="285"/>
      <c r="H50" s="286"/>
    </row>
    <row r="51" spans="1:8" s="282" customFormat="1" ht="14.25" customHeight="1" x14ac:dyDescent="0.25">
      <c r="A51" s="398">
        <f t="shared" si="3"/>
        <v>2.2599999999999945</v>
      </c>
      <c r="B51" s="295" t="s">
        <v>671</v>
      </c>
      <c r="C51" s="296" t="s">
        <v>3</v>
      </c>
      <c r="D51" s="297">
        <v>1</v>
      </c>
      <c r="E51" s="297"/>
      <c r="F51" s="298">
        <f>ROUND(D51*E51,10)</f>
        <v>0</v>
      </c>
      <c r="G51" s="285"/>
      <c r="H51" s="286"/>
    </row>
    <row r="52" spans="1:8" s="282" customFormat="1" ht="14.25" customHeight="1" x14ac:dyDescent="0.25">
      <c r="A52" s="398"/>
      <c r="B52" s="295"/>
      <c r="C52" s="296"/>
      <c r="D52" s="297"/>
      <c r="E52" s="297"/>
      <c r="F52" s="298"/>
      <c r="G52" s="285"/>
      <c r="H52" s="286"/>
    </row>
    <row r="53" spans="1:8" s="282" customFormat="1" ht="14.25" customHeight="1" x14ac:dyDescent="0.25">
      <c r="A53" s="398">
        <v>3</v>
      </c>
      <c r="B53" s="287" t="s">
        <v>2016</v>
      </c>
      <c r="C53" s="288" t="s">
        <v>47</v>
      </c>
      <c r="D53" s="289"/>
      <c r="E53" s="289"/>
      <c r="F53" s="290">
        <f>SUM(F54:F81)</f>
        <v>0</v>
      </c>
      <c r="G53" s="285"/>
      <c r="H53" s="286"/>
    </row>
    <row r="54" spans="1:8" s="282" customFormat="1" ht="14.25" customHeight="1" x14ac:dyDescent="0.25">
      <c r="A54" s="398">
        <f>+A53+0.01</f>
        <v>3.01</v>
      </c>
      <c r="B54" s="291" t="s">
        <v>61</v>
      </c>
      <c r="C54" s="292" t="s">
        <v>47</v>
      </c>
      <c r="D54" s="293"/>
      <c r="E54" s="293"/>
      <c r="F54" s="294"/>
      <c r="G54" s="285"/>
      <c r="H54" s="286"/>
    </row>
    <row r="55" spans="1:8" s="282" customFormat="1" ht="14.25" customHeight="1" x14ac:dyDescent="0.25">
      <c r="A55" s="398">
        <f t="shared" ref="A55:A81" si="4">+A54+0.01</f>
        <v>3.0199999999999996</v>
      </c>
      <c r="B55" s="295" t="s">
        <v>81</v>
      </c>
      <c r="C55" s="296" t="s">
        <v>2</v>
      </c>
      <c r="D55" s="299">
        <f>33*25</f>
        <v>825</v>
      </c>
      <c r="E55" s="297"/>
      <c r="F55" s="298">
        <f>ROUND(D55*E55,10)</f>
        <v>0</v>
      </c>
      <c r="G55" s="285"/>
      <c r="H55" s="286"/>
    </row>
    <row r="56" spans="1:8" s="282" customFormat="1" ht="14.25" customHeight="1" x14ac:dyDescent="0.25">
      <c r="A56" s="398">
        <f t="shared" si="4"/>
        <v>3.0299999999999994</v>
      </c>
      <c r="B56" s="295" t="s">
        <v>84</v>
      </c>
      <c r="C56" s="296" t="s">
        <v>2</v>
      </c>
      <c r="D56" s="299">
        <f>32*23</f>
        <v>736</v>
      </c>
      <c r="E56" s="297"/>
      <c r="F56" s="298">
        <f>ROUND(D56*E56,10)</f>
        <v>0</v>
      </c>
      <c r="G56" s="285"/>
      <c r="H56" s="286"/>
    </row>
    <row r="57" spans="1:8" s="282" customFormat="1" ht="14.25" customHeight="1" x14ac:dyDescent="0.25">
      <c r="A57" s="398">
        <f t="shared" si="4"/>
        <v>3.0399999999999991</v>
      </c>
      <c r="B57" s="291" t="s">
        <v>63</v>
      </c>
      <c r="C57" s="292" t="s">
        <v>47</v>
      </c>
      <c r="D57" s="300"/>
      <c r="E57" s="293"/>
      <c r="F57" s="294"/>
      <c r="G57" s="285"/>
      <c r="H57" s="286"/>
    </row>
    <row r="58" spans="1:8" s="282" customFormat="1" ht="14.25" customHeight="1" x14ac:dyDescent="0.25">
      <c r="A58" s="398">
        <f t="shared" si="4"/>
        <v>3.0499999999999989</v>
      </c>
      <c r="B58" s="295" t="s">
        <v>661</v>
      </c>
      <c r="C58" s="296" t="s">
        <v>660</v>
      </c>
      <c r="D58" s="299">
        <f>+D56*0.4</f>
        <v>294.40000000000003</v>
      </c>
      <c r="E58" s="297"/>
      <c r="F58" s="298">
        <f>ROUND(D58*E58,10)</f>
        <v>0</v>
      </c>
      <c r="G58" s="285"/>
      <c r="H58" s="286"/>
    </row>
    <row r="59" spans="1:8" s="282" customFormat="1" ht="14.25" customHeight="1" x14ac:dyDescent="0.25">
      <c r="A59" s="398">
        <f t="shared" si="4"/>
        <v>3.0599999999999987</v>
      </c>
      <c r="B59" s="295" t="s">
        <v>662</v>
      </c>
      <c r="C59" s="296" t="s">
        <v>663</v>
      </c>
      <c r="D59" s="299">
        <f>+(D58)*1.3*5</f>
        <v>1913.6000000000004</v>
      </c>
      <c r="E59" s="297"/>
      <c r="F59" s="298">
        <f>ROUND(D59*E59,10)</f>
        <v>0</v>
      </c>
      <c r="G59" s="285"/>
      <c r="H59" s="286"/>
    </row>
    <row r="60" spans="1:8" s="282" customFormat="1" ht="14.25" customHeight="1" x14ac:dyDescent="0.25">
      <c r="A60" s="398">
        <f t="shared" si="4"/>
        <v>3.0699999999999985</v>
      </c>
      <c r="B60" s="295" t="s">
        <v>56</v>
      </c>
      <c r="C60" s="296" t="s">
        <v>9</v>
      </c>
      <c r="D60" s="402">
        <f>+D55*1.5</f>
        <v>1237.5</v>
      </c>
      <c r="E60" s="297"/>
      <c r="F60" s="298">
        <f>ROUND(D60*E60,10)</f>
        <v>0</v>
      </c>
      <c r="G60" s="285"/>
      <c r="H60" s="286"/>
    </row>
    <row r="61" spans="1:8" s="282" customFormat="1" ht="14.25" customHeight="1" x14ac:dyDescent="0.25">
      <c r="A61" s="398">
        <f t="shared" si="4"/>
        <v>3.0799999999999983</v>
      </c>
      <c r="B61" s="291" t="s">
        <v>94</v>
      </c>
      <c r="C61" s="292" t="s">
        <v>47</v>
      </c>
      <c r="D61" s="300"/>
      <c r="E61" s="293"/>
      <c r="F61" s="294"/>
      <c r="G61" s="285"/>
      <c r="H61" s="286"/>
    </row>
    <row r="62" spans="1:8" s="282" customFormat="1" ht="14.25" customHeight="1" x14ac:dyDescent="0.25">
      <c r="A62" s="398">
        <f t="shared" si="4"/>
        <v>3.0899999999999981</v>
      </c>
      <c r="B62" s="344" t="s">
        <v>664</v>
      </c>
      <c r="C62" s="296" t="s">
        <v>9</v>
      </c>
      <c r="D62" s="299">
        <f>+D56*0.2</f>
        <v>147.20000000000002</v>
      </c>
      <c r="E62" s="297"/>
      <c r="F62" s="298">
        <f>ROUND(D62*E62,10)</f>
        <v>0</v>
      </c>
      <c r="G62" s="285"/>
      <c r="H62" s="286"/>
    </row>
    <row r="63" spans="1:8" s="282" customFormat="1" ht="14.25" customHeight="1" x14ac:dyDescent="0.25">
      <c r="A63" s="398">
        <f t="shared" si="4"/>
        <v>3.0999999999999979</v>
      </c>
      <c r="B63" s="295" t="s">
        <v>665</v>
      </c>
      <c r="C63" s="296" t="s">
        <v>9</v>
      </c>
      <c r="D63" s="299">
        <f>2*2*0.5*16</f>
        <v>32</v>
      </c>
      <c r="E63" s="297"/>
      <c r="F63" s="298">
        <f>ROUND(D63*E63,10)</f>
        <v>0</v>
      </c>
      <c r="G63" s="285"/>
      <c r="H63" s="286"/>
    </row>
    <row r="64" spans="1:8" s="282" customFormat="1" ht="14.25" customHeight="1" x14ac:dyDescent="0.25">
      <c r="A64" s="398">
        <f t="shared" si="4"/>
        <v>3.1099999999999977</v>
      </c>
      <c r="B64" s="295" t="s">
        <v>666</v>
      </c>
      <c r="C64" s="296" t="s">
        <v>9</v>
      </c>
      <c r="D64" s="299">
        <f>16*0.5*0.5*1.5</f>
        <v>6</v>
      </c>
      <c r="E64" s="297"/>
      <c r="F64" s="298">
        <f>ROUND(D64*E64,10)</f>
        <v>0</v>
      </c>
      <c r="G64" s="285"/>
      <c r="H64" s="286"/>
    </row>
    <row r="65" spans="1:8" s="282" customFormat="1" ht="14.25" customHeight="1" x14ac:dyDescent="0.25">
      <c r="A65" s="398">
        <f t="shared" si="4"/>
        <v>3.1199999999999974</v>
      </c>
      <c r="B65" s="291" t="s">
        <v>270</v>
      </c>
      <c r="C65" s="292" t="s">
        <v>47</v>
      </c>
      <c r="D65" s="300"/>
      <c r="E65" s="293"/>
      <c r="F65" s="294"/>
      <c r="G65" s="285"/>
      <c r="H65" s="286"/>
    </row>
    <row r="66" spans="1:8" s="282" customFormat="1" ht="14.25" customHeight="1" x14ac:dyDescent="0.25">
      <c r="A66" s="398">
        <f t="shared" si="4"/>
        <v>3.1299999999999972</v>
      </c>
      <c r="B66" s="295" t="s">
        <v>1986</v>
      </c>
      <c r="C66" s="296" t="s">
        <v>2</v>
      </c>
      <c r="D66" s="299">
        <f>116*4</f>
        <v>464</v>
      </c>
      <c r="E66" s="297"/>
      <c r="F66" s="298">
        <f>ROUND(D66*E66,10)</f>
        <v>0</v>
      </c>
      <c r="G66" s="285"/>
      <c r="H66" s="286"/>
    </row>
    <row r="67" spans="1:8" s="282" customFormat="1" ht="14.25" customHeight="1" x14ac:dyDescent="0.25">
      <c r="A67" s="398">
        <f t="shared" si="4"/>
        <v>3.139999999999997</v>
      </c>
      <c r="B67" s="295" t="s">
        <v>1987</v>
      </c>
      <c r="C67" s="296" t="s">
        <v>9</v>
      </c>
      <c r="D67" s="299">
        <v>120</v>
      </c>
      <c r="E67" s="297"/>
      <c r="F67" s="298">
        <f>ROUND(D67*E67,10)</f>
        <v>0</v>
      </c>
      <c r="G67" s="285"/>
      <c r="H67" s="286"/>
    </row>
    <row r="68" spans="1:8" s="282" customFormat="1" ht="14.25" customHeight="1" x14ac:dyDescent="0.25">
      <c r="A68" s="398">
        <f t="shared" si="4"/>
        <v>3.1499999999999968</v>
      </c>
      <c r="B68" s="295" t="s">
        <v>272</v>
      </c>
      <c r="C68" s="296" t="s">
        <v>2</v>
      </c>
      <c r="D68" s="299">
        <f>+D55</f>
        <v>825</v>
      </c>
      <c r="E68" s="297"/>
      <c r="F68" s="298">
        <f>ROUND(D68*E68,10)</f>
        <v>0</v>
      </c>
      <c r="G68" s="285"/>
      <c r="H68" s="286"/>
    </row>
    <row r="69" spans="1:8" s="282" customFormat="1" ht="14.25" customHeight="1" x14ac:dyDescent="0.25">
      <c r="A69" s="398">
        <f t="shared" si="4"/>
        <v>3.1599999999999966</v>
      </c>
      <c r="B69" s="291" t="s">
        <v>106</v>
      </c>
      <c r="C69" s="292" t="s">
        <v>47</v>
      </c>
      <c r="D69" s="300"/>
      <c r="E69" s="293"/>
      <c r="F69" s="294"/>
      <c r="G69" s="285"/>
      <c r="H69" s="286"/>
    </row>
    <row r="70" spans="1:8" s="282" customFormat="1" ht="14.25" customHeight="1" x14ac:dyDescent="0.25">
      <c r="A70" s="398">
        <f t="shared" si="4"/>
        <v>3.1699999999999964</v>
      </c>
      <c r="B70" s="295" t="s">
        <v>667</v>
      </c>
      <c r="C70" s="296" t="s">
        <v>2</v>
      </c>
      <c r="D70" s="299">
        <f>16*(0.5*4*1)</f>
        <v>32</v>
      </c>
      <c r="E70" s="297"/>
      <c r="F70" s="298">
        <f>ROUND(D70*E70,10)</f>
        <v>0</v>
      </c>
      <c r="G70" s="285"/>
      <c r="H70" s="286"/>
    </row>
    <row r="71" spans="1:8" s="282" customFormat="1" ht="14.25" customHeight="1" x14ac:dyDescent="0.25">
      <c r="A71" s="398">
        <f t="shared" si="4"/>
        <v>3.1799999999999962</v>
      </c>
      <c r="B71" s="295" t="s">
        <v>76</v>
      </c>
      <c r="C71" s="296" t="s">
        <v>2</v>
      </c>
      <c r="D71" s="299">
        <f>+D70</f>
        <v>32</v>
      </c>
      <c r="E71" s="297"/>
      <c r="F71" s="298">
        <f>ROUND(D71*E71,10)</f>
        <v>0</v>
      </c>
      <c r="G71" s="285"/>
      <c r="H71" s="286"/>
    </row>
    <row r="72" spans="1:8" s="282" customFormat="1" ht="14.25" customHeight="1" x14ac:dyDescent="0.25">
      <c r="A72" s="398">
        <f t="shared" si="4"/>
        <v>3.1899999999999959</v>
      </c>
      <c r="B72" s="295" t="s">
        <v>77</v>
      </c>
      <c r="C72" s="296" t="s">
        <v>2</v>
      </c>
      <c r="D72" s="299">
        <f>1*4*16+0.5*4*16</f>
        <v>96</v>
      </c>
      <c r="E72" s="297"/>
      <c r="F72" s="298">
        <f>ROUND(D72*E72,10)</f>
        <v>0</v>
      </c>
      <c r="G72" s="285"/>
      <c r="H72" s="286"/>
    </row>
    <row r="73" spans="1:8" s="282" customFormat="1" ht="14.25" customHeight="1" x14ac:dyDescent="0.25">
      <c r="A73" s="398">
        <f t="shared" si="4"/>
        <v>3.1999999999999957</v>
      </c>
      <c r="B73" s="295" t="s">
        <v>78</v>
      </c>
      <c r="C73" s="296" t="s">
        <v>1</v>
      </c>
      <c r="D73" s="299">
        <f>4*0.5*16</f>
        <v>32</v>
      </c>
      <c r="E73" s="297"/>
      <c r="F73" s="298">
        <f>ROUND(D73*E73,10)</f>
        <v>0</v>
      </c>
      <c r="G73" s="285"/>
      <c r="H73" s="286"/>
    </row>
    <row r="74" spans="1:8" s="282" customFormat="1" ht="14.25" customHeight="1" x14ac:dyDescent="0.25">
      <c r="A74" s="398">
        <f t="shared" si="4"/>
        <v>3.2099999999999955</v>
      </c>
      <c r="B74" s="291" t="s">
        <v>112</v>
      </c>
      <c r="C74" s="292" t="s">
        <v>47</v>
      </c>
      <c r="D74" s="300"/>
      <c r="E74" s="293"/>
      <c r="F74" s="298"/>
      <c r="G74" s="285"/>
      <c r="H74" s="286"/>
    </row>
    <row r="75" spans="1:8" s="282" customFormat="1" ht="14.25" customHeight="1" x14ac:dyDescent="0.25">
      <c r="A75" s="398">
        <f t="shared" si="4"/>
        <v>3.2199999999999953</v>
      </c>
      <c r="B75" s="295" t="s">
        <v>673</v>
      </c>
      <c r="C75" s="296" t="s">
        <v>2</v>
      </c>
      <c r="D75" s="299">
        <f>25.31*2+31.44</f>
        <v>82.06</v>
      </c>
      <c r="E75" s="297"/>
      <c r="F75" s="298">
        <f>ROUND(D75*E75,10)</f>
        <v>0</v>
      </c>
      <c r="G75" s="285"/>
      <c r="H75" s="286"/>
    </row>
    <row r="76" spans="1:8" s="282" customFormat="1" ht="14.25" customHeight="1" x14ac:dyDescent="0.25">
      <c r="A76" s="398">
        <f t="shared" si="4"/>
        <v>3.2299999999999951</v>
      </c>
      <c r="B76" s="295" t="s">
        <v>674</v>
      </c>
      <c r="C76" s="296" t="s">
        <v>2</v>
      </c>
      <c r="D76" s="299">
        <f>1.5*31.44</f>
        <v>47.160000000000004</v>
      </c>
      <c r="E76" s="297"/>
      <c r="F76" s="298">
        <f>ROUND(D76*E76,10)</f>
        <v>0</v>
      </c>
      <c r="G76" s="285"/>
      <c r="H76" s="286"/>
    </row>
    <row r="77" spans="1:8" s="282" customFormat="1" ht="14.25" customHeight="1" x14ac:dyDescent="0.25">
      <c r="A77" s="398">
        <f t="shared" si="4"/>
        <v>3.2399999999999949</v>
      </c>
      <c r="B77" s="291" t="s">
        <v>156</v>
      </c>
      <c r="C77" s="292" t="s">
        <v>47</v>
      </c>
      <c r="D77" s="300"/>
      <c r="E77" s="293"/>
      <c r="F77" s="294"/>
      <c r="G77" s="285"/>
      <c r="H77" s="286"/>
    </row>
    <row r="78" spans="1:8" s="282" customFormat="1" ht="14.25" customHeight="1" x14ac:dyDescent="0.25">
      <c r="A78" s="398">
        <f t="shared" si="4"/>
        <v>3.2499999999999947</v>
      </c>
      <c r="B78" s="295" t="s">
        <v>158</v>
      </c>
      <c r="C78" s="296" t="s">
        <v>2</v>
      </c>
      <c r="D78" s="299">
        <f>+D70</f>
        <v>32</v>
      </c>
      <c r="E78" s="297"/>
      <c r="F78" s="298">
        <f>ROUND(D78*E78,10)</f>
        <v>0</v>
      </c>
      <c r="G78" s="285"/>
      <c r="H78" s="286"/>
    </row>
    <row r="79" spans="1:8" s="282" customFormat="1" ht="14.25" customHeight="1" x14ac:dyDescent="0.25">
      <c r="A79" s="398">
        <f t="shared" si="4"/>
        <v>3.2599999999999945</v>
      </c>
      <c r="B79" s="295" t="s">
        <v>669</v>
      </c>
      <c r="C79" s="296" t="s">
        <v>2</v>
      </c>
      <c r="D79" s="299">
        <f>419/2</f>
        <v>209.5</v>
      </c>
      <c r="E79" s="297"/>
      <c r="F79" s="298">
        <f>ROUND(D79*E79,10)</f>
        <v>0</v>
      </c>
      <c r="G79" s="285"/>
      <c r="H79" s="286"/>
    </row>
    <row r="80" spans="1:8" s="282" customFormat="1" ht="14.25" customHeight="1" x14ac:dyDescent="0.25">
      <c r="A80" s="398">
        <f t="shared" si="4"/>
        <v>3.2699999999999942</v>
      </c>
      <c r="B80" s="291" t="s">
        <v>670</v>
      </c>
      <c r="C80" s="292" t="s">
        <v>47</v>
      </c>
      <c r="D80" s="300"/>
      <c r="E80" s="293"/>
      <c r="F80" s="298"/>
      <c r="G80" s="285"/>
      <c r="H80" s="286"/>
    </row>
    <row r="81" spans="1:8" s="282" customFormat="1" ht="14.25" customHeight="1" x14ac:dyDescent="0.25">
      <c r="A81" s="398">
        <f t="shared" si="4"/>
        <v>3.279999999999994</v>
      </c>
      <c r="B81" s="295" t="s">
        <v>671</v>
      </c>
      <c r="C81" s="296" t="s">
        <v>3</v>
      </c>
      <c r="D81" s="299">
        <v>1</v>
      </c>
      <c r="E81" s="297"/>
      <c r="F81" s="298">
        <f>ROUND(D81*E81,10)</f>
        <v>0</v>
      </c>
      <c r="G81" s="285"/>
      <c r="H81" s="286"/>
    </row>
    <row r="82" spans="1:8" s="282" customFormat="1" ht="14.25" customHeight="1" x14ac:dyDescent="0.25">
      <c r="A82" s="398"/>
      <c r="B82" s="303"/>
      <c r="C82" s="304"/>
      <c r="D82" s="297"/>
      <c r="E82" s="297"/>
      <c r="F82" s="298"/>
      <c r="G82" s="285"/>
      <c r="H82" s="286"/>
    </row>
    <row r="83" spans="1:8" s="282" customFormat="1" ht="14.25" customHeight="1" x14ac:dyDescent="0.25">
      <c r="A83" s="398">
        <v>4</v>
      </c>
      <c r="B83" s="287" t="s">
        <v>2017</v>
      </c>
      <c r="C83" s="288" t="s">
        <v>47</v>
      </c>
      <c r="D83" s="289"/>
      <c r="E83" s="289"/>
      <c r="F83" s="290">
        <f>SUM(F84:F121)</f>
        <v>0</v>
      </c>
      <c r="G83" s="285"/>
      <c r="H83" s="286"/>
    </row>
    <row r="84" spans="1:8" s="282" customFormat="1" ht="14.25" customHeight="1" x14ac:dyDescent="0.25">
      <c r="A84" s="398">
        <f>+A83+0.01</f>
        <v>4.01</v>
      </c>
      <c r="B84" s="291" t="s">
        <v>61</v>
      </c>
      <c r="C84" s="292" t="s">
        <v>47</v>
      </c>
      <c r="D84" s="293"/>
      <c r="E84" s="293"/>
      <c r="F84" s="294"/>
      <c r="G84" s="285"/>
      <c r="H84" s="286"/>
    </row>
    <row r="85" spans="1:8" s="282" customFormat="1" ht="14.25" customHeight="1" x14ac:dyDescent="0.25">
      <c r="A85" s="398">
        <f t="shared" ref="A85:A125" si="5">+A84+0.01</f>
        <v>4.0199999999999996</v>
      </c>
      <c r="B85" s="295" t="s">
        <v>81</v>
      </c>
      <c r="C85" s="296" t="s">
        <v>2</v>
      </c>
      <c r="D85" s="299">
        <f>22*42</f>
        <v>924</v>
      </c>
      <c r="E85" s="297"/>
      <c r="F85" s="298">
        <f>ROUND(D85*E85,10)</f>
        <v>0</v>
      </c>
      <c r="G85" s="285"/>
      <c r="H85" s="286"/>
    </row>
    <row r="86" spans="1:8" s="282" customFormat="1" ht="14.25" customHeight="1" x14ac:dyDescent="0.25">
      <c r="A86" s="398">
        <f t="shared" si="5"/>
        <v>4.0299999999999994</v>
      </c>
      <c r="B86" s="295" t="s">
        <v>84</v>
      </c>
      <c r="C86" s="296" t="s">
        <v>2</v>
      </c>
      <c r="D86" s="299">
        <f>40*20</f>
        <v>800</v>
      </c>
      <c r="E86" s="297"/>
      <c r="F86" s="298">
        <f>ROUND(D86*E86,10)</f>
        <v>0</v>
      </c>
      <c r="G86" s="285"/>
      <c r="H86" s="286"/>
    </row>
    <row r="87" spans="1:8" s="282" customFormat="1" ht="14.25" customHeight="1" x14ac:dyDescent="0.25">
      <c r="A87" s="398">
        <f t="shared" si="5"/>
        <v>4.0399999999999991</v>
      </c>
      <c r="B87" s="291" t="s">
        <v>63</v>
      </c>
      <c r="C87" s="292" t="s">
        <v>47</v>
      </c>
      <c r="D87" s="300"/>
      <c r="E87" s="293"/>
      <c r="F87" s="294"/>
      <c r="G87" s="285"/>
      <c r="H87" s="286"/>
    </row>
    <row r="88" spans="1:8" s="282" customFormat="1" ht="14.25" customHeight="1" x14ac:dyDescent="0.25">
      <c r="A88" s="398">
        <f t="shared" si="5"/>
        <v>4.0499999999999989</v>
      </c>
      <c r="B88" s="295" t="s">
        <v>661</v>
      </c>
      <c r="C88" s="296" t="s">
        <v>660</v>
      </c>
      <c r="D88" s="299">
        <f>+D86*0.4</f>
        <v>320</v>
      </c>
      <c r="E88" s="297"/>
      <c r="F88" s="298">
        <f>ROUND(D88*E88,10)</f>
        <v>0</v>
      </c>
      <c r="G88" s="285"/>
      <c r="H88" s="286"/>
    </row>
    <row r="89" spans="1:8" s="282" customFormat="1" ht="14.25" customHeight="1" x14ac:dyDescent="0.25">
      <c r="A89" s="398">
        <f t="shared" si="5"/>
        <v>4.0599999999999987</v>
      </c>
      <c r="B89" s="295" t="s">
        <v>662</v>
      </c>
      <c r="C89" s="296" t="s">
        <v>663</v>
      </c>
      <c r="D89" s="299">
        <f>815.8*1.3*5</f>
        <v>5302.7</v>
      </c>
      <c r="E89" s="297"/>
      <c r="F89" s="298">
        <f>ROUND(D89*E89,10)</f>
        <v>0</v>
      </c>
      <c r="G89" s="285"/>
      <c r="H89" s="286"/>
    </row>
    <row r="90" spans="1:8" s="282" customFormat="1" ht="14.25" customHeight="1" x14ac:dyDescent="0.25">
      <c r="A90" s="398">
        <f t="shared" si="5"/>
        <v>4.0699999999999985</v>
      </c>
      <c r="B90" s="295" t="s">
        <v>56</v>
      </c>
      <c r="C90" s="296" t="s">
        <v>9</v>
      </c>
      <c r="D90" s="299">
        <f>+D86*1.5</f>
        <v>1200</v>
      </c>
      <c r="E90" s="297"/>
      <c r="F90" s="298">
        <f>ROUND(D90*E90,10)</f>
        <v>0</v>
      </c>
      <c r="G90" s="285"/>
      <c r="H90" s="286"/>
    </row>
    <row r="91" spans="1:8" s="282" customFormat="1" ht="14.25" customHeight="1" x14ac:dyDescent="0.25">
      <c r="A91" s="398">
        <f t="shared" si="5"/>
        <v>4.0799999999999983</v>
      </c>
      <c r="B91" s="291" t="s">
        <v>94</v>
      </c>
      <c r="C91" s="292" t="s">
        <v>47</v>
      </c>
      <c r="D91" s="300"/>
      <c r="E91" s="293"/>
      <c r="F91" s="294"/>
      <c r="G91" s="285"/>
      <c r="H91" s="286"/>
    </row>
    <row r="92" spans="1:8" s="282" customFormat="1" ht="14.25" customHeight="1" x14ac:dyDescent="0.25">
      <c r="A92" s="398">
        <f t="shared" si="5"/>
        <v>4.0899999999999981</v>
      </c>
      <c r="B92" s="302" t="s">
        <v>664</v>
      </c>
      <c r="C92" s="296" t="s">
        <v>9</v>
      </c>
      <c r="D92" s="299">
        <f>800*0.2</f>
        <v>160</v>
      </c>
      <c r="E92" s="297"/>
      <c r="F92" s="298">
        <f>ROUND(D92*E92,10)</f>
        <v>0</v>
      </c>
      <c r="G92" s="285"/>
      <c r="H92" s="286"/>
    </row>
    <row r="93" spans="1:8" s="282" customFormat="1" ht="14.25" customHeight="1" x14ac:dyDescent="0.25">
      <c r="A93" s="398">
        <f t="shared" si="5"/>
        <v>4.0999999999999979</v>
      </c>
      <c r="B93" s="295" t="s">
        <v>665</v>
      </c>
      <c r="C93" s="296" t="s">
        <v>9</v>
      </c>
      <c r="D93" s="299">
        <f>30*2*2*0.5</f>
        <v>60</v>
      </c>
      <c r="E93" s="297"/>
      <c r="F93" s="298">
        <f>ROUND(D93*E93,10)</f>
        <v>0</v>
      </c>
      <c r="G93" s="285"/>
      <c r="H93" s="286"/>
    </row>
    <row r="94" spans="1:8" s="282" customFormat="1" ht="14.25" customHeight="1" x14ac:dyDescent="0.25">
      <c r="A94" s="398">
        <f t="shared" si="5"/>
        <v>4.1099999999999977</v>
      </c>
      <c r="B94" s="295" t="s">
        <v>666</v>
      </c>
      <c r="C94" s="296" t="s">
        <v>9</v>
      </c>
      <c r="D94" s="299">
        <f>30*1.5*0.5*0.5</f>
        <v>11.25</v>
      </c>
      <c r="E94" s="297"/>
      <c r="F94" s="298">
        <f>ROUND(D94*E94,10)</f>
        <v>0</v>
      </c>
      <c r="G94" s="285"/>
      <c r="H94" s="286"/>
    </row>
    <row r="95" spans="1:8" s="282" customFormat="1" ht="14.25" customHeight="1" x14ac:dyDescent="0.25">
      <c r="A95" s="398">
        <f t="shared" si="5"/>
        <v>4.1199999999999974</v>
      </c>
      <c r="B95" s="291" t="s">
        <v>676</v>
      </c>
      <c r="C95" s="292" t="s">
        <v>47</v>
      </c>
      <c r="D95" s="300"/>
      <c r="E95" s="293"/>
      <c r="F95" s="294"/>
      <c r="G95" s="285"/>
      <c r="H95" s="286"/>
    </row>
    <row r="96" spans="1:8" s="282" customFormat="1" ht="14.25" customHeight="1" x14ac:dyDescent="0.25">
      <c r="A96" s="398">
        <f t="shared" si="5"/>
        <v>4.1299999999999972</v>
      </c>
      <c r="B96" s="295" t="s">
        <v>677</v>
      </c>
      <c r="C96" s="296" t="s">
        <v>82</v>
      </c>
      <c r="D96" s="299">
        <f>110*3.8</f>
        <v>418</v>
      </c>
      <c r="E96" s="297"/>
      <c r="F96" s="298">
        <f t="shared" ref="F96:F102" si="6">+D96*E96</f>
        <v>0</v>
      </c>
      <c r="G96" s="285"/>
      <c r="H96" s="286"/>
    </row>
    <row r="97" spans="1:8" s="282" customFormat="1" ht="14.25" customHeight="1" x14ac:dyDescent="0.25">
      <c r="A97" s="398">
        <f t="shared" si="5"/>
        <v>4.139999999999997</v>
      </c>
      <c r="B97" s="295" t="s">
        <v>678</v>
      </c>
      <c r="C97" s="296" t="s">
        <v>87</v>
      </c>
      <c r="D97" s="299">
        <f>110*0.45*0.25</f>
        <v>12.375</v>
      </c>
      <c r="E97" s="297"/>
      <c r="F97" s="298">
        <f t="shared" si="6"/>
        <v>0</v>
      </c>
      <c r="G97" s="285"/>
      <c r="H97" s="286"/>
    </row>
    <row r="98" spans="1:8" s="282" customFormat="1" ht="14.25" customHeight="1" x14ac:dyDescent="0.25">
      <c r="A98" s="398">
        <f t="shared" si="5"/>
        <v>4.1499999999999968</v>
      </c>
      <c r="B98" s="295" t="s">
        <v>679</v>
      </c>
      <c r="C98" s="296" t="s">
        <v>87</v>
      </c>
      <c r="D98" s="299">
        <f>120*0.15*0.2</f>
        <v>3.6</v>
      </c>
      <c r="E98" s="297"/>
      <c r="F98" s="298">
        <f t="shared" si="6"/>
        <v>0</v>
      </c>
      <c r="G98" s="285"/>
      <c r="H98" s="286"/>
    </row>
    <row r="99" spans="1:8" s="282" customFormat="1" ht="14.25" customHeight="1" x14ac:dyDescent="0.25">
      <c r="A99" s="398">
        <f t="shared" si="5"/>
        <v>4.1599999999999966</v>
      </c>
      <c r="B99" s="295" t="s">
        <v>680</v>
      </c>
      <c r="C99" s="296" t="s">
        <v>87</v>
      </c>
      <c r="D99" s="299">
        <f>28*3.8*0.15*0.2</f>
        <v>3.1919999999999997</v>
      </c>
      <c r="E99" s="297"/>
      <c r="F99" s="298">
        <f t="shared" si="6"/>
        <v>0</v>
      </c>
      <c r="G99" s="285"/>
      <c r="H99" s="286"/>
    </row>
    <row r="100" spans="1:8" s="282" customFormat="1" ht="14.25" customHeight="1" x14ac:dyDescent="0.25">
      <c r="A100" s="398">
        <f t="shared" si="5"/>
        <v>4.1699999999999964</v>
      </c>
      <c r="B100" s="295" t="s">
        <v>76</v>
      </c>
      <c r="C100" s="296" t="s">
        <v>82</v>
      </c>
      <c r="D100" s="299">
        <f>+D101+D102</f>
        <v>660</v>
      </c>
      <c r="E100" s="297"/>
      <c r="F100" s="298">
        <f t="shared" si="6"/>
        <v>0</v>
      </c>
      <c r="G100" s="285"/>
      <c r="H100" s="286"/>
    </row>
    <row r="101" spans="1:8" s="282" customFormat="1" ht="14.25" customHeight="1" x14ac:dyDescent="0.25">
      <c r="A101" s="398">
        <f t="shared" si="5"/>
        <v>4.1799999999999962</v>
      </c>
      <c r="B101" s="295" t="s">
        <v>681</v>
      </c>
      <c r="C101" s="296" t="s">
        <v>82</v>
      </c>
      <c r="D101" s="299">
        <f>110*3</f>
        <v>330</v>
      </c>
      <c r="E101" s="297"/>
      <c r="F101" s="298">
        <f t="shared" si="6"/>
        <v>0</v>
      </c>
      <c r="G101" s="285"/>
      <c r="H101" s="286"/>
    </row>
    <row r="102" spans="1:8" s="282" customFormat="1" ht="14.25" customHeight="1" x14ac:dyDescent="0.25">
      <c r="A102" s="398">
        <f t="shared" si="5"/>
        <v>4.1899999999999959</v>
      </c>
      <c r="B102" s="295" t="s">
        <v>682</v>
      </c>
      <c r="C102" s="296" t="s">
        <v>82</v>
      </c>
      <c r="D102" s="299">
        <f>+D101</f>
        <v>330</v>
      </c>
      <c r="E102" s="297"/>
      <c r="F102" s="298">
        <f t="shared" si="6"/>
        <v>0</v>
      </c>
      <c r="G102" s="285"/>
      <c r="H102" s="286"/>
    </row>
    <row r="103" spans="1:8" s="282" customFormat="1" ht="14.25" customHeight="1" x14ac:dyDescent="0.25">
      <c r="A103" s="398">
        <f t="shared" si="5"/>
        <v>4.1999999999999957</v>
      </c>
      <c r="B103" s="291" t="s">
        <v>270</v>
      </c>
      <c r="C103" s="296"/>
      <c r="D103" s="299"/>
      <c r="E103" s="297"/>
      <c r="F103" s="298"/>
      <c r="G103" s="285"/>
      <c r="H103" s="286"/>
    </row>
    <row r="104" spans="1:8" s="282" customFormat="1" ht="14.25" customHeight="1" x14ac:dyDescent="0.25">
      <c r="A104" s="398">
        <f t="shared" si="5"/>
        <v>4.2099999999999955</v>
      </c>
      <c r="B104" s="295" t="s">
        <v>300</v>
      </c>
      <c r="C104" s="296" t="s">
        <v>2</v>
      </c>
      <c r="D104" s="299">
        <f>120*3.2+(1*10/2*2)*2</f>
        <v>404</v>
      </c>
      <c r="E104" s="297"/>
      <c r="F104" s="298">
        <f>ROUND(D104*E104,10)</f>
        <v>0</v>
      </c>
      <c r="G104" s="285"/>
      <c r="H104" s="286"/>
    </row>
    <row r="105" spans="1:8" s="282" customFormat="1" ht="14.25" customHeight="1" x14ac:dyDescent="0.25">
      <c r="A105" s="398">
        <f t="shared" si="5"/>
        <v>4.2199999999999953</v>
      </c>
      <c r="B105" s="295" t="s">
        <v>683</v>
      </c>
      <c r="C105" s="296" t="s">
        <v>2</v>
      </c>
      <c r="D105" s="299">
        <f>10.55*41*2</f>
        <v>865.1</v>
      </c>
      <c r="E105" s="297"/>
      <c r="F105" s="298">
        <f>ROUND(D105*E105,10)</f>
        <v>0</v>
      </c>
      <c r="G105" s="285"/>
      <c r="H105" s="286"/>
    </row>
    <row r="106" spans="1:8" s="282" customFormat="1" ht="14.25" customHeight="1" x14ac:dyDescent="0.25">
      <c r="A106" s="398">
        <f t="shared" si="5"/>
        <v>4.2299999999999951</v>
      </c>
      <c r="B106" s="291" t="s">
        <v>684</v>
      </c>
      <c r="C106" s="292"/>
      <c r="D106" s="300"/>
      <c r="E106" s="293"/>
      <c r="F106" s="294"/>
      <c r="G106" s="285"/>
      <c r="H106" s="286"/>
    </row>
    <row r="107" spans="1:8" s="282" customFormat="1" ht="14.25" customHeight="1" x14ac:dyDescent="0.25">
      <c r="A107" s="398">
        <f t="shared" si="5"/>
        <v>4.2399999999999949</v>
      </c>
      <c r="B107" s="295" t="s">
        <v>685</v>
      </c>
      <c r="C107" s="296"/>
      <c r="D107" s="299">
        <f>15*20</f>
        <v>300</v>
      </c>
      <c r="E107" s="297"/>
      <c r="F107" s="298">
        <f>+D107*E107</f>
        <v>0</v>
      </c>
      <c r="G107" s="285"/>
      <c r="H107" s="286"/>
    </row>
    <row r="108" spans="1:8" s="282" customFormat="1" ht="14.25" customHeight="1" x14ac:dyDescent="0.25">
      <c r="A108" s="398">
        <f t="shared" si="5"/>
        <v>4.2499999999999947</v>
      </c>
      <c r="B108" s="302" t="s">
        <v>686</v>
      </c>
      <c r="C108" s="296"/>
      <c r="D108" s="299">
        <f>+D107*0.07</f>
        <v>21.000000000000004</v>
      </c>
      <c r="E108" s="297"/>
      <c r="F108" s="298">
        <f>+D108*E108</f>
        <v>0</v>
      </c>
      <c r="G108" s="285"/>
      <c r="H108" s="286"/>
    </row>
    <row r="109" spans="1:8" s="282" customFormat="1" ht="14.25" customHeight="1" x14ac:dyDescent="0.25">
      <c r="A109" s="398">
        <f t="shared" si="5"/>
        <v>4.2599999999999945</v>
      </c>
      <c r="B109" s="291" t="s">
        <v>106</v>
      </c>
      <c r="C109" s="292" t="s">
        <v>47</v>
      </c>
      <c r="D109" s="300"/>
      <c r="E109" s="293"/>
      <c r="F109" s="294"/>
      <c r="G109" s="285"/>
      <c r="H109" s="286"/>
    </row>
    <row r="110" spans="1:8" s="282" customFormat="1" ht="14.25" customHeight="1" x14ac:dyDescent="0.25">
      <c r="A110" s="398">
        <f t="shared" si="5"/>
        <v>4.2699999999999942</v>
      </c>
      <c r="B110" s="295" t="s">
        <v>667</v>
      </c>
      <c r="C110" s="296" t="s">
        <v>2</v>
      </c>
      <c r="D110" s="299">
        <f>1*4*0.5*30</f>
        <v>60</v>
      </c>
      <c r="E110" s="297"/>
      <c r="F110" s="298">
        <f>ROUND(D110*E110,10)</f>
        <v>0</v>
      </c>
      <c r="G110" s="285"/>
      <c r="H110" s="286"/>
    </row>
    <row r="111" spans="1:8" s="282" customFormat="1" ht="14.25" customHeight="1" x14ac:dyDescent="0.25">
      <c r="A111" s="398">
        <f t="shared" si="5"/>
        <v>4.279999999999994</v>
      </c>
      <c r="B111" s="295" t="s">
        <v>76</v>
      </c>
      <c r="C111" s="296" t="s">
        <v>2</v>
      </c>
      <c r="D111" s="299">
        <f>30*1*0.5*4</f>
        <v>60</v>
      </c>
      <c r="E111" s="297"/>
      <c r="F111" s="298">
        <f>ROUND(D111*E111,10)</f>
        <v>0</v>
      </c>
      <c r="G111" s="285"/>
      <c r="H111" s="286"/>
    </row>
    <row r="112" spans="1:8" s="282" customFormat="1" ht="14.25" customHeight="1" x14ac:dyDescent="0.25">
      <c r="A112" s="398">
        <f t="shared" si="5"/>
        <v>4.2899999999999938</v>
      </c>
      <c r="B112" s="295" t="s">
        <v>77</v>
      </c>
      <c r="C112" s="296" t="s">
        <v>2</v>
      </c>
      <c r="D112" s="299">
        <f>30*4+30*0.5*4</f>
        <v>180</v>
      </c>
      <c r="E112" s="297"/>
      <c r="F112" s="298">
        <f>ROUND(D112*E112,10)</f>
        <v>0</v>
      </c>
      <c r="G112" s="285"/>
      <c r="H112" s="286"/>
    </row>
    <row r="113" spans="1:8" s="282" customFormat="1" ht="14.25" customHeight="1" x14ac:dyDescent="0.25">
      <c r="A113" s="398">
        <f t="shared" si="5"/>
        <v>4.2999999999999936</v>
      </c>
      <c r="B113" s="295" t="s">
        <v>78</v>
      </c>
      <c r="C113" s="296" t="s">
        <v>1</v>
      </c>
      <c r="D113" s="299">
        <f>30*0.5*4</f>
        <v>60</v>
      </c>
      <c r="E113" s="297"/>
      <c r="F113" s="298">
        <f>ROUND(D113*E113,10)</f>
        <v>0</v>
      </c>
      <c r="G113" s="285"/>
      <c r="H113" s="286"/>
    </row>
    <row r="114" spans="1:8" s="282" customFormat="1" ht="14.25" customHeight="1" x14ac:dyDescent="0.25">
      <c r="A114" s="398">
        <f t="shared" si="5"/>
        <v>4.3099999999999934</v>
      </c>
      <c r="B114" s="291" t="s">
        <v>112</v>
      </c>
      <c r="C114" s="292" t="s">
        <v>47</v>
      </c>
      <c r="D114" s="300"/>
      <c r="E114" s="293"/>
      <c r="F114" s="298"/>
      <c r="G114" s="285"/>
      <c r="H114" s="286"/>
    </row>
    <row r="115" spans="1:8" s="282" customFormat="1" ht="14.25" customHeight="1" x14ac:dyDescent="0.25">
      <c r="A115" s="398">
        <f t="shared" si="5"/>
        <v>4.3199999999999932</v>
      </c>
      <c r="B115" s="295" t="s">
        <v>687</v>
      </c>
      <c r="C115" s="296" t="s">
        <v>2</v>
      </c>
      <c r="D115" s="299">
        <f>120*0.6</f>
        <v>72</v>
      </c>
      <c r="E115" s="297"/>
      <c r="F115" s="298">
        <f>ROUND(D115*E115,10)</f>
        <v>0</v>
      </c>
      <c r="G115" s="285"/>
      <c r="H115" s="286"/>
    </row>
    <row r="116" spans="1:8" s="282" customFormat="1" ht="14.25" customHeight="1" x14ac:dyDescent="0.25">
      <c r="A116" s="398">
        <f t="shared" si="5"/>
        <v>4.329999999999993</v>
      </c>
      <c r="B116" s="295" t="s">
        <v>674</v>
      </c>
      <c r="C116" s="296" t="s">
        <v>2</v>
      </c>
      <c r="D116" s="299">
        <f>20*1.5</f>
        <v>30</v>
      </c>
      <c r="E116" s="297"/>
      <c r="F116" s="298">
        <f>ROUND(D116*E116,10)</f>
        <v>0</v>
      </c>
      <c r="G116" s="285"/>
      <c r="H116" s="286"/>
    </row>
    <row r="117" spans="1:8" s="282" customFormat="1" ht="14.25" customHeight="1" x14ac:dyDescent="0.25">
      <c r="A117" s="398">
        <f t="shared" si="5"/>
        <v>4.3399999999999928</v>
      </c>
      <c r="B117" s="291" t="s">
        <v>156</v>
      </c>
      <c r="C117" s="292" t="s">
        <v>47</v>
      </c>
      <c r="D117" s="300"/>
      <c r="E117" s="293"/>
      <c r="F117" s="294"/>
      <c r="G117" s="285"/>
      <c r="H117" s="286"/>
    </row>
    <row r="118" spans="1:8" s="282" customFormat="1" ht="14.25" customHeight="1" x14ac:dyDescent="0.25">
      <c r="A118" s="398">
        <f t="shared" si="5"/>
        <v>4.3499999999999925</v>
      </c>
      <c r="B118" s="295" t="s">
        <v>158</v>
      </c>
      <c r="C118" s="296" t="s">
        <v>2</v>
      </c>
      <c r="D118" s="299">
        <f>+D110</f>
        <v>60</v>
      </c>
      <c r="E118" s="297"/>
      <c r="F118" s="298">
        <f>ROUND(D118*E118,10)</f>
        <v>0</v>
      </c>
      <c r="G118" s="285"/>
      <c r="H118" s="286"/>
    </row>
    <row r="119" spans="1:8" s="282" customFormat="1" ht="14.25" customHeight="1" x14ac:dyDescent="0.25">
      <c r="A119" s="398">
        <f t="shared" si="5"/>
        <v>4.3599999999999923</v>
      </c>
      <c r="B119" s="295" t="s">
        <v>669</v>
      </c>
      <c r="C119" s="296" t="s">
        <v>2</v>
      </c>
      <c r="D119" s="299">
        <v>600</v>
      </c>
      <c r="E119" s="297"/>
      <c r="F119" s="298">
        <f>ROUND(D119*E119,10)</f>
        <v>0</v>
      </c>
      <c r="G119" s="285"/>
      <c r="H119" s="286"/>
    </row>
    <row r="120" spans="1:8" s="282" customFormat="1" ht="14.25" customHeight="1" x14ac:dyDescent="0.25">
      <c r="A120" s="398">
        <f t="shared" si="5"/>
        <v>4.3699999999999921</v>
      </c>
      <c r="B120" s="291" t="s">
        <v>670</v>
      </c>
      <c r="C120" s="292" t="s">
        <v>47</v>
      </c>
      <c r="D120" s="300"/>
      <c r="E120" s="293"/>
      <c r="F120" s="298"/>
      <c r="G120" s="285"/>
      <c r="H120" s="286"/>
    </row>
    <row r="121" spans="1:8" s="282" customFormat="1" ht="14.25" customHeight="1" x14ac:dyDescent="0.25">
      <c r="A121" s="398">
        <f t="shared" si="5"/>
        <v>4.3799999999999919</v>
      </c>
      <c r="B121" s="295" t="s">
        <v>671</v>
      </c>
      <c r="C121" s="296" t="s">
        <v>3</v>
      </c>
      <c r="D121" s="299">
        <v>1</v>
      </c>
      <c r="E121" s="297"/>
      <c r="F121" s="298">
        <f>ROUND(D121*E121,10)</f>
        <v>0</v>
      </c>
      <c r="G121" s="285"/>
      <c r="H121" s="286"/>
    </row>
    <row r="122" spans="1:8" s="282" customFormat="1" ht="14.25" customHeight="1" x14ac:dyDescent="0.25">
      <c r="A122" s="404"/>
      <c r="B122" s="405"/>
      <c r="C122" s="406"/>
      <c r="D122" s="407"/>
      <c r="E122" s="408"/>
      <c r="F122" s="409"/>
      <c r="G122" s="285"/>
      <c r="H122" s="286"/>
    </row>
    <row r="123" spans="1:8" s="282" customFormat="1" ht="16.149999999999999" customHeight="1" x14ac:dyDescent="0.25">
      <c r="A123" s="398">
        <v>5</v>
      </c>
      <c r="B123" s="287" t="s">
        <v>1954</v>
      </c>
      <c r="C123" s="288" t="s">
        <v>47</v>
      </c>
      <c r="D123" s="289"/>
      <c r="E123" s="289"/>
      <c r="F123" s="290">
        <f>SUM(F125:F145)</f>
        <v>0</v>
      </c>
      <c r="G123" s="285"/>
      <c r="H123" s="286"/>
    </row>
    <row r="124" spans="1:8" s="282" customFormat="1" x14ac:dyDescent="0.25">
      <c r="A124" s="398">
        <f t="shared" si="5"/>
        <v>5.01</v>
      </c>
      <c r="B124" s="291" t="s">
        <v>61</v>
      </c>
      <c r="C124" s="292" t="s">
        <v>47</v>
      </c>
      <c r="D124" s="293"/>
      <c r="E124" s="293"/>
      <c r="F124" s="294"/>
      <c r="G124" s="285"/>
      <c r="H124" s="286"/>
    </row>
    <row r="125" spans="1:8" s="282" customFormat="1" x14ac:dyDescent="0.25">
      <c r="A125" s="398">
        <f t="shared" si="5"/>
        <v>5.0199999999999996</v>
      </c>
      <c r="B125" s="295" t="s">
        <v>81</v>
      </c>
      <c r="C125" s="296" t="s">
        <v>1955</v>
      </c>
      <c r="D125" s="299">
        <v>241.00799999999998</v>
      </c>
      <c r="E125" s="297"/>
      <c r="F125" s="298">
        <f>ROUND(D125*E125,10)</f>
        <v>0</v>
      </c>
      <c r="G125" s="354"/>
      <c r="H125" s="286"/>
    </row>
    <row r="126" spans="1:8" s="282" customFormat="1" x14ac:dyDescent="0.25">
      <c r="A126" s="398">
        <f t="shared" ref="A126:A145" si="7">+A125+0.01</f>
        <v>5.0299999999999994</v>
      </c>
      <c r="B126" s="291" t="s">
        <v>63</v>
      </c>
      <c r="C126" s="292" t="s">
        <v>47</v>
      </c>
      <c r="D126" s="293"/>
      <c r="E126" s="293"/>
      <c r="F126" s="294"/>
      <c r="G126" s="354"/>
      <c r="H126" s="286"/>
    </row>
    <row r="127" spans="1:8" s="282" customFormat="1" x14ac:dyDescent="0.25">
      <c r="A127" s="398">
        <f t="shared" si="7"/>
        <v>5.0399999999999991</v>
      </c>
      <c r="B127" s="295" t="s">
        <v>1956</v>
      </c>
      <c r="C127" s="296" t="s">
        <v>9</v>
      </c>
      <c r="D127" s="297">
        <v>154.24799999999999</v>
      </c>
      <c r="E127" s="297"/>
      <c r="F127" s="298">
        <f>ROUND(D127*E127,10)</f>
        <v>0</v>
      </c>
      <c r="G127" s="354"/>
      <c r="H127" s="286"/>
    </row>
    <row r="128" spans="1:8" s="282" customFormat="1" x14ac:dyDescent="0.25">
      <c r="A128" s="398">
        <f t="shared" si="7"/>
        <v>5.0499999999999989</v>
      </c>
      <c r="B128" s="295" t="s">
        <v>65</v>
      </c>
      <c r="C128" s="296" t="s">
        <v>9</v>
      </c>
      <c r="D128" s="297">
        <v>115.67999999999999</v>
      </c>
      <c r="E128" s="297"/>
      <c r="F128" s="298">
        <f>ROUND(D128*E128,10)</f>
        <v>0</v>
      </c>
      <c r="G128" s="354"/>
      <c r="H128" s="286"/>
    </row>
    <row r="129" spans="1:8" s="282" customFormat="1" x14ac:dyDescent="0.25">
      <c r="A129" s="398">
        <f t="shared" si="7"/>
        <v>5.0599999999999987</v>
      </c>
      <c r="B129" s="295" t="s">
        <v>66</v>
      </c>
      <c r="C129" s="296" t="s">
        <v>9</v>
      </c>
      <c r="D129" s="297">
        <v>77.12</v>
      </c>
      <c r="E129" s="297"/>
      <c r="F129" s="298">
        <f>ROUND(D129*E129,10)</f>
        <v>0</v>
      </c>
      <c r="G129" s="354"/>
      <c r="H129" s="286"/>
    </row>
    <row r="130" spans="1:8" s="282" customFormat="1" x14ac:dyDescent="0.25">
      <c r="A130" s="398">
        <f t="shared" si="7"/>
        <v>5.0699999999999985</v>
      </c>
      <c r="B130" s="291" t="s">
        <v>69</v>
      </c>
      <c r="C130" s="292" t="s">
        <v>47</v>
      </c>
      <c r="D130" s="293"/>
      <c r="E130" s="293"/>
      <c r="F130" s="294"/>
      <c r="G130" s="354"/>
      <c r="H130" s="286"/>
    </row>
    <row r="131" spans="1:8" s="282" customFormat="1" x14ac:dyDescent="0.25">
      <c r="A131" s="398">
        <f t="shared" si="7"/>
        <v>5.0799999999999983</v>
      </c>
      <c r="B131" s="295" t="s">
        <v>1957</v>
      </c>
      <c r="C131" s="296" t="s">
        <v>9</v>
      </c>
      <c r="D131" s="297">
        <v>48.2</v>
      </c>
      <c r="E131" s="297"/>
      <c r="F131" s="298">
        <f>ROUND(D131*E131,10)</f>
        <v>0</v>
      </c>
      <c r="G131" s="354"/>
      <c r="H131" s="286"/>
    </row>
    <row r="132" spans="1:8" s="282" customFormat="1" x14ac:dyDescent="0.25">
      <c r="A132" s="398">
        <f t="shared" si="7"/>
        <v>5.0899999999999981</v>
      </c>
      <c r="B132" s="295" t="s">
        <v>1958</v>
      </c>
      <c r="C132" s="296" t="s">
        <v>9</v>
      </c>
      <c r="D132" s="297">
        <v>9.64</v>
      </c>
      <c r="E132" s="297"/>
      <c r="F132" s="298">
        <f>ROUND(D132*E132,10)</f>
        <v>0</v>
      </c>
      <c r="G132" s="354"/>
      <c r="H132" s="286"/>
    </row>
    <row r="133" spans="1:8" s="282" customFormat="1" x14ac:dyDescent="0.25">
      <c r="A133" s="398">
        <f t="shared" si="7"/>
        <v>5.0999999999999979</v>
      </c>
      <c r="B133" s="295" t="s">
        <v>1959</v>
      </c>
      <c r="C133" s="296" t="s">
        <v>9</v>
      </c>
      <c r="D133" s="297">
        <v>5.76</v>
      </c>
      <c r="E133" s="297"/>
      <c r="F133" s="298">
        <f>ROUND(D133*E133,10)</f>
        <v>0</v>
      </c>
      <c r="G133" s="354"/>
      <c r="H133" s="286"/>
    </row>
    <row r="134" spans="1:8" s="282" customFormat="1" x14ac:dyDescent="0.25">
      <c r="A134" s="398">
        <f t="shared" si="7"/>
        <v>5.1099999999999977</v>
      </c>
      <c r="B134" s="295" t="s">
        <v>1959</v>
      </c>
      <c r="C134" s="296" t="s">
        <v>9</v>
      </c>
      <c r="D134" s="297">
        <v>8</v>
      </c>
      <c r="E134" s="297"/>
      <c r="F134" s="298">
        <f>ROUND(D134*E134,10)</f>
        <v>0</v>
      </c>
      <c r="G134" s="354"/>
      <c r="H134" s="286"/>
    </row>
    <row r="135" spans="1:8" s="282" customFormat="1" x14ac:dyDescent="0.25">
      <c r="A135" s="398">
        <f t="shared" si="7"/>
        <v>5.1199999999999974</v>
      </c>
      <c r="B135" s="291" t="s">
        <v>72</v>
      </c>
      <c r="C135" s="292" t="s">
        <v>47</v>
      </c>
      <c r="D135" s="293"/>
      <c r="E135" s="293"/>
      <c r="F135" s="294"/>
      <c r="G135" s="354"/>
      <c r="H135" s="286"/>
    </row>
    <row r="136" spans="1:8" s="282" customFormat="1" x14ac:dyDescent="0.25">
      <c r="A136" s="398">
        <f t="shared" si="7"/>
        <v>5.1299999999999972</v>
      </c>
      <c r="B136" s="295" t="s">
        <v>73</v>
      </c>
      <c r="C136" s="296" t="s">
        <v>2</v>
      </c>
      <c r="D136" s="297">
        <v>266.66666666666663</v>
      </c>
      <c r="E136" s="297"/>
      <c r="F136" s="298">
        <f>ROUND(D136*E136,10)</f>
        <v>0</v>
      </c>
      <c r="G136" s="354"/>
      <c r="H136" s="286"/>
    </row>
    <row r="137" spans="1:8" s="282" customFormat="1" x14ac:dyDescent="0.25">
      <c r="A137" s="398">
        <f t="shared" si="7"/>
        <v>5.139999999999997</v>
      </c>
      <c r="B137" s="291" t="s">
        <v>74</v>
      </c>
      <c r="C137" s="292" t="s">
        <v>47</v>
      </c>
      <c r="D137" s="293"/>
      <c r="E137" s="293"/>
      <c r="F137" s="294"/>
      <c r="G137" s="354"/>
      <c r="H137" s="286"/>
    </row>
    <row r="138" spans="1:8" s="282" customFormat="1" ht="14.45" customHeight="1" x14ac:dyDescent="0.25">
      <c r="A138" s="398">
        <f t="shared" si="7"/>
        <v>5.1499999999999968</v>
      </c>
      <c r="B138" s="295" t="s">
        <v>75</v>
      </c>
      <c r="C138" s="296" t="s">
        <v>2</v>
      </c>
      <c r="D138" s="297">
        <v>507.93650793650784</v>
      </c>
      <c r="E138" s="297"/>
      <c r="F138" s="298">
        <f>ROUND(D138*E138,10)</f>
        <v>0</v>
      </c>
      <c r="G138" s="354"/>
      <c r="H138" s="286"/>
    </row>
    <row r="139" spans="1:8" s="282" customFormat="1" x14ac:dyDescent="0.25">
      <c r="A139" s="398">
        <f t="shared" si="7"/>
        <v>5.1599999999999966</v>
      </c>
      <c r="B139" s="295" t="s">
        <v>76</v>
      </c>
      <c r="C139" s="296" t="s">
        <v>2</v>
      </c>
      <c r="D139" s="297">
        <v>507.93650793650784</v>
      </c>
      <c r="E139" s="297"/>
      <c r="F139" s="298">
        <f>ROUND(D139*E139,10)</f>
        <v>0</v>
      </c>
      <c r="G139" s="354"/>
      <c r="H139" s="286"/>
    </row>
    <row r="140" spans="1:8" s="282" customFormat="1" x14ac:dyDescent="0.25">
      <c r="A140" s="398">
        <f t="shared" si="7"/>
        <v>5.1699999999999964</v>
      </c>
      <c r="B140" s="295" t="s">
        <v>77</v>
      </c>
      <c r="C140" s="296" t="s">
        <v>1</v>
      </c>
      <c r="D140" s="297">
        <v>213.33333333333334</v>
      </c>
      <c r="E140" s="297"/>
      <c r="F140" s="298">
        <f>ROUND(D140*E140,10)</f>
        <v>0</v>
      </c>
      <c r="G140" s="354"/>
      <c r="H140" s="286"/>
    </row>
    <row r="141" spans="1:8" s="282" customFormat="1" x14ac:dyDescent="0.25">
      <c r="A141" s="398">
        <f t="shared" si="7"/>
        <v>5.1799999999999962</v>
      </c>
      <c r="B141" s="295" t="s">
        <v>78</v>
      </c>
      <c r="C141" s="296" t="s">
        <v>1</v>
      </c>
      <c r="D141" s="297">
        <v>160</v>
      </c>
      <c r="E141" s="297"/>
      <c r="F141" s="298">
        <f>ROUND(D141*E141,10)</f>
        <v>0</v>
      </c>
      <c r="G141" s="354"/>
      <c r="H141" s="286"/>
    </row>
    <row r="142" spans="1:8" s="282" customFormat="1" x14ac:dyDescent="0.25">
      <c r="A142" s="398">
        <f t="shared" si="7"/>
        <v>5.1899999999999959</v>
      </c>
      <c r="B142" s="291" t="s">
        <v>1960</v>
      </c>
      <c r="C142" s="292" t="s">
        <v>47</v>
      </c>
      <c r="D142" s="293"/>
      <c r="E142" s="293"/>
      <c r="F142" s="294"/>
      <c r="G142" s="354"/>
      <c r="H142" s="286"/>
    </row>
    <row r="143" spans="1:8" s="282" customFormat="1" x14ac:dyDescent="0.25">
      <c r="A143" s="398">
        <f t="shared" si="7"/>
        <v>5.1999999999999957</v>
      </c>
      <c r="B143" s="295" t="s">
        <v>1961</v>
      </c>
      <c r="C143" s="296" t="s">
        <v>2</v>
      </c>
      <c r="D143" s="297">
        <v>240</v>
      </c>
      <c r="E143" s="297"/>
      <c r="F143" s="298">
        <f>ROUND(D143*E143,10)</f>
        <v>0</v>
      </c>
      <c r="G143" s="354"/>
      <c r="H143" s="286"/>
    </row>
    <row r="144" spans="1:8" s="282" customFormat="1" x14ac:dyDescent="0.25">
      <c r="A144" s="398">
        <f t="shared" si="7"/>
        <v>5.2099999999999955</v>
      </c>
      <c r="B144" s="295" t="s">
        <v>1962</v>
      </c>
      <c r="C144" s="296" t="s">
        <v>2</v>
      </c>
      <c r="D144" s="297">
        <v>112</v>
      </c>
      <c r="E144" s="297"/>
      <c r="F144" s="298">
        <f>ROUND(D144*E144,10)</f>
        <v>0</v>
      </c>
      <c r="G144" s="354"/>
      <c r="H144" s="286"/>
    </row>
    <row r="145" spans="1:8" s="282" customFormat="1" x14ac:dyDescent="0.25">
      <c r="A145" s="398">
        <f t="shared" si="7"/>
        <v>5.2199999999999953</v>
      </c>
      <c r="B145" s="295" t="s">
        <v>1963</v>
      </c>
      <c r="C145" s="296" t="s">
        <v>1</v>
      </c>
      <c r="D145" s="297">
        <v>876</v>
      </c>
      <c r="E145" s="297"/>
      <c r="F145" s="298">
        <f>ROUND(D145*E145,10)</f>
        <v>0</v>
      </c>
      <c r="G145" s="354"/>
      <c r="H145" s="286"/>
    </row>
    <row r="146" spans="1:8" s="282" customFormat="1" ht="14.25" customHeight="1" x14ac:dyDescent="0.25">
      <c r="A146" s="396"/>
      <c r="C146" s="281"/>
      <c r="D146" s="283"/>
      <c r="E146" s="284"/>
      <c r="F146" s="284"/>
      <c r="G146" s="285"/>
      <c r="H146" s="286"/>
    </row>
    <row r="147" spans="1:8" s="282" customFormat="1" ht="14.25" customHeight="1" x14ac:dyDescent="0.25">
      <c r="A147" s="426"/>
      <c r="B147" s="427" t="s">
        <v>624</v>
      </c>
      <c r="C147" s="428"/>
      <c r="D147" s="429"/>
      <c r="E147" s="430"/>
      <c r="F147" s="431">
        <f>SUM(F10:F146)/2</f>
        <v>0</v>
      </c>
      <c r="G147" s="285"/>
      <c r="H147" s="286"/>
    </row>
    <row r="148" spans="1:8" s="282" customFormat="1" ht="14.25" customHeight="1" x14ac:dyDescent="0.25">
      <c r="A148" s="349"/>
      <c r="B148" s="264"/>
      <c r="C148" s="210"/>
      <c r="D148" s="211"/>
      <c r="E148" s="212"/>
      <c r="F148" s="203"/>
      <c r="G148" s="285"/>
      <c r="H148" s="286"/>
    </row>
    <row r="149" spans="1:8" s="282" customFormat="1" ht="14.25" customHeight="1" x14ac:dyDescent="0.25">
      <c r="A149" s="432" t="s">
        <v>616</v>
      </c>
      <c r="B149" s="433" t="s">
        <v>605</v>
      </c>
      <c r="C149" s="434"/>
      <c r="D149" s="435"/>
      <c r="E149" s="430"/>
      <c r="F149" s="431">
        <f>SUM(F150:F159)</f>
        <v>0</v>
      </c>
      <c r="G149" s="285"/>
      <c r="H149" s="286"/>
    </row>
    <row r="150" spans="1:8" s="282" customFormat="1" ht="14.25" customHeight="1" x14ac:dyDescent="0.25">
      <c r="A150" s="349">
        <v>1</v>
      </c>
      <c r="B150" s="264" t="s">
        <v>606</v>
      </c>
      <c r="C150" s="235">
        <v>0.1</v>
      </c>
      <c r="D150" s="211" t="s">
        <v>619</v>
      </c>
      <c r="E150" s="337"/>
      <c r="F150" s="203">
        <f>+C150*E150</f>
        <v>0</v>
      </c>
      <c r="G150" s="285"/>
      <c r="H150" s="286"/>
    </row>
    <row r="151" spans="1:8" s="282" customFormat="1" ht="14.25" customHeight="1" x14ac:dyDescent="0.25">
      <c r="A151" s="349">
        <v>2</v>
      </c>
      <c r="B151" s="264" t="s">
        <v>607</v>
      </c>
      <c r="C151" s="235">
        <v>0.03</v>
      </c>
      <c r="D151" s="211" t="s">
        <v>619</v>
      </c>
      <c r="E151" s="337"/>
      <c r="F151" s="203">
        <f>+C151*E151</f>
        <v>0</v>
      </c>
      <c r="G151" s="285"/>
      <c r="H151" s="286"/>
    </row>
    <row r="152" spans="1:8" s="282" customFormat="1" ht="14.25" customHeight="1" x14ac:dyDescent="0.25">
      <c r="A152" s="349">
        <v>3</v>
      </c>
      <c r="B152" s="264" t="s">
        <v>608</v>
      </c>
      <c r="C152" s="235">
        <v>0.03</v>
      </c>
      <c r="D152" s="211" t="s">
        <v>619</v>
      </c>
      <c r="E152" s="337"/>
      <c r="F152" s="203">
        <f>+C152*E152</f>
        <v>0</v>
      </c>
      <c r="G152" s="285"/>
      <c r="H152" s="286"/>
    </row>
    <row r="153" spans="1:8" s="282" customFormat="1" ht="14.25" customHeight="1" x14ac:dyDescent="0.25">
      <c r="A153" s="349">
        <v>4</v>
      </c>
      <c r="B153" s="264" t="s">
        <v>609</v>
      </c>
      <c r="C153" s="235">
        <v>3.5000000000000003E-2</v>
      </c>
      <c r="D153" s="211" t="s">
        <v>619</v>
      </c>
      <c r="E153" s="337"/>
      <c r="F153" s="203">
        <f>+C153*E153</f>
        <v>0</v>
      </c>
      <c r="G153" s="285"/>
      <c r="H153" s="286"/>
    </row>
    <row r="154" spans="1:8" s="282" customFormat="1" ht="14.25" customHeight="1" x14ac:dyDescent="0.25">
      <c r="A154" s="349">
        <v>5</v>
      </c>
      <c r="B154" s="264" t="s">
        <v>610</v>
      </c>
      <c r="C154" s="235">
        <v>0.05</v>
      </c>
      <c r="D154" s="211" t="s">
        <v>619</v>
      </c>
      <c r="E154" s="337"/>
      <c r="F154" s="203">
        <f>+C154*E154</f>
        <v>0</v>
      </c>
      <c r="G154" s="285"/>
      <c r="H154" s="286"/>
    </row>
    <row r="155" spans="1:8" s="282" customFormat="1" ht="14.25" customHeight="1" x14ac:dyDescent="0.25">
      <c r="A155" s="349">
        <v>6</v>
      </c>
      <c r="B155" s="264" t="s">
        <v>611</v>
      </c>
      <c r="C155" s="235">
        <v>0.01</v>
      </c>
      <c r="D155" s="211" t="s">
        <v>619</v>
      </c>
      <c r="E155" s="337"/>
      <c r="F155" s="203">
        <f t="shared" ref="F155" si="8">+C155*E155</f>
        <v>0</v>
      </c>
      <c r="G155" s="285"/>
      <c r="H155" s="286"/>
    </row>
    <row r="156" spans="1:8" s="282" customFormat="1" ht="14.25" customHeight="1" x14ac:dyDescent="0.25">
      <c r="A156" s="349">
        <v>7</v>
      </c>
      <c r="B156" s="264" t="s">
        <v>612</v>
      </c>
      <c r="C156" s="235">
        <v>1E-3</v>
      </c>
      <c r="D156" s="211" t="s">
        <v>619</v>
      </c>
      <c r="E156" s="337"/>
      <c r="F156" s="203">
        <f>+C156*E156</f>
        <v>0</v>
      </c>
      <c r="G156" s="285"/>
      <c r="H156" s="286"/>
    </row>
    <row r="157" spans="1:8" s="282" customFormat="1" ht="14.25" customHeight="1" x14ac:dyDescent="0.25">
      <c r="A157" s="349">
        <v>8</v>
      </c>
      <c r="B157" s="264" t="s">
        <v>613</v>
      </c>
      <c r="C157" s="235">
        <v>4.0000000000000001E-3</v>
      </c>
      <c r="D157" s="211" t="s">
        <v>619</v>
      </c>
      <c r="E157" s="337"/>
      <c r="F157" s="203">
        <f>+C157*E157</f>
        <v>0</v>
      </c>
      <c r="G157" s="285"/>
      <c r="H157" s="286"/>
    </row>
    <row r="158" spans="1:8" s="282" customFormat="1" ht="14.25" customHeight="1" x14ac:dyDescent="0.25">
      <c r="A158" s="349">
        <v>9</v>
      </c>
      <c r="B158" s="264" t="s">
        <v>2013</v>
      </c>
      <c r="C158" s="235">
        <v>3.0000000000000001E-3</v>
      </c>
      <c r="D158" s="211" t="s">
        <v>619</v>
      </c>
      <c r="E158" s="337"/>
      <c r="F158" s="203">
        <f>+C158*E158</f>
        <v>0</v>
      </c>
      <c r="G158" s="285"/>
      <c r="H158" s="286"/>
    </row>
    <row r="159" spans="1:8" x14ac:dyDescent="0.25">
      <c r="A159" s="349">
        <v>10</v>
      </c>
      <c r="B159" s="264" t="s">
        <v>615</v>
      </c>
      <c r="C159" s="235">
        <v>0.18</v>
      </c>
      <c r="D159" s="211" t="s">
        <v>619</v>
      </c>
      <c r="E159" s="337"/>
      <c r="F159" s="203">
        <f>+C159*F150</f>
        <v>0</v>
      </c>
      <c r="G159" s="199"/>
    </row>
    <row r="160" spans="1:8" ht="15.75" customHeight="1" thickBot="1" x14ac:dyDescent="0.3">
      <c r="A160" s="394"/>
      <c r="B160" s="273"/>
      <c r="C160" s="236"/>
      <c r="D160" s="237"/>
      <c r="E160" s="338"/>
      <c r="F160" s="239"/>
      <c r="G160" s="199"/>
    </row>
    <row r="161" spans="1:24" ht="15" customHeight="1" thickBot="1" x14ac:dyDescent="0.3">
      <c r="A161" s="436"/>
      <c r="B161" s="437" t="s">
        <v>40</v>
      </c>
      <c r="C161" s="438"/>
      <c r="D161" s="439"/>
      <c r="E161" s="440"/>
      <c r="F161" s="441">
        <f>+F147+F149</f>
        <v>0</v>
      </c>
      <c r="G161" s="199"/>
    </row>
    <row r="162" spans="1:24" x14ac:dyDescent="0.25">
      <c r="F162" s="275"/>
      <c r="G162" s="199"/>
    </row>
    <row r="163" spans="1:24" x14ac:dyDescent="0.25">
      <c r="F163" s="275"/>
      <c r="G163" s="199"/>
    </row>
    <row r="164" spans="1:24" x14ac:dyDescent="0.25">
      <c r="F164" s="275"/>
      <c r="G164" s="199"/>
    </row>
    <row r="165" spans="1:24" x14ac:dyDescent="0.25">
      <c r="F165" s="275"/>
      <c r="G165" s="199"/>
    </row>
    <row r="166" spans="1:24" x14ac:dyDescent="0.25">
      <c r="B166" s="244"/>
      <c r="C166" s="447"/>
      <c r="D166" s="447"/>
      <c r="E166" s="447"/>
      <c r="F166" s="447"/>
      <c r="G166" s="199"/>
    </row>
    <row r="167" spans="1:24" x14ac:dyDescent="0.25">
      <c r="B167" s="245"/>
      <c r="C167" s="442"/>
      <c r="D167" s="442"/>
      <c r="E167" s="442"/>
      <c r="F167" s="442"/>
      <c r="G167" s="199"/>
    </row>
    <row r="168" spans="1:24" x14ac:dyDescent="0.25">
      <c r="B168" s="245" t="s">
        <v>640</v>
      </c>
      <c r="C168" s="442"/>
      <c r="D168" s="442"/>
      <c r="E168" s="442"/>
      <c r="F168" s="442"/>
      <c r="G168" s="199"/>
    </row>
    <row r="169" spans="1:24" x14ac:dyDescent="0.25">
      <c r="C169" s="199"/>
      <c r="F169" s="202"/>
      <c r="G169" s="199"/>
    </row>
    <row r="170" spans="1:24" x14ac:dyDescent="0.25">
      <c r="C170" s="199"/>
      <c r="F170" s="202"/>
      <c r="G170" s="199"/>
    </row>
    <row r="171" spans="1:24" s="249" customFormat="1" x14ac:dyDescent="0.25">
      <c r="A171" s="376"/>
      <c r="B171" s="248"/>
      <c r="C171" s="199"/>
      <c r="D171" s="246"/>
      <c r="E171" s="246"/>
      <c r="F171" s="202"/>
      <c r="G171" s="199"/>
      <c r="I171" s="248"/>
      <c r="J171" s="248"/>
      <c r="K171" s="248"/>
      <c r="L171" s="248"/>
      <c r="M171" s="248"/>
      <c r="N171" s="248"/>
      <c r="O171" s="248"/>
      <c r="P171" s="248"/>
      <c r="Q171" s="248"/>
      <c r="R171" s="248"/>
      <c r="S171" s="248"/>
      <c r="T171" s="248"/>
      <c r="U171" s="248"/>
      <c r="V171" s="248"/>
      <c r="W171" s="248"/>
      <c r="X171" s="248"/>
    </row>
    <row r="172" spans="1:24" s="249" customFormat="1" x14ac:dyDescent="0.25">
      <c r="A172" s="376"/>
      <c r="B172" s="248"/>
      <c r="C172" s="199"/>
      <c r="D172" s="246"/>
      <c r="E172" s="246"/>
      <c r="F172" s="202"/>
      <c r="G172" s="199"/>
      <c r="I172" s="248"/>
      <c r="J172" s="248"/>
      <c r="K172" s="248"/>
      <c r="L172" s="248"/>
      <c r="M172" s="248"/>
      <c r="N172" s="248"/>
      <c r="O172" s="248"/>
      <c r="P172" s="248"/>
      <c r="Q172" s="248"/>
      <c r="R172" s="248"/>
      <c r="S172" s="248"/>
      <c r="T172" s="248"/>
      <c r="U172" s="248"/>
      <c r="V172" s="248"/>
      <c r="W172" s="248"/>
      <c r="X172" s="248"/>
    </row>
    <row r="173" spans="1:24" s="249" customFormat="1" x14ac:dyDescent="0.25">
      <c r="A173" s="376"/>
      <c r="B173" s="248"/>
      <c r="C173" s="199"/>
      <c r="D173" s="246"/>
      <c r="E173" s="246"/>
      <c r="F173" s="202"/>
      <c r="G173" s="199"/>
      <c r="I173" s="248"/>
      <c r="J173" s="248"/>
      <c r="K173" s="248"/>
      <c r="L173" s="248"/>
      <c r="M173" s="248"/>
      <c r="N173" s="248"/>
      <c r="O173" s="248"/>
      <c r="P173" s="248"/>
      <c r="Q173" s="248"/>
      <c r="R173" s="248"/>
      <c r="S173" s="248"/>
      <c r="T173" s="248"/>
      <c r="U173" s="248"/>
      <c r="V173" s="248"/>
      <c r="W173" s="248"/>
      <c r="X173" s="248"/>
    </row>
    <row r="174" spans="1:24" s="249" customFormat="1" x14ac:dyDescent="0.25">
      <c r="A174" s="376"/>
      <c r="B174" s="248"/>
      <c r="C174" s="199"/>
      <c r="D174" s="246"/>
      <c r="E174" s="246"/>
      <c r="F174" s="202"/>
      <c r="G174" s="199"/>
      <c r="I174" s="248"/>
      <c r="J174" s="248"/>
      <c r="K174" s="248"/>
      <c r="L174" s="248"/>
      <c r="M174" s="248"/>
      <c r="N174" s="248"/>
      <c r="O174" s="248"/>
      <c r="P174" s="248"/>
      <c r="Q174" s="248"/>
      <c r="R174" s="248"/>
      <c r="S174" s="248"/>
      <c r="T174" s="248"/>
      <c r="U174" s="248"/>
      <c r="V174" s="248"/>
      <c r="W174" s="248"/>
      <c r="X174" s="248"/>
    </row>
    <row r="175" spans="1:24" s="249" customFormat="1" x14ac:dyDescent="0.25">
      <c r="A175" s="376"/>
      <c r="B175" s="248"/>
      <c r="C175" s="199"/>
      <c r="D175" s="246"/>
      <c r="E175" s="246"/>
      <c r="F175" s="202"/>
      <c r="G175" s="199"/>
      <c r="I175" s="248"/>
      <c r="J175" s="248"/>
      <c r="K175" s="248"/>
      <c r="L175" s="248"/>
      <c r="M175" s="248"/>
      <c r="N175" s="248"/>
      <c r="O175" s="248"/>
      <c r="P175" s="248"/>
      <c r="Q175" s="248"/>
      <c r="R175" s="248"/>
      <c r="S175" s="248"/>
      <c r="T175" s="248"/>
      <c r="U175" s="248"/>
      <c r="V175" s="248"/>
      <c r="W175" s="248"/>
      <c r="X175" s="248"/>
    </row>
    <row r="176" spans="1:24" s="249" customFormat="1" x14ac:dyDescent="0.25">
      <c r="A176" s="376"/>
      <c r="B176" s="248"/>
      <c r="C176" s="199"/>
      <c r="D176" s="246"/>
      <c r="E176" s="246"/>
      <c r="F176" s="202"/>
      <c r="G176" s="199"/>
      <c r="I176" s="248"/>
      <c r="J176" s="248"/>
      <c r="K176" s="248"/>
      <c r="L176" s="248"/>
      <c r="M176" s="248"/>
      <c r="N176" s="248"/>
      <c r="O176" s="248"/>
      <c r="P176" s="248"/>
      <c r="Q176" s="248"/>
      <c r="R176" s="248"/>
      <c r="S176" s="248"/>
      <c r="T176" s="248"/>
      <c r="U176" s="248"/>
      <c r="V176" s="248"/>
      <c r="W176" s="248"/>
      <c r="X176" s="248"/>
    </row>
    <row r="177" spans="1:24" s="249" customFormat="1" x14ac:dyDescent="0.25">
      <c r="A177" s="376"/>
      <c r="B177" s="248"/>
      <c r="C177" s="199"/>
      <c r="D177" s="246"/>
      <c r="E177" s="246"/>
      <c r="F177" s="202"/>
      <c r="G177" s="199"/>
      <c r="I177" s="248"/>
      <c r="J177" s="248"/>
      <c r="K177" s="248"/>
      <c r="L177" s="248"/>
      <c r="M177" s="248"/>
      <c r="N177" s="248"/>
      <c r="O177" s="248"/>
      <c r="P177" s="248"/>
      <c r="Q177" s="248"/>
      <c r="R177" s="248"/>
      <c r="S177" s="248"/>
      <c r="T177" s="248"/>
      <c r="U177" s="248"/>
      <c r="V177" s="248"/>
      <c r="W177" s="248"/>
      <c r="X177" s="248"/>
    </row>
    <row r="178" spans="1:24" s="249" customFormat="1" x14ac:dyDescent="0.25">
      <c r="A178" s="376"/>
      <c r="B178" s="248"/>
      <c r="C178" s="199"/>
      <c r="D178" s="246"/>
      <c r="E178" s="246"/>
      <c r="F178" s="202"/>
      <c r="G178" s="199"/>
      <c r="I178" s="248"/>
      <c r="J178" s="248"/>
      <c r="K178" s="248"/>
      <c r="L178" s="248"/>
      <c r="M178" s="248"/>
      <c r="N178" s="248"/>
      <c r="O178" s="248"/>
      <c r="P178" s="248"/>
      <c r="Q178" s="248"/>
      <c r="R178" s="248"/>
      <c r="S178" s="248"/>
      <c r="T178" s="248"/>
      <c r="U178" s="248"/>
      <c r="V178" s="248"/>
      <c r="W178" s="248"/>
      <c r="X178" s="248"/>
    </row>
    <row r="179" spans="1:24" s="249" customFormat="1" x14ac:dyDescent="0.25">
      <c r="A179" s="376"/>
      <c r="B179" s="248"/>
      <c r="C179" s="199"/>
      <c r="D179" s="246"/>
      <c r="E179" s="246"/>
      <c r="F179" s="202"/>
      <c r="G179" s="199"/>
      <c r="I179" s="248"/>
      <c r="J179" s="248"/>
      <c r="K179" s="248"/>
      <c r="L179" s="248"/>
      <c r="M179" s="248"/>
      <c r="N179" s="248"/>
      <c r="O179" s="248"/>
      <c r="P179" s="248"/>
      <c r="Q179" s="248"/>
      <c r="R179" s="248"/>
      <c r="S179" s="248"/>
      <c r="T179" s="248"/>
      <c r="U179" s="248"/>
      <c r="V179" s="248"/>
      <c r="W179" s="248"/>
      <c r="X179" s="248"/>
    </row>
    <row r="180" spans="1:24" s="249" customFormat="1" x14ac:dyDescent="0.25">
      <c r="A180" s="376"/>
      <c r="B180" s="248"/>
      <c r="C180" s="199"/>
      <c r="D180" s="246"/>
      <c r="E180" s="246"/>
      <c r="F180" s="202"/>
      <c r="G180" s="199"/>
      <c r="I180" s="248"/>
      <c r="J180" s="248"/>
      <c r="K180" s="248"/>
      <c r="L180" s="248"/>
      <c r="M180" s="248"/>
      <c r="N180" s="248"/>
      <c r="O180" s="248"/>
      <c r="P180" s="248"/>
      <c r="Q180" s="248"/>
      <c r="R180" s="248"/>
      <c r="S180" s="248"/>
      <c r="T180" s="248"/>
      <c r="U180" s="248"/>
      <c r="V180" s="248"/>
      <c r="W180" s="248"/>
      <c r="X180" s="248"/>
    </row>
    <row r="181" spans="1:24" s="249" customFormat="1" x14ac:dyDescent="0.25">
      <c r="A181" s="376"/>
      <c r="B181" s="248"/>
      <c r="C181" s="199"/>
      <c r="D181" s="246"/>
      <c r="E181" s="246"/>
      <c r="F181" s="202"/>
      <c r="G181" s="199"/>
      <c r="I181" s="248"/>
      <c r="J181" s="248"/>
      <c r="K181" s="248"/>
      <c r="L181" s="248"/>
      <c r="M181" s="248"/>
      <c r="N181" s="248"/>
      <c r="O181" s="248"/>
      <c r="P181" s="248"/>
      <c r="Q181" s="248"/>
      <c r="R181" s="248"/>
      <c r="S181" s="248"/>
      <c r="T181" s="248"/>
      <c r="U181" s="248"/>
      <c r="V181" s="248"/>
      <c r="W181" s="248"/>
      <c r="X181" s="248"/>
    </row>
    <row r="182" spans="1:24" s="249" customFormat="1" x14ac:dyDescent="0.25">
      <c r="A182" s="376"/>
      <c r="B182" s="248"/>
      <c r="C182" s="199"/>
      <c r="D182" s="246"/>
      <c r="E182" s="246"/>
      <c r="F182" s="202"/>
      <c r="G182" s="199"/>
      <c r="I182" s="248"/>
      <c r="J182" s="248"/>
      <c r="K182" s="248"/>
      <c r="L182" s="248"/>
      <c r="M182" s="248"/>
      <c r="N182" s="248"/>
      <c r="O182" s="248"/>
      <c r="P182" s="248"/>
      <c r="Q182" s="248"/>
      <c r="R182" s="248"/>
      <c r="S182" s="248"/>
      <c r="T182" s="248"/>
      <c r="U182" s="248"/>
      <c r="V182" s="248"/>
      <c r="W182" s="248"/>
      <c r="X182" s="248"/>
    </row>
    <row r="183" spans="1:24" s="249" customFormat="1" x14ac:dyDescent="0.25">
      <c r="A183" s="376"/>
      <c r="B183" s="248"/>
      <c r="C183" s="199"/>
      <c r="D183" s="246"/>
      <c r="E183" s="246"/>
      <c r="F183" s="202"/>
      <c r="G183" s="199"/>
      <c r="I183" s="248"/>
      <c r="J183" s="248"/>
      <c r="K183" s="248"/>
      <c r="L183" s="248"/>
      <c r="M183" s="248"/>
      <c r="N183" s="248"/>
      <c r="O183" s="248"/>
      <c r="P183" s="248"/>
      <c r="Q183" s="248"/>
      <c r="R183" s="248"/>
      <c r="S183" s="248"/>
      <c r="T183" s="248"/>
      <c r="U183" s="248"/>
      <c r="V183" s="248"/>
      <c r="W183" s="248"/>
      <c r="X183" s="248"/>
    </row>
    <row r="184" spans="1:24" s="249" customFormat="1" x14ac:dyDescent="0.25">
      <c r="A184" s="376"/>
      <c r="B184" s="248"/>
      <c r="C184" s="199"/>
      <c r="D184" s="246"/>
      <c r="E184" s="246"/>
      <c r="F184" s="202"/>
      <c r="G184" s="199"/>
      <c r="I184" s="248"/>
      <c r="J184" s="248"/>
      <c r="K184" s="248"/>
      <c r="L184" s="248"/>
      <c r="M184" s="248"/>
      <c r="N184" s="248"/>
      <c r="O184" s="248"/>
      <c r="P184" s="248"/>
      <c r="Q184" s="248"/>
      <c r="R184" s="248"/>
      <c r="S184" s="248"/>
      <c r="T184" s="248"/>
      <c r="U184" s="248"/>
      <c r="V184" s="248"/>
      <c r="W184" s="248"/>
      <c r="X184" s="248"/>
    </row>
    <row r="185" spans="1:24" s="249" customFormat="1" x14ac:dyDescent="0.25">
      <c r="A185" s="376"/>
      <c r="B185" s="248"/>
      <c r="C185" s="199"/>
      <c r="D185" s="246"/>
      <c r="E185" s="246"/>
      <c r="F185" s="202"/>
      <c r="G185" s="199"/>
      <c r="I185" s="248"/>
      <c r="J185" s="248"/>
      <c r="K185" s="248"/>
      <c r="L185" s="248"/>
      <c r="M185" s="248"/>
      <c r="N185" s="248"/>
      <c r="O185" s="248"/>
      <c r="P185" s="248"/>
      <c r="Q185" s="248"/>
      <c r="R185" s="248"/>
      <c r="S185" s="248"/>
      <c r="T185" s="248"/>
      <c r="U185" s="248"/>
      <c r="V185" s="248"/>
      <c r="W185" s="248"/>
      <c r="X185" s="248"/>
    </row>
    <row r="186" spans="1:24" s="249" customFormat="1" x14ac:dyDescent="0.25">
      <c r="A186" s="376"/>
      <c r="B186" s="248"/>
      <c r="C186" s="199"/>
      <c r="D186" s="246"/>
      <c r="E186" s="246"/>
      <c r="F186" s="202"/>
      <c r="G186" s="199"/>
      <c r="I186" s="248"/>
      <c r="J186" s="248"/>
      <c r="K186" s="248"/>
      <c r="L186" s="248"/>
      <c r="M186" s="248"/>
      <c r="N186" s="248"/>
      <c r="O186" s="248"/>
      <c r="P186" s="248"/>
      <c r="Q186" s="248"/>
      <c r="R186" s="248"/>
      <c r="S186" s="248"/>
      <c r="T186" s="248"/>
      <c r="U186" s="248"/>
      <c r="V186" s="248"/>
      <c r="W186" s="248"/>
      <c r="X186" s="248"/>
    </row>
    <row r="187" spans="1:24" s="249" customFormat="1" x14ac:dyDescent="0.25">
      <c r="A187" s="376"/>
      <c r="B187" s="248"/>
      <c r="C187" s="199"/>
      <c r="D187" s="246"/>
      <c r="E187" s="246"/>
      <c r="F187" s="202"/>
      <c r="G187" s="199"/>
      <c r="I187" s="248"/>
      <c r="J187" s="248"/>
      <c r="K187" s="248"/>
      <c r="L187" s="248"/>
      <c r="M187" s="248"/>
      <c r="N187" s="248"/>
      <c r="O187" s="248"/>
      <c r="P187" s="248"/>
      <c r="Q187" s="248"/>
      <c r="R187" s="248"/>
      <c r="S187" s="248"/>
      <c r="T187" s="248"/>
      <c r="U187" s="248"/>
      <c r="V187" s="248"/>
      <c r="W187" s="248"/>
      <c r="X187" s="248"/>
    </row>
    <row r="188" spans="1:24" s="249" customFormat="1" x14ac:dyDescent="0.25">
      <c r="A188" s="376"/>
      <c r="B188" s="248"/>
      <c r="C188" s="199"/>
      <c r="D188" s="246"/>
      <c r="E188" s="246"/>
      <c r="F188" s="202"/>
      <c r="G188" s="199"/>
      <c r="I188" s="248"/>
      <c r="J188" s="248"/>
      <c r="K188" s="248"/>
      <c r="L188" s="248"/>
      <c r="M188" s="248"/>
      <c r="N188" s="248"/>
      <c r="O188" s="248"/>
      <c r="P188" s="248"/>
      <c r="Q188" s="248"/>
      <c r="R188" s="248"/>
      <c r="S188" s="248"/>
      <c r="T188" s="248"/>
      <c r="U188" s="248"/>
      <c r="V188" s="248"/>
      <c r="W188" s="248"/>
      <c r="X188" s="248"/>
    </row>
    <row r="189" spans="1:24" s="249" customFormat="1" x14ac:dyDescent="0.25">
      <c r="A189" s="376"/>
      <c r="B189" s="248"/>
      <c r="C189" s="199"/>
      <c r="D189" s="246"/>
      <c r="E189" s="246"/>
      <c r="F189" s="202"/>
      <c r="G189" s="199"/>
      <c r="I189" s="248"/>
      <c r="J189" s="248"/>
      <c r="K189" s="248"/>
      <c r="L189" s="248"/>
      <c r="M189" s="248"/>
      <c r="N189" s="248"/>
      <c r="O189" s="248"/>
      <c r="P189" s="248"/>
      <c r="Q189" s="248"/>
      <c r="R189" s="248"/>
      <c r="S189" s="248"/>
      <c r="T189" s="248"/>
      <c r="U189" s="248"/>
      <c r="V189" s="248"/>
      <c r="W189" s="248"/>
      <c r="X189" s="248"/>
    </row>
    <row r="190" spans="1:24" s="249" customFormat="1" x14ac:dyDescent="0.25">
      <c r="A190" s="376"/>
      <c r="B190" s="248"/>
      <c r="C190" s="199"/>
      <c r="D190" s="246"/>
      <c r="E190" s="246"/>
      <c r="F190" s="202"/>
      <c r="G190" s="199"/>
      <c r="I190" s="248"/>
      <c r="J190" s="248"/>
      <c r="K190" s="248"/>
      <c r="L190" s="248"/>
      <c r="M190" s="248"/>
      <c r="N190" s="248"/>
      <c r="O190" s="248"/>
      <c r="P190" s="248"/>
      <c r="Q190" s="248"/>
      <c r="R190" s="248"/>
      <c r="S190" s="248"/>
      <c r="T190" s="248"/>
      <c r="U190" s="248"/>
      <c r="V190" s="248"/>
      <c r="W190" s="248"/>
      <c r="X190" s="248"/>
    </row>
    <row r="191" spans="1:24" s="249" customFormat="1" x14ac:dyDescent="0.25">
      <c r="A191" s="376"/>
      <c r="B191" s="248"/>
      <c r="C191" s="199"/>
      <c r="D191" s="246"/>
      <c r="E191" s="246"/>
      <c r="F191" s="202"/>
      <c r="G191" s="199"/>
      <c r="I191" s="248"/>
      <c r="J191" s="248"/>
      <c r="K191" s="248"/>
      <c r="L191" s="248"/>
      <c r="M191" s="248"/>
      <c r="N191" s="248"/>
      <c r="O191" s="248"/>
      <c r="P191" s="248"/>
      <c r="Q191" s="248"/>
      <c r="R191" s="248"/>
      <c r="S191" s="248"/>
      <c r="T191" s="248"/>
      <c r="U191" s="248"/>
      <c r="V191" s="248"/>
      <c r="W191" s="248"/>
      <c r="X191" s="248"/>
    </row>
    <row r="192" spans="1:24" s="249" customFormat="1" x14ac:dyDescent="0.25">
      <c r="A192" s="376"/>
      <c r="B192" s="248"/>
      <c r="C192" s="199"/>
      <c r="D192" s="246"/>
      <c r="E192" s="246"/>
      <c r="F192" s="202"/>
      <c r="G192" s="199"/>
      <c r="I192" s="248"/>
      <c r="J192" s="248"/>
      <c r="K192" s="248"/>
      <c r="L192" s="248"/>
      <c r="M192" s="248"/>
      <c r="N192" s="248"/>
      <c r="O192" s="248"/>
      <c r="P192" s="248"/>
      <c r="Q192" s="248"/>
      <c r="R192" s="248"/>
      <c r="S192" s="248"/>
      <c r="T192" s="248"/>
      <c r="U192" s="248"/>
      <c r="V192" s="248"/>
      <c r="W192" s="248"/>
      <c r="X192" s="248"/>
    </row>
    <row r="193" spans="1:24" s="249" customFormat="1" x14ac:dyDescent="0.25">
      <c r="A193" s="376"/>
      <c r="B193" s="248"/>
      <c r="C193" s="199"/>
      <c r="D193" s="246"/>
      <c r="E193" s="246"/>
      <c r="F193" s="202"/>
      <c r="G193" s="199"/>
      <c r="I193" s="248"/>
      <c r="J193" s="248"/>
      <c r="K193" s="248"/>
      <c r="L193" s="248"/>
      <c r="M193" s="248"/>
      <c r="N193" s="248"/>
      <c r="O193" s="248"/>
      <c r="P193" s="248"/>
      <c r="Q193" s="248"/>
      <c r="R193" s="248"/>
      <c r="S193" s="248"/>
      <c r="T193" s="248"/>
      <c r="U193" s="248"/>
      <c r="V193" s="248"/>
      <c r="W193" s="248"/>
      <c r="X193" s="248"/>
    </row>
    <row r="194" spans="1:24" s="249" customFormat="1" x14ac:dyDescent="0.25">
      <c r="A194" s="376"/>
      <c r="B194" s="248"/>
      <c r="C194" s="199"/>
      <c r="D194" s="246"/>
      <c r="E194" s="246"/>
      <c r="F194" s="202"/>
      <c r="G194" s="199"/>
      <c r="I194" s="248"/>
      <c r="J194" s="248"/>
      <c r="K194" s="248"/>
      <c r="L194" s="248"/>
      <c r="M194" s="248"/>
      <c r="N194" s="248"/>
      <c r="O194" s="248"/>
      <c r="P194" s="248"/>
      <c r="Q194" s="248"/>
      <c r="R194" s="248"/>
      <c r="S194" s="248"/>
      <c r="T194" s="248"/>
      <c r="U194" s="248"/>
      <c r="V194" s="248"/>
      <c r="W194" s="248"/>
      <c r="X194" s="248"/>
    </row>
    <row r="195" spans="1:24" s="249" customFormat="1" x14ac:dyDescent="0.25">
      <c r="A195" s="376"/>
      <c r="B195" s="248"/>
      <c r="C195" s="199"/>
      <c r="D195" s="246"/>
      <c r="E195" s="246"/>
      <c r="F195" s="202"/>
      <c r="G195" s="199"/>
      <c r="I195" s="248"/>
      <c r="J195" s="248"/>
      <c r="K195" s="248"/>
      <c r="L195" s="248"/>
      <c r="M195" s="248"/>
      <c r="N195" s="248"/>
      <c r="O195" s="248"/>
      <c r="P195" s="248"/>
      <c r="Q195" s="248"/>
      <c r="R195" s="248"/>
      <c r="S195" s="248"/>
      <c r="T195" s="248"/>
      <c r="U195" s="248"/>
      <c r="V195" s="248"/>
      <c r="W195" s="248"/>
      <c r="X195" s="248"/>
    </row>
    <row r="196" spans="1:24" s="249" customFormat="1" x14ac:dyDescent="0.25">
      <c r="A196" s="376"/>
      <c r="B196" s="248"/>
      <c r="C196" s="199"/>
      <c r="D196" s="246"/>
      <c r="E196" s="246"/>
      <c r="F196" s="202"/>
      <c r="G196" s="199"/>
      <c r="I196" s="248"/>
      <c r="J196" s="248"/>
      <c r="K196" s="248"/>
      <c r="L196" s="248"/>
      <c r="M196" s="248"/>
      <c r="N196" s="248"/>
      <c r="O196" s="248"/>
      <c r="P196" s="248"/>
      <c r="Q196" s="248"/>
      <c r="R196" s="248"/>
      <c r="S196" s="248"/>
      <c r="T196" s="248"/>
      <c r="U196" s="248"/>
      <c r="V196" s="248"/>
      <c r="W196" s="248"/>
      <c r="X196" s="248"/>
    </row>
    <row r="197" spans="1:24" s="249" customFormat="1" x14ac:dyDescent="0.25">
      <c r="A197" s="376"/>
      <c r="B197" s="248"/>
      <c r="C197" s="199"/>
      <c r="D197" s="246"/>
      <c r="E197" s="246"/>
      <c r="F197" s="202"/>
      <c r="G197" s="199"/>
      <c r="I197" s="248"/>
      <c r="J197" s="248"/>
      <c r="K197" s="248"/>
      <c r="L197" s="248"/>
      <c r="M197" s="248"/>
      <c r="N197" s="248"/>
      <c r="O197" s="248"/>
      <c r="P197" s="248"/>
      <c r="Q197" s="248"/>
      <c r="R197" s="248"/>
      <c r="S197" s="248"/>
      <c r="T197" s="248"/>
      <c r="U197" s="248"/>
      <c r="V197" s="248"/>
      <c r="W197" s="248"/>
      <c r="X197" s="248"/>
    </row>
    <row r="198" spans="1:24" s="249" customFormat="1" x14ac:dyDescent="0.25">
      <c r="A198" s="376"/>
      <c r="B198" s="248"/>
      <c r="C198" s="199"/>
      <c r="D198" s="246"/>
      <c r="E198" s="246"/>
      <c r="F198" s="202"/>
      <c r="G198" s="199"/>
      <c r="I198" s="248"/>
      <c r="J198" s="248"/>
      <c r="K198" s="248"/>
      <c r="L198" s="248"/>
      <c r="M198" s="248"/>
      <c r="N198" s="248"/>
      <c r="O198" s="248"/>
      <c r="P198" s="248"/>
      <c r="Q198" s="248"/>
      <c r="R198" s="248"/>
      <c r="S198" s="248"/>
      <c r="T198" s="248"/>
      <c r="U198" s="248"/>
      <c r="V198" s="248"/>
      <c r="W198" s="248"/>
      <c r="X198" s="248"/>
    </row>
    <row r="199" spans="1:24" s="249" customFormat="1" x14ac:dyDescent="0.25">
      <c r="A199" s="376"/>
      <c r="B199" s="248"/>
      <c r="C199" s="199"/>
      <c r="D199" s="246"/>
      <c r="E199" s="246"/>
      <c r="F199" s="202"/>
      <c r="G199" s="199"/>
      <c r="I199" s="248"/>
      <c r="J199" s="248"/>
      <c r="K199" s="248"/>
      <c r="L199" s="248"/>
      <c r="M199" s="248"/>
      <c r="N199" s="248"/>
      <c r="O199" s="248"/>
      <c r="P199" s="248"/>
      <c r="Q199" s="248"/>
      <c r="R199" s="248"/>
      <c r="S199" s="248"/>
      <c r="T199" s="248"/>
      <c r="U199" s="248"/>
      <c r="V199" s="248"/>
      <c r="W199" s="248"/>
      <c r="X199" s="248"/>
    </row>
    <row r="200" spans="1:24" s="249" customFormat="1" x14ac:dyDescent="0.25">
      <c r="A200" s="376"/>
      <c r="B200" s="248"/>
      <c r="C200" s="199"/>
      <c r="D200" s="246"/>
      <c r="E200" s="246"/>
      <c r="F200" s="202"/>
      <c r="G200" s="199"/>
      <c r="I200" s="248"/>
      <c r="J200" s="248"/>
      <c r="K200" s="248"/>
      <c r="L200" s="248"/>
      <c r="M200" s="248"/>
      <c r="N200" s="248"/>
      <c r="O200" s="248"/>
      <c r="P200" s="248"/>
      <c r="Q200" s="248"/>
      <c r="R200" s="248"/>
      <c r="S200" s="248"/>
      <c r="T200" s="248"/>
      <c r="U200" s="248"/>
      <c r="V200" s="248"/>
      <c r="W200" s="248"/>
      <c r="X200" s="248"/>
    </row>
    <row r="201" spans="1:24" s="249" customFormat="1" x14ac:dyDescent="0.25">
      <c r="A201" s="376"/>
      <c r="B201" s="248"/>
      <c r="C201" s="199"/>
      <c r="D201" s="246"/>
      <c r="E201" s="246"/>
      <c r="F201" s="202"/>
      <c r="G201" s="199"/>
      <c r="I201" s="248"/>
      <c r="J201" s="248"/>
      <c r="K201" s="248"/>
      <c r="L201" s="248"/>
      <c r="M201" s="248"/>
      <c r="N201" s="248"/>
      <c r="O201" s="248"/>
      <c r="P201" s="248"/>
      <c r="Q201" s="248"/>
      <c r="R201" s="248"/>
      <c r="S201" s="248"/>
      <c r="T201" s="248"/>
      <c r="U201" s="248"/>
      <c r="V201" s="248"/>
      <c r="W201" s="248"/>
      <c r="X201" s="248"/>
    </row>
    <row r="202" spans="1:24" s="249" customFormat="1" x14ac:dyDescent="0.25">
      <c r="A202" s="376"/>
      <c r="B202" s="248"/>
      <c r="C202" s="199"/>
      <c r="D202" s="246"/>
      <c r="E202" s="246"/>
      <c r="F202" s="202"/>
      <c r="G202" s="199"/>
      <c r="I202" s="248"/>
      <c r="J202" s="248"/>
      <c r="K202" s="248"/>
      <c r="L202" s="248"/>
      <c r="M202" s="248"/>
      <c r="N202" s="248"/>
      <c r="O202" s="248"/>
      <c r="P202" s="248"/>
      <c r="Q202" s="248"/>
      <c r="R202" s="248"/>
      <c r="S202" s="248"/>
      <c r="T202" s="248"/>
      <c r="U202" s="248"/>
      <c r="V202" s="248"/>
      <c r="W202" s="248"/>
      <c r="X202" s="248"/>
    </row>
    <row r="203" spans="1:24" s="249" customFormat="1" x14ac:dyDescent="0.25">
      <c r="A203" s="376"/>
      <c r="B203" s="248"/>
      <c r="C203" s="199"/>
      <c r="D203" s="246"/>
      <c r="E203" s="246"/>
      <c r="F203" s="202"/>
      <c r="G203" s="199"/>
      <c r="I203" s="248"/>
      <c r="J203" s="248"/>
      <c r="K203" s="248"/>
      <c r="L203" s="248"/>
      <c r="M203" s="248"/>
      <c r="N203" s="248"/>
      <c r="O203" s="248"/>
      <c r="P203" s="248"/>
      <c r="Q203" s="248"/>
      <c r="R203" s="248"/>
      <c r="S203" s="248"/>
      <c r="T203" s="248"/>
      <c r="U203" s="248"/>
      <c r="V203" s="248"/>
      <c r="W203" s="248"/>
      <c r="X203" s="248"/>
    </row>
    <row r="204" spans="1:24" s="249" customFormat="1" x14ac:dyDescent="0.25">
      <c r="A204" s="376"/>
      <c r="B204" s="248"/>
      <c r="C204" s="199"/>
      <c r="D204" s="246"/>
      <c r="E204" s="246"/>
      <c r="F204" s="202"/>
      <c r="G204" s="199"/>
      <c r="I204" s="248"/>
      <c r="J204" s="248"/>
      <c r="K204" s="248"/>
      <c r="L204" s="248"/>
      <c r="M204" s="248"/>
      <c r="N204" s="248"/>
      <c r="O204" s="248"/>
      <c r="P204" s="248"/>
      <c r="Q204" s="248"/>
      <c r="R204" s="248"/>
      <c r="S204" s="248"/>
      <c r="T204" s="248"/>
      <c r="U204" s="248"/>
      <c r="V204" s="248"/>
      <c r="W204" s="248"/>
      <c r="X204" s="248"/>
    </row>
    <row r="205" spans="1:24" s="249" customFormat="1" x14ac:dyDescent="0.25">
      <c r="A205" s="376"/>
      <c r="B205" s="248"/>
      <c r="C205" s="199"/>
      <c r="D205" s="246"/>
      <c r="E205" s="246"/>
      <c r="F205" s="202"/>
      <c r="G205" s="199"/>
      <c r="I205" s="248"/>
      <c r="J205" s="248"/>
      <c r="K205" s="248"/>
      <c r="L205" s="248"/>
      <c r="M205" s="248"/>
      <c r="N205" s="248"/>
      <c r="O205" s="248"/>
      <c r="P205" s="248"/>
      <c r="Q205" s="248"/>
      <c r="R205" s="248"/>
      <c r="S205" s="248"/>
      <c r="T205" s="248"/>
      <c r="U205" s="248"/>
      <c r="V205" s="248"/>
      <c r="W205" s="248"/>
      <c r="X205" s="248"/>
    </row>
    <row r="206" spans="1:24" s="249" customFormat="1" x14ac:dyDescent="0.25">
      <c r="A206" s="376"/>
      <c r="B206" s="248"/>
      <c r="C206" s="199"/>
      <c r="D206" s="246"/>
      <c r="E206" s="246"/>
      <c r="F206" s="202"/>
      <c r="G206" s="199"/>
      <c r="I206" s="248"/>
      <c r="J206" s="248"/>
      <c r="K206" s="248"/>
      <c r="L206" s="248"/>
      <c r="M206" s="248"/>
      <c r="N206" s="248"/>
      <c r="O206" s="248"/>
      <c r="P206" s="248"/>
      <c r="Q206" s="248"/>
      <c r="R206" s="248"/>
      <c r="S206" s="248"/>
      <c r="T206" s="248"/>
      <c r="U206" s="248"/>
      <c r="V206" s="248"/>
      <c r="W206" s="248"/>
      <c r="X206" s="248"/>
    </row>
    <row r="207" spans="1:24" s="249" customFormat="1" x14ac:dyDescent="0.25">
      <c r="A207" s="376"/>
      <c r="B207" s="248"/>
      <c r="C207" s="199"/>
      <c r="D207" s="246"/>
      <c r="E207" s="246"/>
      <c r="F207" s="202"/>
      <c r="G207" s="199"/>
      <c r="I207" s="248"/>
      <c r="J207" s="248"/>
      <c r="K207" s="248"/>
      <c r="L207" s="248"/>
      <c r="M207" s="248"/>
      <c r="N207" s="248"/>
      <c r="O207" s="248"/>
      <c r="P207" s="248"/>
      <c r="Q207" s="248"/>
      <c r="R207" s="248"/>
      <c r="S207" s="248"/>
      <c r="T207" s="248"/>
      <c r="U207" s="248"/>
      <c r="V207" s="248"/>
      <c r="W207" s="248"/>
      <c r="X207" s="248"/>
    </row>
    <row r="208" spans="1:24" s="249" customFormat="1" x14ac:dyDescent="0.25">
      <c r="A208" s="376"/>
      <c r="B208" s="248"/>
      <c r="C208" s="199"/>
      <c r="D208" s="246"/>
      <c r="E208" s="246"/>
      <c r="F208" s="202"/>
      <c r="G208" s="199"/>
      <c r="I208" s="248"/>
      <c r="J208" s="248"/>
      <c r="K208" s="248"/>
      <c r="L208" s="248"/>
      <c r="M208" s="248"/>
      <c r="N208" s="248"/>
      <c r="O208" s="248"/>
      <c r="P208" s="248"/>
      <c r="Q208" s="248"/>
      <c r="R208" s="248"/>
      <c r="S208" s="248"/>
      <c r="T208" s="248"/>
      <c r="U208" s="248"/>
      <c r="V208" s="248"/>
      <c r="W208" s="248"/>
      <c r="X208" s="248"/>
    </row>
    <row r="209" spans="1:24" s="249" customFormat="1" x14ac:dyDescent="0.25">
      <c r="A209" s="376"/>
      <c r="B209" s="248"/>
      <c r="C209" s="199"/>
      <c r="D209" s="246"/>
      <c r="E209" s="246"/>
      <c r="F209" s="202"/>
      <c r="G209" s="199"/>
      <c r="I209" s="248"/>
      <c r="J209" s="248"/>
      <c r="K209" s="248"/>
      <c r="L209" s="248"/>
      <c r="M209" s="248"/>
      <c r="N209" s="248"/>
      <c r="O209" s="248"/>
      <c r="P209" s="248"/>
      <c r="Q209" s="248"/>
      <c r="R209" s="248"/>
      <c r="S209" s="248"/>
      <c r="T209" s="248"/>
      <c r="U209" s="248"/>
      <c r="V209" s="248"/>
      <c r="W209" s="248"/>
      <c r="X209" s="248"/>
    </row>
    <row r="210" spans="1:24" s="249" customFormat="1" x14ac:dyDescent="0.25">
      <c r="A210" s="376"/>
      <c r="B210" s="248"/>
      <c r="C210" s="199"/>
      <c r="D210" s="246"/>
      <c r="E210" s="246"/>
      <c r="F210" s="202"/>
      <c r="G210" s="199"/>
      <c r="I210" s="248"/>
      <c r="J210" s="248"/>
      <c r="K210" s="248"/>
      <c r="L210" s="248"/>
      <c r="M210" s="248"/>
      <c r="N210" s="248"/>
      <c r="O210" s="248"/>
      <c r="P210" s="248"/>
      <c r="Q210" s="248"/>
      <c r="R210" s="248"/>
      <c r="S210" s="248"/>
      <c r="T210" s="248"/>
      <c r="U210" s="248"/>
      <c r="V210" s="248"/>
      <c r="W210" s="248"/>
      <c r="X210" s="248"/>
    </row>
    <row r="211" spans="1:24" s="249" customFormat="1" x14ac:dyDescent="0.25">
      <c r="A211" s="376"/>
      <c r="B211" s="248"/>
      <c r="C211" s="199"/>
      <c r="D211" s="246"/>
      <c r="E211" s="246"/>
      <c r="F211" s="202"/>
      <c r="G211" s="199"/>
      <c r="I211" s="248"/>
      <c r="J211" s="248"/>
      <c r="K211" s="248"/>
      <c r="L211" s="248"/>
      <c r="M211" s="248"/>
      <c r="N211" s="248"/>
      <c r="O211" s="248"/>
      <c r="P211" s="248"/>
      <c r="Q211" s="248"/>
      <c r="R211" s="248"/>
      <c r="S211" s="248"/>
      <c r="T211" s="248"/>
      <c r="U211" s="248"/>
      <c r="V211" s="248"/>
      <c r="W211" s="248"/>
      <c r="X211" s="248"/>
    </row>
    <row r="212" spans="1:24" s="249" customFormat="1" x14ac:dyDescent="0.25">
      <c r="A212" s="376"/>
      <c r="B212" s="248"/>
      <c r="C212" s="199"/>
      <c r="D212" s="246"/>
      <c r="E212" s="246"/>
      <c r="F212" s="202"/>
      <c r="G212" s="199"/>
      <c r="I212" s="248"/>
      <c r="J212" s="248"/>
      <c r="K212" s="248"/>
      <c r="L212" s="248"/>
      <c r="M212" s="248"/>
      <c r="N212" s="248"/>
      <c r="O212" s="248"/>
      <c r="P212" s="248"/>
      <c r="Q212" s="248"/>
      <c r="R212" s="248"/>
      <c r="S212" s="248"/>
      <c r="T212" s="248"/>
      <c r="U212" s="248"/>
      <c r="V212" s="248"/>
      <c r="W212" s="248"/>
      <c r="X212" s="248"/>
    </row>
    <row r="213" spans="1:24" s="249" customFormat="1" x14ac:dyDescent="0.25">
      <c r="A213" s="376"/>
      <c r="B213" s="248"/>
      <c r="C213" s="199"/>
      <c r="D213" s="246"/>
      <c r="E213" s="246"/>
      <c r="F213" s="202"/>
      <c r="G213" s="199"/>
      <c r="I213" s="248"/>
      <c r="J213" s="248"/>
      <c r="K213" s="248"/>
      <c r="L213" s="248"/>
      <c r="M213" s="248"/>
      <c r="N213" s="248"/>
      <c r="O213" s="248"/>
      <c r="P213" s="248"/>
      <c r="Q213" s="248"/>
      <c r="R213" s="248"/>
      <c r="S213" s="248"/>
      <c r="T213" s="248"/>
      <c r="U213" s="248"/>
      <c r="V213" s="248"/>
      <c r="W213" s="248"/>
      <c r="X213" s="248"/>
    </row>
    <row r="214" spans="1:24" s="249" customFormat="1" x14ac:dyDescent="0.25">
      <c r="A214" s="376"/>
      <c r="B214" s="248"/>
      <c r="C214" s="199"/>
      <c r="D214" s="246"/>
      <c r="E214" s="246"/>
      <c r="F214" s="202"/>
      <c r="G214" s="199"/>
      <c r="I214" s="248"/>
      <c r="J214" s="248"/>
      <c r="K214" s="248"/>
      <c r="L214" s="248"/>
      <c r="M214" s="248"/>
      <c r="N214" s="248"/>
      <c r="O214" s="248"/>
      <c r="P214" s="248"/>
      <c r="Q214" s="248"/>
      <c r="R214" s="248"/>
      <c r="S214" s="248"/>
      <c r="T214" s="248"/>
      <c r="U214" s="248"/>
      <c r="V214" s="248"/>
      <c r="W214" s="248"/>
      <c r="X214" s="248"/>
    </row>
    <row r="215" spans="1:24" s="249" customFormat="1" x14ac:dyDescent="0.25">
      <c r="A215" s="376"/>
      <c r="B215" s="248"/>
      <c r="C215" s="199"/>
      <c r="D215" s="246"/>
      <c r="E215" s="246"/>
      <c r="F215" s="202"/>
      <c r="G215" s="199"/>
      <c r="I215" s="248"/>
      <c r="J215" s="248"/>
      <c r="K215" s="248"/>
      <c r="L215" s="248"/>
      <c r="M215" s="248"/>
      <c r="N215" s="248"/>
      <c r="O215" s="248"/>
      <c r="P215" s="248"/>
      <c r="Q215" s="248"/>
      <c r="R215" s="248"/>
      <c r="S215" s="248"/>
      <c r="T215" s="248"/>
      <c r="U215" s="248"/>
      <c r="V215" s="248"/>
      <c r="W215" s="248"/>
      <c r="X215" s="248"/>
    </row>
    <row r="216" spans="1:24" s="249" customFormat="1" x14ac:dyDescent="0.25">
      <c r="A216" s="376"/>
      <c r="B216" s="248"/>
      <c r="C216" s="199"/>
      <c r="D216" s="246"/>
      <c r="E216" s="246"/>
      <c r="F216" s="202"/>
      <c r="G216" s="199"/>
      <c r="I216" s="248"/>
      <c r="J216" s="248"/>
      <c r="K216" s="248"/>
      <c r="L216" s="248"/>
      <c r="M216" s="248"/>
      <c r="N216" s="248"/>
      <c r="O216" s="248"/>
      <c r="P216" s="248"/>
      <c r="Q216" s="248"/>
      <c r="R216" s="248"/>
      <c r="S216" s="248"/>
      <c r="T216" s="248"/>
      <c r="U216" s="248"/>
      <c r="V216" s="248"/>
      <c r="W216" s="248"/>
      <c r="X216" s="248"/>
    </row>
    <row r="217" spans="1:24" s="249" customFormat="1" x14ac:dyDescent="0.25">
      <c r="A217" s="376"/>
      <c r="B217" s="248"/>
      <c r="C217" s="199"/>
      <c r="D217" s="246"/>
      <c r="E217" s="246"/>
      <c r="F217" s="202"/>
      <c r="G217" s="199"/>
      <c r="I217" s="248"/>
      <c r="J217" s="248"/>
      <c r="K217" s="248"/>
      <c r="L217" s="248"/>
      <c r="M217" s="248"/>
      <c r="N217" s="248"/>
      <c r="O217" s="248"/>
      <c r="P217" s="248"/>
      <c r="Q217" s="248"/>
      <c r="R217" s="248"/>
      <c r="S217" s="248"/>
      <c r="T217" s="248"/>
      <c r="U217" s="248"/>
      <c r="V217" s="248"/>
      <c r="W217" s="248"/>
      <c r="X217" s="248"/>
    </row>
    <row r="218" spans="1:24" s="249" customFormat="1" x14ac:dyDescent="0.25">
      <c r="A218" s="376"/>
      <c r="B218" s="248"/>
      <c r="C218" s="199"/>
      <c r="D218" s="246"/>
      <c r="E218" s="246"/>
      <c r="F218" s="202"/>
      <c r="G218" s="199"/>
      <c r="I218" s="248"/>
      <c r="J218" s="248"/>
      <c r="K218" s="248"/>
      <c r="L218" s="248"/>
      <c r="M218" s="248"/>
      <c r="N218" s="248"/>
      <c r="O218" s="248"/>
      <c r="P218" s="248"/>
      <c r="Q218" s="248"/>
      <c r="R218" s="248"/>
      <c r="S218" s="248"/>
      <c r="T218" s="248"/>
      <c r="U218" s="248"/>
      <c r="V218" s="248"/>
      <c r="W218" s="248"/>
      <c r="X218" s="248"/>
    </row>
    <row r="219" spans="1:24" s="249" customFormat="1" x14ac:dyDescent="0.25">
      <c r="A219" s="376"/>
      <c r="B219" s="248"/>
      <c r="C219" s="199"/>
      <c r="D219" s="246"/>
      <c r="E219" s="246"/>
      <c r="F219" s="202"/>
      <c r="G219" s="199"/>
      <c r="I219" s="248"/>
      <c r="J219" s="248"/>
      <c r="K219" s="248"/>
      <c r="L219" s="248"/>
      <c r="M219" s="248"/>
      <c r="N219" s="248"/>
      <c r="O219" s="248"/>
      <c r="P219" s="248"/>
      <c r="Q219" s="248"/>
      <c r="R219" s="248"/>
      <c r="S219" s="248"/>
      <c r="T219" s="248"/>
      <c r="U219" s="248"/>
      <c r="V219" s="248"/>
      <c r="W219" s="248"/>
      <c r="X219" s="248"/>
    </row>
    <row r="220" spans="1:24" s="249" customFormat="1" x14ac:dyDescent="0.25">
      <c r="A220" s="376"/>
      <c r="B220" s="248"/>
      <c r="C220" s="199"/>
      <c r="D220" s="246"/>
      <c r="E220" s="246"/>
      <c r="F220" s="202"/>
      <c r="G220" s="199"/>
      <c r="I220" s="248"/>
      <c r="J220" s="248"/>
      <c r="K220" s="248"/>
      <c r="L220" s="248"/>
      <c r="M220" s="248"/>
      <c r="N220" s="248"/>
      <c r="O220" s="248"/>
      <c r="P220" s="248"/>
      <c r="Q220" s="248"/>
      <c r="R220" s="248"/>
      <c r="S220" s="248"/>
      <c r="T220" s="248"/>
      <c r="U220" s="248"/>
      <c r="V220" s="248"/>
      <c r="W220" s="248"/>
      <c r="X220" s="248"/>
    </row>
    <row r="221" spans="1:24" s="249" customFormat="1" x14ac:dyDescent="0.25">
      <c r="A221" s="376"/>
      <c r="B221" s="248"/>
      <c r="C221" s="199"/>
      <c r="D221" s="246"/>
      <c r="E221" s="246"/>
      <c r="F221" s="202"/>
      <c r="G221" s="199"/>
      <c r="I221" s="248"/>
      <c r="J221" s="248"/>
      <c r="K221" s="248"/>
      <c r="L221" s="248"/>
      <c r="M221" s="248"/>
      <c r="N221" s="248"/>
      <c r="O221" s="248"/>
      <c r="P221" s="248"/>
      <c r="Q221" s="248"/>
      <c r="R221" s="248"/>
      <c r="S221" s="248"/>
      <c r="T221" s="248"/>
      <c r="U221" s="248"/>
      <c r="V221" s="248"/>
      <c r="W221" s="248"/>
      <c r="X221" s="248"/>
    </row>
    <row r="222" spans="1:24" s="249" customFormat="1" x14ac:dyDescent="0.25">
      <c r="A222" s="376"/>
      <c r="B222" s="248"/>
      <c r="C222" s="199"/>
      <c r="D222" s="246"/>
      <c r="E222" s="246"/>
      <c r="F222" s="202"/>
      <c r="G222" s="199"/>
      <c r="I222" s="248"/>
      <c r="J222" s="248"/>
      <c r="K222" s="248"/>
      <c r="L222" s="248"/>
      <c r="M222" s="248"/>
      <c r="N222" s="248"/>
      <c r="O222" s="248"/>
      <c r="P222" s="248"/>
      <c r="Q222" s="248"/>
      <c r="R222" s="248"/>
      <c r="S222" s="248"/>
      <c r="T222" s="248"/>
      <c r="U222" s="248"/>
      <c r="V222" s="248"/>
      <c r="W222" s="248"/>
      <c r="X222" s="248"/>
    </row>
    <row r="223" spans="1:24" s="249" customFormat="1" x14ac:dyDescent="0.25">
      <c r="A223" s="376"/>
      <c r="B223" s="248"/>
      <c r="C223" s="199"/>
      <c r="D223" s="246"/>
      <c r="E223" s="246"/>
      <c r="F223" s="202"/>
      <c r="G223" s="199"/>
      <c r="I223" s="248"/>
      <c r="J223" s="248"/>
      <c r="K223" s="248"/>
      <c r="L223" s="248"/>
      <c r="M223" s="248"/>
      <c r="N223" s="248"/>
      <c r="O223" s="248"/>
      <c r="P223" s="248"/>
      <c r="Q223" s="248"/>
      <c r="R223" s="248"/>
      <c r="S223" s="248"/>
      <c r="T223" s="248"/>
      <c r="U223" s="248"/>
      <c r="V223" s="248"/>
      <c r="W223" s="248"/>
      <c r="X223" s="248"/>
    </row>
    <row r="224" spans="1:24" s="249" customFormat="1" x14ac:dyDescent="0.25">
      <c r="A224" s="376"/>
      <c r="B224" s="248"/>
      <c r="C224" s="199"/>
      <c r="D224" s="246"/>
      <c r="E224" s="246"/>
      <c r="F224" s="202"/>
      <c r="G224" s="199"/>
      <c r="I224" s="248"/>
      <c r="J224" s="248"/>
      <c r="K224" s="248"/>
      <c r="L224" s="248"/>
      <c r="M224" s="248"/>
      <c r="N224" s="248"/>
      <c r="O224" s="248"/>
      <c r="P224" s="248"/>
      <c r="Q224" s="248"/>
      <c r="R224" s="248"/>
      <c r="S224" s="248"/>
      <c r="T224" s="248"/>
      <c r="U224" s="248"/>
      <c r="V224" s="248"/>
      <c r="W224" s="248"/>
      <c r="X224" s="248"/>
    </row>
    <row r="225" spans="1:24" s="249" customFormat="1" x14ac:dyDescent="0.25">
      <c r="A225" s="376"/>
      <c r="B225" s="248"/>
      <c r="C225" s="199"/>
      <c r="D225" s="246"/>
      <c r="E225" s="246"/>
      <c r="F225" s="202"/>
      <c r="G225" s="199"/>
      <c r="I225" s="248"/>
      <c r="J225" s="248"/>
      <c r="K225" s="248"/>
      <c r="L225" s="248"/>
      <c r="M225" s="248"/>
      <c r="N225" s="248"/>
      <c r="O225" s="248"/>
      <c r="P225" s="248"/>
      <c r="Q225" s="248"/>
      <c r="R225" s="248"/>
      <c r="S225" s="248"/>
      <c r="T225" s="248"/>
      <c r="U225" s="248"/>
      <c r="V225" s="248"/>
      <c r="W225" s="248"/>
      <c r="X225" s="248"/>
    </row>
    <row r="226" spans="1:24" s="249" customFormat="1" x14ac:dyDescent="0.25">
      <c r="A226" s="376"/>
      <c r="B226" s="248"/>
      <c r="C226" s="199"/>
      <c r="D226" s="246"/>
      <c r="E226" s="246"/>
      <c r="F226" s="202"/>
      <c r="G226" s="199"/>
      <c r="I226" s="248"/>
      <c r="J226" s="248"/>
      <c r="K226" s="248"/>
      <c r="L226" s="248"/>
      <c r="M226" s="248"/>
      <c r="N226" s="248"/>
      <c r="O226" s="248"/>
      <c r="P226" s="248"/>
      <c r="Q226" s="248"/>
      <c r="R226" s="248"/>
      <c r="S226" s="248"/>
      <c r="T226" s="248"/>
      <c r="U226" s="248"/>
      <c r="V226" s="248"/>
      <c r="W226" s="248"/>
      <c r="X226" s="248"/>
    </row>
    <row r="227" spans="1:24" s="249" customFormat="1" x14ac:dyDescent="0.25">
      <c r="A227" s="376"/>
      <c r="B227" s="248"/>
      <c r="C227" s="199"/>
      <c r="D227" s="246"/>
      <c r="E227" s="246"/>
      <c r="F227" s="202"/>
      <c r="G227" s="199"/>
      <c r="I227" s="248"/>
      <c r="J227" s="248"/>
      <c r="K227" s="248"/>
      <c r="L227" s="248"/>
      <c r="M227" s="248"/>
      <c r="N227" s="248"/>
      <c r="O227" s="248"/>
      <c r="P227" s="248"/>
      <c r="Q227" s="248"/>
      <c r="R227" s="248"/>
      <c r="S227" s="248"/>
      <c r="T227" s="248"/>
      <c r="U227" s="248"/>
      <c r="V227" s="248"/>
      <c r="W227" s="248"/>
      <c r="X227" s="248"/>
    </row>
    <row r="228" spans="1:24" s="249" customFormat="1" x14ac:dyDescent="0.25">
      <c r="A228" s="376"/>
      <c r="B228" s="248"/>
      <c r="C228" s="199"/>
      <c r="D228" s="246"/>
      <c r="E228" s="246"/>
      <c r="F228" s="202"/>
      <c r="G228" s="199"/>
      <c r="I228" s="248"/>
      <c r="J228" s="248"/>
      <c r="K228" s="248"/>
      <c r="L228" s="248"/>
      <c r="M228" s="248"/>
      <c r="N228" s="248"/>
      <c r="O228" s="248"/>
      <c r="P228" s="248"/>
      <c r="Q228" s="248"/>
      <c r="R228" s="248"/>
      <c r="S228" s="248"/>
      <c r="T228" s="248"/>
      <c r="U228" s="248"/>
      <c r="V228" s="248"/>
      <c r="W228" s="248"/>
      <c r="X228" s="248"/>
    </row>
    <row r="229" spans="1:24" s="249" customFormat="1" x14ac:dyDescent="0.25">
      <c r="A229" s="376"/>
      <c r="B229" s="248"/>
      <c r="C229" s="199"/>
      <c r="D229" s="246"/>
      <c r="E229" s="246"/>
      <c r="F229" s="202"/>
      <c r="G229" s="199"/>
      <c r="I229" s="248"/>
      <c r="J229" s="248"/>
      <c r="K229" s="248"/>
      <c r="L229" s="248"/>
      <c r="M229" s="248"/>
      <c r="N229" s="248"/>
      <c r="O229" s="248"/>
      <c r="P229" s="248"/>
      <c r="Q229" s="248"/>
      <c r="R229" s="248"/>
      <c r="S229" s="248"/>
      <c r="T229" s="248"/>
      <c r="U229" s="248"/>
      <c r="V229" s="248"/>
      <c r="W229" s="248"/>
      <c r="X229" s="248"/>
    </row>
    <row r="230" spans="1:24" s="249" customFormat="1" x14ac:dyDescent="0.25">
      <c r="A230" s="376"/>
      <c r="B230" s="248"/>
      <c r="C230" s="199"/>
      <c r="D230" s="246"/>
      <c r="E230" s="246"/>
      <c r="F230" s="202"/>
      <c r="G230" s="199"/>
      <c r="I230" s="248"/>
      <c r="J230" s="248"/>
      <c r="K230" s="248"/>
      <c r="L230" s="248"/>
      <c r="M230" s="248"/>
      <c r="N230" s="248"/>
      <c r="O230" s="248"/>
      <c r="P230" s="248"/>
      <c r="Q230" s="248"/>
      <c r="R230" s="248"/>
      <c r="S230" s="248"/>
      <c r="T230" s="248"/>
      <c r="U230" s="248"/>
      <c r="V230" s="248"/>
      <c r="W230" s="248"/>
      <c r="X230" s="248"/>
    </row>
    <row r="231" spans="1:24" s="249" customFormat="1" x14ac:dyDescent="0.25">
      <c r="A231" s="376"/>
      <c r="B231" s="248"/>
      <c r="C231" s="199"/>
      <c r="D231" s="246"/>
      <c r="E231" s="246"/>
      <c r="F231" s="202"/>
      <c r="G231" s="199"/>
      <c r="I231" s="248"/>
      <c r="J231" s="248"/>
      <c r="K231" s="248"/>
      <c r="L231" s="248"/>
      <c r="M231" s="248"/>
      <c r="N231" s="248"/>
      <c r="O231" s="248"/>
      <c r="P231" s="248"/>
      <c r="Q231" s="248"/>
      <c r="R231" s="248"/>
      <c r="S231" s="248"/>
      <c r="T231" s="248"/>
      <c r="U231" s="248"/>
      <c r="V231" s="248"/>
      <c r="W231" s="248"/>
      <c r="X231" s="248"/>
    </row>
    <row r="232" spans="1:24" s="249" customFormat="1" x14ac:dyDescent="0.25">
      <c r="A232" s="376"/>
      <c r="B232" s="248"/>
      <c r="C232" s="199"/>
      <c r="D232" s="246"/>
      <c r="E232" s="246"/>
      <c r="F232" s="202"/>
      <c r="G232" s="199"/>
      <c r="I232" s="248"/>
      <c r="J232" s="248"/>
      <c r="K232" s="248"/>
      <c r="L232" s="248"/>
      <c r="M232" s="248"/>
      <c r="N232" s="248"/>
      <c r="O232" s="248"/>
      <c r="P232" s="248"/>
      <c r="Q232" s="248"/>
      <c r="R232" s="248"/>
      <c r="S232" s="248"/>
      <c r="T232" s="248"/>
      <c r="U232" s="248"/>
      <c r="V232" s="248"/>
      <c r="W232" s="248"/>
      <c r="X232" s="248"/>
    </row>
    <row r="233" spans="1:24" s="249" customFormat="1" x14ac:dyDescent="0.25">
      <c r="A233" s="376"/>
      <c r="B233" s="248"/>
      <c r="C233" s="199"/>
      <c r="D233" s="246"/>
      <c r="E233" s="246"/>
      <c r="F233" s="202"/>
      <c r="G233" s="199"/>
      <c r="I233" s="248"/>
      <c r="J233" s="248"/>
      <c r="K233" s="248"/>
      <c r="L233" s="248"/>
      <c r="M233" s="248"/>
      <c r="N233" s="248"/>
      <c r="O233" s="248"/>
      <c r="P233" s="248"/>
      <c r="Q233" s="248"/>
      <c r="R233" s="248"/>
      <c r="S233" s="248"/>
      <c r="T233" s="248"/>
      <c r="U233" s="248"/>
      <c r="V233" s="248"/>
      <c r="W233" s="248"/>
      <c r="X233" s="248"/>
    </row>
    <row r="234" spans="1:24" s="249" customFormat="1" x14ac:dyDescent="0.25">
      <c r="A234" s="376"/>
      <c r="B234" s="248"/>
      <c r="C234" s="199"/>
      <c r="D234" s="246"/>
      <c r="E234" s="246"/>
      <c r="F234" s="202"/>
      <c r="G234" s="199"/>
      <c r="I234" s="248"/>
      <c r="J234" s="248"/>
      <c r="K234" s="248"/>
      <c r="L234" s="248"/>
      <c r="M234" s="248"/>
      <c r="N234" s="248"/>
      <c r="O234" s="248"/>
      <c r="P234" s="248"/>
      <c r="Q234" s="248"/>
      <c r="R234" s="248"/>
      <c r="S234" s="248"/>
      <c r="T234" s="248"/>
      <c r="U234" s="248"/>
      <c r="V234" s="248"/>
      <c r="W234" s="248"/>
      <c r="X234" s="248"/>
    </row>
    <row r="235" spans="1:24" s="249" customFormat="1" x14ac:dyDescent="0.25">
      <c r="A235" s="376"/>
      <c r="B235" s="248"/>
      <c r="C235" s="199"/>
      <c r="D235" s="246"/>
      <c r="E235" s="246"/>
      <c r="F235" s="202"/>
      <c r="G235" s="199"/>
      <c r="I235" s="248"/>
      <c r="J235" s="248"/>
      <c r="K235" s="248"/>
      <c r="L235" s="248"/>
      <c r="M235" s="248"/>
      <c r="N235" s="248"/>
      <c r="O235" s="248"/>
      <c r="P235" s="248"/>
      <c r="Q235" s="248"/>
      <c r="R235" s="248"/>
      <c r="S235" s="248"/>
      <c r="T235" s="248"/>
      <c r="U235" s="248"/>
      <c r="V235" s="248"/>
      <c r="W235" s="248"/>
      <c r="X235" s="248"/>
    </row>
    <row r="236" spans="1:24" s="249" customFormat="1" x14ac:dyDescent="0.25">
      <c r="A236" s="376"/>
      <c r="B236" s="248"/>
      <c r="C236" s="199"/>
      <c r="D236" s="246"/>
      <c r="E236" s="246"/>
      <c r="F236" s="202"/>
      <c r="G236" s="199"/>
      <c r="I236" s="248"/>
      <c r="J236" s="248"/>
      <c r="K236" s="248"/>
      <c r="L236" s="248"/>
      <c r="M236" s="248"/>
      <c r="N236" s="248"/>
      <c r="O236" s="248"/>
      <c r="P236" s="248"/>
      <c r="Q236" s="248"/>
      <c r="R236" s="248"/>
      <c r="S236" s="248"/>
      <c r="T236" s="248"/>
      <c r="U236" s="248"/>
      <c r="V236" s="248"/>
      <c r="W236" s="248"/>
      <c r="X236" s="248"/>
    </row>
    <row r="237" spans="1:24" s="249" customFormat="1" x14ac:dyDescent="0.25">
      <c r="A237" s="376"/>
      <c r="B237" s="248"/>
      <c r="C237" s="199"/>
      <c r="D237" s="246"/>
      <c r="E237" s="246"/>
      <c r="F237" s="202"/>
      <c r="G237" s="199"/>
      <c r="I237" s="248"/>
      <c r="J237" s="248"/>
      <c r="K237" s="248"/>
      <c r="L237" s="248"/>
      <c r="M237" s="248"/>
      <c r="N237" s="248"/>
      <c r="O237" s="248"/>
      <c r="P237" s="248"/>
      <c r="Q237" s="248"/>
      <c r="R237" s="248"/>
      <c r="S237" s="248"/>
      <c r="T237" s="248"/>
      <c r="U237" s="248"/>
      <c r="V237" s="248"/>
      <c r="W237" s="248"/>
      <c r="X237" s="248"/>
    </row>
    <row r="238" spans="1:24" s="249" customFormat="1" x14ac:dyDescent="0.25">
      <c r="A238" s="376"/>
      <c r="B238" s="248"/>
      <c r="C238" s="199"/>
      <c r="D238" s="246"/>
      <c r="E238" s="246"/>
      <c r="F238" s="202"/>
      <c r="G238" s="199"/>
      <c r="I238" s="248"/>
      <c r="J238" s="248"/>
      <c r="K238" s="248"/>
      <c r="L238" s="248"/>
      <c r="M238" s="248"/>
      <c r="N238" s="248"/>
      <c r="O238" s="248"/>
      <c r="P238" s="248"/>
      <c r="Q238" s="248"/>
      <c r="R238" s="248"/>
      <c r="S238" s="248"/>
      <c r="T238" s="248"/>
      <c r="U238" s="248"/>
      <c r="V238" s="248"/>
      <c r="W238" s="248"/>
      <c r="X238" s="248"/>
    </row>
    <row r="239" spans="1:24" s="249" customFormat="1" x14ac:dyDescent="0.25">
      <c r="A239" s="376"/>
      <c r="B239" s="248"/>
      <c r="C239" s="199"/>
      <c r="D239" s="246"/>
      <c r="E239" s="246"/>
      <c r="F239" s="202"/>
      <c r="G239" s="199"/>
      <c r="I239" s="248"/>
      <c r="J239" s="248"/>
      <c r="K239" s="248"/>
      <c r="L239" s="248"/>
      <c r="M239" s="248"/>
      <c r="N239" s="248"/>
      <c r="O239" s="248"/>
      <c r="P239" s="248"/>
      <c r="Q239" s="248"/>
      <c r="R239" s="248"/>
      <c r="S239" s="248"/>
      <c r="T239" s="248"/>
      <c r="U239" s="248"/>
      <c r="V239" s="248"/>
      <c r="W239" s="248"/>
      <c r="X239" s="248"/>
    </row>
    <row r="240" spans="1:24" s="249" customFormat="1" x14ac:dyDescent="0.25">
      <c r="A240" s="376"/>
      <c r="B240" s="248"/>
      <c r="C240" s="199"/>
      <c r="D240" s="246"/>
      <c r="E240" s="246"/>
      <c r="F240" s="202"/>
      <c r="G240" s="199"/>
      <c r="I240" s="248"/>
      <c r="J240" s="248"/>
      <c r="K240" s="248"/>
      <c r="L240" s="248"/>
      <c r="M240" s="248"/>
      <c r="N240" s="248"/>
      <c r="O240" s="248"/>
      <c r="P240" s="248"/>
      <c r="Q240" s="248"/>
      <c r="R240" s="248"/>
      <c r="S240" s="248"/>
      <c r="T240" s="248"/>
      <c r="U240" s="248"/>
      <c r="V240" s="248"/>
      <c r="W240" s="248"/>
      <c r="X240" s="248"/>
    </row>
    <row r="241" spans="1:24" s="249" customFormat="1" x14ac:dyDescent="0.25">
      <c r="A241" s="376"/>
      <c r="B241" s="248"/>
      <c r="C241" s="199"/>
      <c r="D241" s="246"/>
      <c r="E241" s="246"/>
      <c r="F241" s="202"/>
      <c r="G241" s="199"/>
      <c r="I241" s="248"/>
      <c r="J241" s="248"/>
      <c r="K241" s="248"/>
      <c r="L241" s="248"/>
      <c r="M241" s="248"/>
      <c r="N241" s="248"/>
      <c r="O241" s="248"/>
      <c r="P241" s="248"/>
      <c r="Q241" s="248"/>
      <c r="R241" s="248"/>
      <c r="S241" s="248"/>
      <c r="T241" s="248"/>
      <c r="U241" s="248"/>
      <c r="V241" s="248"/>
      <c r="W241" s="248"/>
      <c r="X241" s="248"/>
    </row>
    <row r="242" spans="1:24" s="249" customFormat="1" x14ac:dyDescent="0.25">
      <c r="A242" s="376"/>
      <c r="B242" s="248"/>
      <c r="C242" s="199"/>
      <c r="D242" s="246"/>
      <c r="E242" s="246"/>
      <c r="F242" s="202"/>
      <c r="G242" s="199"/>
      <c r="I242" s="248"/>
      <c r="J242" s="248"/>
      <c r="K242" s="248"/>
      <c r="L242" s="248"/>
      <c r="M242" s="248"/>
      <c r="N242" s="248"/>
      <c r="O242" s="248"/>
      <c r="P242" s="248"/>
      <c r="Q242" s="248"/>
      <c r="R242" s="248"/>
      <c r="S242" s="248"/>
      <c r="T242" s="248"/>
      <c r="U242" s="248"/>
      <c r="V242" s="248"/>
      <c r="W242" s="248"/>
      <c r="X242" s="248"/>
    </row>
    <row r="243" spans="1:24" s="249" customFormat="1" x14ac:dyDescent="0.25">
      <c r="A243" s="376"/>
      <c r="B243" s="248"/>
      <c r="C243" s="199"/>
      <c r="D243" s="246"/>
      <c r="E243" s="246"/>
      <c r="F243" s="202"/>
      <c r="G243" s="199"/>
      <c r="I243" s="248"/>
      <c r="J243" s="248"/>
      <c r="K243" s="248"/>
      <c r="L243" s="248"/>
      <c r="M243" s="248"/>
      <c r="N243" s="248"/>
      <c r="O243" s="248"/>
      <c r="P243" s="248"/>
      <c r="Q243" s="248"/>
      <c r="R243" s="248"/>
      <c r="S243" s="248"/>
      <c r="T243" s="248"/>
      <c r="U243" s="248"/>
      <c r="V243" s="248"/>
      <c r="W243" s="248"/>
      <c r="X243" s="248"/>
    </row>
    <row r="244" spans="1:24" s="249" customFormat="1" x14ac:dyDescent="0.25">
      <c r="A244" s="376"/>
      <c r="B244" s="248"/>
      <c r="C244" s="199"/>
      <c r="D244" s="246"/>
      <c r="E244" s="246"/>
      <c r="F244" s="202"/>
      <c r="G244" s="199"/>
      <c r="I244" s="248"/>
      <c r="J244" s="248"/>
      <c r="K244" s="248"/>
      <c r="L244" s="248"/>
      <c r="M244" s="248"/>
      <c r="N244" s="248"/>
      <c r="O244" s="248"/>
      <c r="P244" s="248"/>
      <c r="Q244" s="248"/>
      <c r="R244" s="248"/>
      <c r="S244" s="248"/>
      <c r="T244" s="248"/>
      <c r="U244" s="248"/>
      <c r="V244" s="248"/>
      <c r="W244" s="248"/>
      <c r="X244" s="248"/>
    </row>
    <row r="245" spans="1:24" s="249" customFormat="1" x14ac:dyDescent="0.25">
      <c r="A245" s="376"/>
      <c r="B245" s="248"/>
      <c r="C245" s="199"/>
      <c r="D245" s="246"/>
      <c r="E245" s="246"/>
      <c r="F245" s="202"/>
      <c r="G245" s="199"/>
      <c r="I245" s="248"/>
      <c r="J245" s="248"/>
      <c r="K245" s="248"/>
      <c r="L245" s="248"/>
      <c r="M245" s="248"/>
      <c r="N245" s="248"/>
      <c r="O245" s="248"/>
      <c r="P245" s="248"/>
      <c r="Q245" s="248"/>
      <c r="R245" s="248"/>
      <c r="S245" s="248"/>
      <c r="T245" s="248"/>
      <c r="U245" s="248"/>
      <c r="V245" s="248"/>
      <c r="W245" s="248"/>
      <c r="X245" s="248"/>
    </row>
    <row r="246" spans="1:24" s="249" customFormat="1" x14ac:dyDescent="0.25">
      <c r="A246" s="376"/>
      <c r="B246" s="248"/>
      <c r="C246" s="199"/>
      <c r="D246" s="246"/>
      <c r="E246" s="246"/>
      <c r="F246" s="202"/>
      <c r="G246" s="199"/>
      <c r="I246" s="248"/>
      <c r="J246" s="248"/>
      <c r="K246" s="248"/>
      <c r="L246" s="248"/>
      <c r="M246" s="248"/>
      <c r="N246" s="248"/>
      <c r="O246" s="248"/>
      <c r="P246" s="248"/>
      <c r="Q246" s="248"/>
      <c r="R246" s="248"/>
      <c r="S246" s="248"/>
      <c r="T246" s="248"/>
      <c r="U246" s="248"/>
      <c r="V246" s="248"/>
      <c r="W246" s="248"/>
      <c r="X246" s="248"/>
    </row>
    <row r="247" spans="1:24" s="249" customFormat="1" x14ac:dyDescent="0.25">
      <c r="A247" s="376"/>
      <c r="B247" s="248"/>
      <c r="C247" s="199"/>
      <c r="D247" s="246"/>
      <c r="E247" s="246"/>
      <c r="F247" s="202"/>
      <c r="G247" s="199"/>
      <c r="I247" s="248"/>
      <c r="J247" s="248"/>
      <c r="K247" s="248"/>
      <c r="L247" s="248"/>
      <c r="M247" s="248"/>
      <c r="N247" s="248"/>
      <c r="O247" s="248"/>
      <c r="P247" s="248"/>
      <c r="Q247" s="248"/>
      <c r="R247" s="248"/>
      <c r="S247" s="248"/>
      <c r="T247" s="248"/>
      <c r="U247" s="248"/>
      <c r="V247" s="248"/>
      <c r="W247" s="248"/>
      <c r="X247" s="248"/>
    </row>
    <row r="248" spans="1:24" s="249" customFormat="1" x14ac:dyDescent="0.25">
      <c r="A248" s="376"/>
      <c r="B248" s="248"/>
      <c r="C248" s="199"/>
      <c r="D248" s="246"/>
      <c r="E248" s="246"/>
      <c r="F248" s="202"/>
      <c r="G248" s="199"/>
      <c r="I248" s="248"/>
      <c r="J248" s="248"/>
      <c r="K248" s="248"/>
      <c r="L248" s="248"/>
      <c r="M248" s="248"/>
      <c r="N248" s="248"/>
      <c r="O248" s="248"/>
      <c r="P248" s="248"/>
      <c r="Q248" s="248"/>
      <c r="R248" s="248"/>
      <c r="S248" s="248"/>
      <c r="T248" s="248"/>
      <c r="U248" s="248"/>
      <c r="V248" s="248"/>
      <c r="W248" s="248"/>
      <c r="X248" s="248"/>
    </row>
    <row r="249" spans="1:24" s="249" customFormat="1" x14ac:dyDescent="0.25">
      <c r="A249" s="376"/>
      <c r="B249" s="248"/>
      <c r="C249" s="199"/>
      <c r="D249" s="246"/>
      <c r="E249" s="246"/>
      <c r="F249" s="202"/>
      <c r="G249" s="199"/>
      <c r="I249" s="248"/>
      <c r="J249" s="248"/>
      <c r="K249" s="248"/>
      <c r="L249" s="248"/>
      <c r="M249" s="248"/>
      <c r="N249" s="248"/>
      <c r="O249" s="248"/>
      <c r="P249" s="248"/>
      <c r="Q249" s="248"/>
      <c r="R249" s="248"/>
      <c r="S249" s="248"/>
      <c r="T249" s="248"/>
      <c r="U249" s="248"/>
      <c r="V249" s="248"/>
      <c r="W249" s="248"/>
      <c r="X249" s="248"/>
    </row>
    <row r="250" spans="1:24" s="249" customFormat="1" x14ac:dyDescent="0.25">
      <c r="A250" s="376"/>
      <c r="B250" s="248"/>
      <c r="C250" s="199"/>
      <c r="D250" s="246"/>
      <c r="E250" s="246"/>
      <c r="F250" s="202"/>
      <c r="G250" s="199"/>
      <c r="I250" s="248"/>
      <c r="J250" s="248"/>
      <c r="K250" s="248"/>
      <c r="L250" s="248"/>
      <c r="M250" s="248"/>
      <c r="N250" s="248"/>
      <c r="O250" s="248"/>
      <c r="P250" s="248"/>
      <c r="Q250" s="248"/>
      <c r="R250" s="248"/>
      <c r="S250" s="248"/>
      <c r="T250" s="248"/>
      <c r="U250" s="248"/>
      <c r="V250" s="248"/>
      <c r="W250" s="248"/>
      <c r="X250" s="248"/>
    </row>
    <row r="251" spans="1:24" s="249" customFormat="1" x14ac:dyDescent="0.25">
      <c r="A251" s="376"/>
      <c r="B251" s="248"/>
      <c r="C251" s="199"/>
      <c r="D251" s="246"/>
      <c r="E251" s="246"/>
      <c r="F251" s="202"/>
      <c r="G251" s="199"/>
      <c r="I251" s="248"/>
      <c r="J251" s="248"/>
      <c r="K251" s="248"/>
      <c r="L251" s="248"/>
      <c r="M251" s="248"/>
      <c r="N251" s="248"/>
      <c r="O251" s="248"/>
      <c r="P251" s="248"/>
      <c r="Q251" s="248"/>
      <c r="R251" s="248"/>
      <c r="S251" s="248"/>
      <c r="T251" s="248"/>
      <c r="U251" s="248"/>
      <c r="V251" s="248"/>
      <c r="W251" s="248"/>
      <c r="X251" s="248"/>
    </row>
    <row r="252" spans="1:24" s="249" customFormat="1" x14ac:dyDescent="0.25">
      <c r="A252" s="376"/>
      <c r="B252" s="248"/>
      <c r="C252" s="199"/>
      <c r="D252" s="246"/>
      <c r="E252" s="246"/>
      <c r="F252" s="202"/>
      <c r="G252" s="199"/>
      <c r="I252" s="248"/>
      <c r="J252" s="248"/>
      <c r="K252" s="248"/>
      <c r="L252" s="248"/>
      <c r="M252" s="248"/>
      <c r="N252" s="248"/>
      <c r="O252" s="248"/>
      <c r="P252" s="248"/>
      <c r="Q252" s="248"/>
      <c r="R252" s="248"/>
      <c r="S252" s="248"/>
      <c r="T252" s="248"/>
      <c r="U252" s="248"/>
      <c r="V252" s="248"/>
      <c r="W252" s="248"/>
      <c r="X252" s="248"/>
    </row>
    <row r="253" spans="1:24" s="249" customFormat="1" x14ac:dyDescent="0.25">
      <c r="A253" s="376"/>
      <c r="B253" s="248"/>
      <c r="C253" s="199"/>
      <c r="D253" s="246"/>
      <c r="E253" s="246"/>
      <c r="F253" s="202"/>
      <c r="G253" s="199"/>
      <c r="I253" s="248"/>
      <c r="J253" s="248"/>
      <c r="K253" s="248"/>
      <c r="L253" s="248"/>
      <c r="M253" s="248"/>
      <c r="N253" s="248"/>
      <c r="O253" s="248"/>
      <c r="P253" s="248"/>
      <c r="Q253" s="248"/>
      <c r="R253" s="248"/>
      <c r="S253" s="248"/>
      <c r="T253" s="248"/>
      <c r="U253" s="248"/>
      <c r="V253" s="248"/>
      <c r="W253" s="248"/>
      <c r="X253" s="248"/>
    </row>
    <row r="254" spans="1:24" s="249" customFormat="1" x14ac:dyDescent="0.25">
      <c r="A254" s="376"/>
      <c r="B254" s="248"/>
      <c r="C254" s="199"/>
      <c r="D254" s="246"/>
      <c r="E254" s="246"/>
      <c r="F254" s="202"/>
      <c r="G254" s="199"/>
      <c r="I254" s="248"/>
      <c r="J254" s="248"/>
      <c r="K254" s="248"/>
      <c r="L254" s="248"/>
      <c r="M254" s="248"/>
      <c r="N254" s="248"/>
      <c r="O254" s="248"/>
      <c r="P254" s="248"/>
      <c r="Q254" s="248"/>
      <c r="R254" s="248"/>
      <c r="S254" s="248"/>
      <c r="T254" s="248"/>
      <c r="U254" s="248"/>
      <c r="V254" s="248"/>
      <c r="W254" s="248"/>
      <c r="X254" s="248"/>
    </row>
    <row r="255" spans="1:24" s="249" customFormat="1" x14ac:dyDescent="0.25">
      <c r="A255" s="376"/>
      <c r="B255" s="248"/>
      <c r="C255" s="199"/>
      <c r="D255" s="246"/>
      <c r="E255" s="246"/>
      <c r="F255" s="202"/>
      <c r="G255" s="199"/>
      <c r="I255" s="248"/>
      <c r="J255" s="248"/>
      <c r="K255" s="248"/>
      <c r="L255" s="248"/>
      <c r="M255" s="248"/>
      <c r="N255" s="248"/>
      <c r="O255" s="248"/>
      <c r="P255" s="248"/>
      <c r="Q255" s="248"/>
      <c r="R255" s="248"/>
      <c r="S255" s="248"/>
      <c r="T255" s="248"/>
      <c r="U255" s="248"/>
      <c r="V255" s="248"/>
      <c r="W255" s="248"/>
      <c r="X255" s="248"/>
    </row>
    <row r="256" spans="1:24" s="249" customFormat="1" x14ac:dyDescent="0.25">
      <c r="A256" s="376"/>
      <c r="B256" s="248"/>
      <c r="C256" s="199"/>
      <c r="D256" s="246"/>
      <c r="E256" s="246"/>
      <c r="F256" s="202"/>
      <c r="G256" s="199"/>
      <c r="I256" s="248"/>
      <c r="J256" s="248"/>
      <c r="K256" s="248"/>
      <c r="L256" s="248"/>
      <c r="M256" s="248"/>
      <c r="N256" s="248"/>
      <c r="O256" s="248"/>
      <c r="P256" s="248"/>
      <c r="Q256" s="248"/>
      <c r="R256" s="248"/>
      <c r="S256" s="248"/>
      <c r="T256" s="248"/>
      <c r="U256" s="248"/>
      <c r="V256" s="248"/>
      <c r="W256" s="248"/>
      <c r="X256" s="248"/>
    </row>
    <row r="257" spans="1:24" s="249" customFormat="1" x14ac:dyDescent="0.25">
      <c r="A257" s="376"/>
      <c r="B257" s="248"/>
      <c r="C257" s="199"/>
      <c r="D257" s="246"/>
      <c r="E257" s="246"/>
      <c r="F257" s="202"/>
      <c r="G257" s="199"/>
      <c r="I257" s="248"/>
      <c r="J257" s="248"/>
      <c r="K257" s="248"/>
      <c r="L257" s="248"/>
      <c r="M257" s="248"/>
      <c r="N257" s="248"/>
      <c r="O257" s="248"/>
      <c r="P257" s="248"/>
      <c r="Q257" s="248"/>
      <c r="R257" s="248"/>
      <c r="S257" s="248"/>
      <c r="T257" s="248"/>
      <c r="U257" s="248"/>
      <c r="V257" s="248"/>
      <c r="W257" s="248"/>
      <c r="X257" s="248"/>
    </row>
    <row r="258" spans="1:24" s="249" customFormat="1" x14ac:dyDescent="0.25">
      <c r="A258" s="376"/>
      <c r="B258" s="248"/>
      <c r="C258" s="199"/>
      <c r="D258" s="246"/>
      <c r="E258" s="246"/>
      <c r="F258" s="202"/>
      <c r="G258" s="199"/>
      <c r="I258" s="248"/>
      <c r="J258" s="248"/>
      <c r="K258" s="248"/>
      <c r="L258" s="248"/>
      <c r="M258" s="248"/>
      <c r="N258" s="248"/>
      <c r="O258" s="248"/>
      <c r="P258" s="248"/>
      <c r="Q258" s="248"/>
      <c r="R258" s="248"/>
      <c r="S258" s="248"/>
      <c r="T258" s="248"/>
      <c r="U258" s="248"/>
      <c r="V258" s="248"/>
      <c r="W258" s="248"/>
      <c r="X258" s="248"/>
    </row>
    <row r="259" spans="1:24" s="249" customFormat="1" x14ac:dyDescent="0.25">
      <c r="A259" s="376"/>
      <c r="B259" s="248"/>
      <c r="C259" s="199"/>
      <c r="D259" s="246"/>
      <c r="E259" s="246"/>
      <c r="F259" s="202"/>
      <c r="G259" s="199"/>
      <c r="I259" s="248"/>
      <c r="J259" s="248"/>
      <c r="K259" s="248"/>
      <c r="L259" s="248"/>
      <c r="M259" s="248"/>
      <c r="N259" s="248"/>
      <c r="O259" s="248"/>
      <c r="P259" s="248"/>
      <c r="Q259" s="248"/>
      <c r="R259" s="248"/>
      <c r="S259" s="248"/>
      <c r="T259" s="248"/>
      <c r="U259" s="248"/>
      <c r="V259" s="248"/>
      <c r="W259" s="248"/>
      <c r="X259" s="248"/>
    </row>
    <row r="260" spans="1:24" s="249" customFormat="1" x14ac:dyDescent="0.25">
      <c r="A260" s="376"/>
      <c r="B260" s="248"/>
      <c r="C260" s="199"/>
      <c r="D260" s="246"/>
      <c r="E260" s="246"/>
      <c r="F260" s="202"/>
      <c r="G260" s="199"/>
      <c r="I260" s="248"/>
      <c r="J260" s="248"/>
      <c r="K260" s="248"/>
      <c r="L260" s="248"/>
      <c r="M260" s="248"/>
      <c r="N260" s="248"/>
      <c r="O260" s="248"/>
      <c r="P260" s="248"/>
      <c r="Q260" s="248"/>
      <c r="R260" s="248"/>
      <c r="S260" s="248"/>
      <c r="T260" s="248"/>
      <c r="U260" s="248"/>
      <c r="V260" s="248"/>
      <c r="W260" s="248"/>
      <c r="X260" s="248"/>
    </row>
    <row r="261" spans="1:24" s="249" customFormat="1" x14ac:dyDescent="0.25">
      <c r="A261" s="376"/>
      <c r="B261" s="248"/>
      <c r="C261" s="199"/>
      <c r="D261" s="246"/>
      <c r="E261" s="246"/>
      <c r="F261" s="202"/>
      <c r="G261" s="199"/>
      <c r="I261" s="248"/>
      <c r="J261" s="248"/>
      <c r="K261" s="248"/>
      <c r="L261" s="248"/>
      <c r="M261" s="248"/>
      <c r="N261" s="248"/>
      <c r="O261" s="248"/>
      <c r="P261" s="248"/>
      <c r="Q261" s="248"/>
      <c r="R261" s="248"/>
      <c r="S261" s="248"/>
      <c r="T261" s="248"/>
      <c r="U261" s="248"/>
      <c r="V261" s="248"/>
      <c r="W261" s="248"/>
      <c r="X261" s="248"/>
    </row>
    <row r="262" spans="1:24" s="249" customFormat="1" x14ac:dyDescent="0.25">
      <c r="A262" s="376"/>
      <c r="B262" s="248"/>
      <c r="C262" s="199"/>
      <c r="D262" s="246"/>
      <c r="E262" s="246"/>
      <c r="F262" s="202"/>
      <c r="G262" s="199"/>
      <c r="I262" s="248"/>
      <c r="J262" s="248"/>
      <c r="K262" s="248"/>
      <c r="L262" s="248"/>
      <c r="M262" s="248"/>
      <c r="N262" s="248"/>
      <c r="O262" s="248"/>
      <c r="P262" s="248"/>
      <c r="Q262" s="248"/>
      <c r="R262" s="248"/>
      <c r="S262" s="248"/>
      <c r="T262" s="248"/>
      <c r="U262" s="248"/>
      <c r="V262" s="248"/>
      <c r="W262" s="248"/>
      <c r="X262" s="248"/>
    </row>
    <row r="263" spans="1:24" s="249" customFormat="1" x14ac:dyDescent="0.25">
      <c r="A263" s="376"/>
      <c r="B263" s="248"/>
      <c r="C263" s="199"/>
      <c r="D263" s="246"/>
      <c r="E263" s="246"/>
      <c r="F263" s="202"/>
      <c r="G263" s="199"/>
      <c r="I263" s="248"/>
      <c r="J263" s="248"/>
      <c r="K263" s="248"/>
      <c r="L263" s="248"/>
      <c r="M263" s="248"/>
      <c r="N263" s="248"/>
      <c r="O263" s="248"/>
      <c r="P263" s="248"/>
      <c r="Q263" s="248"/>
      <c r="R263" s="248"/>
      <c r="S263" s="248"/>
      <c r="T263" s="248"/>
      <c r="U263" s="248"/>
      <c r="V263" s="248"/>
      <c r="W263" s="248"/>
      <c r="X263" s="248"/>
    </row>
    <row r="264" spans="1:24" s="249" customFormat="1" x14ac:dyDescent="0.25">
      <c r="A264" s="376"/>
      <c r="B264" s="248"/>
      <c r="C264" s="199"/>
      <c r="D264" s="246"/>
      <c r="E264" s="246"/>
      <c r="F264" s="202"/>
      <c r="G264" s="199"/>
      <c r="I264" s="248"/>
      <c r="J264" s="248"/>
      <c r="K264" s="248"/>
      <c r="L264" s="248"/>
      <c r="M264" s="248"/>
      <c r="N264" s="248"/>
      <c r="O264" s="248"/>
      <c r="P264" s="248"/>
      <c r="Q264" s="248"/>
      <c r="R264" s="248"/>
      <c r="S264" s="248"/>
      <c r="T264" s="248"/>
      <c r="U264" s="248"/>
      <c r="V264" s="248"/>
      <c r="W264" s="248"/>
      <c r="X264" s="248"/>
    </row>
    <row r="265" spans="1:24" s="249" customFormat="1" x14ac:dyDescent="0.25">
      <c r="A265" s="376"/>
      <c r="B265" s="248"/>
      <c r="C265" s="199"/>
      <c r="D265" s="246"/>
      <c r="E265" s="246"/>
      <c r="F265" s="202"/>
      <c r="G265" s="199"/>
      <c r="I265" s="248"/>
      <c r="J265" s="248"/>
      <c r="K265" s="248"/>
      <c r="L265" s="248"/>
      <c r="M265" s="248"/>
      <c r="N265" s="248"/>
      <c r="O265" s="248"/>
      <c r="P265" s="248"/>
      <c r="Q265" s="248"/>
      <c r="R265" s="248"/>
      <c r="S265" s="248"/>
      <c r="T265" s="248"/>
      <c r="U265" s="248"/>
      <c r="V265" s="248"/>
      <c r="W265" s="248"/>
      <c r="X265" s="248"/>
    </row>
    <row r="266" spans="1:24" s="249" customFormat="1" x14ac:dyDescent="0.25">
      <c r="A266" s="376"/>
      <c r="B266" s="248"/>
      <c r="C266" s="199"/>
      <c r="D266" s="246"/>
      <c r="E266" s="246"/>
      <c r="F266" s="202"/>
      <c r="G266" s="199"/>
      <c r="I266" s="248"/>
      <c r="J266" s="248"/>
      <c r="K266" s="248"/>
      <c r="L266" s="248"/>
      <c r="M266" s="248"/>
      <c r="N266" s="248"/>
      <c r="O266" s="248"/>
      <c r="P266" s="248"/>
      <c r="Q266" s="248"/>
      <c r="R266" s="248"/>
      <c r="S266" s="248"/>
      <c r="T266" s="248"/>
      <c r="U266" s="248"/>
      <c r="V266" s="248"/>
      <c r="W266" s="248"/>
      <c r="X266" s="248"/>
    </row>
    <row r="267" spans="1:24" s="249" customFormat="1" x14ac:dyDescent="0.25">
      <c r="A267" s="376"/>
      <c r="B267" s="248"/>
      <c r="C267" s="199"/>
      <c r="D267" s="246"/>
      <c r="E267" s="246"/>
      <c r="F267" s="202"/>
      <c r="G267" s="199"/>
      <c r="I267" s="248"/>
      <c r="J267" s="248"/>
      <c r="K267" s="248"/>
      <c r="L267" s="248"/>
      <c r="M267" s="248"/>
      <c r="N267" s="248"/>
      <c r="O267" s="248"/>
      <c r="P267" s="248"/>
      <c r="Q267" s="248"/>
      <c r="R267" s="248"/>
      <c r="S267" s="248"/>
      <c r="T267" s="248"/>
      <c r="U267" s="248"/>
      <c r="V267" s="248"/>
      <c r="W267" s="248"/>
      <c r="X267" s="248"/>
    </row>
    <row r="268" spans="1:24" s="249" customFormat="1" x14ac:dyDescent="0.25">
      <c r="A268" s="376"/>
      <c r="B268" s="248"/>
      <c r="C268" s="199"/>
      <c r="D268" s="246"/>
      <c r="E268" s="246"/>
      <c r="F268" s="202"/>
      <c r="G268" s="199"/>
      <c r="I268" s="248"/>
      <c r="J268" s="248"/>
      <c r="K268" s="248"/>
      <c r="L268" s="248"/>
      <c r="M268" s="248"/>
      <c r="N268" s="248"/>
      <c r="O268" s="248"/>
      <c r="P268" s="248"/>
      <c r="Q268" s="248"/>
      <c r="R268" s="248"/>
      <c r="S268" s="248"/>
      <c r="T268" s="248"/>
      <c r="U268" s="248"/>
      <c r="V268" s="248"/>
      <c r="W268" s="248"/>
      <c r="X268" s="248"/>
    </row>
    <row r="269" spans="1:24" s="249" customFormat="1" x14ac:dyDescent="0.25">
      <c r="A269" s="376"/>
      <c r="B269" s="248"/>
      <c r="C269" s="199"/>
      <c r="D269" s="246"/>
      <c r="E269" s="246"/>
      <c r="F269" s="202"/>
      <c r="G269" s="199"/>
      <c r="I269" s="248"/>
      <c r="J269" s="248"/>
      <c r="K269" s="248"/>
      <c r="L269" s="248"/>
      <c r="M269" s="248"/>
      <c r="N269" s="248"/>
      <c r="O269" s="248"/>
      <c r="P269" s="248"/>
      <c r="Q269" s="248"/>
      <c r="R269" s="248"/>
      <c r="S269" s="248"/>
      <c r="T269" s="248"/>
      <c r="U269" s="248"/>
      <c r="V269" s="248"/>
      <c r="W269" s="248"/>
      <c r="X269" s="248"/>
    </row>
    <row r="270" spans="1:24" s="249" customFormat="1" x14ac:dyDescent="0.25">
      <c r="A270" s="376"/>
      <c r="B270" s="248"/>
      <c r="C270" s="199"/>
      <c r="D270" s="246"/>
      <c r="E270" s="246"/>
      <c r="F270" s="202"/>
      <c r="G270" s="199"/>
      <c r="I270" s="248"/>
      <c r="J270" s="248"/>
      <c r="K270" s="248"/>
      <c r="L270" s="248"/>
      <c r="M270" s="248"/>
      <c r="N270" s="248"/>
      <c r="O270" s="248"/>
      <c r="P270" s="248"/>
      <c r="Q270" s="248"/>
      <c r="R270" s="248"/>
      <c r="S270" s="248"/>
      <c r="T270" s="248"/>
      <c r="U270" s="248"/>
      <c r="V270" s="248"/>
      <c r="W270" s="248"/>
      <c r="X270" s="248"/>
    </row>
    <row r="271" spans="1:24" s="249" customFormat="1" x14ac:dyDescent="0.25">
      <c r="A271" s="376"/>
      <c r="B271" s="248"/>
      <c r="C271" s="199"/>
      <c r="D271" s="246"/>
      <c r="E271" s="246"/>
      <c r="F271" s="202"/>
      <c r="G271" s="199"/>
      <c r="I271" s="248"/>
      <c r="J271" s="248"/>
      <c r="K271" s="248"/>
      <c r="L271" s="248"/>
      <c r="M271" s="248"/>
      <c r="N271" s="248"/>
      <c r="O271" s="248"/>
      <c r="P271" s="248"/>
      <c r="Q271" s="248"/>
      <c r="R271" s="248"/>
      <c r="S271" s="248"/>
      <c r="T271" s="248"/>
      <c r="U271" s="248"/>
      <c r="V271" s="248"/>
      <c r="W271" s="248"/>
      <c r="X271" s="248"/>
    </row>
    <row r="272" spans="1:24" s="249" customFormat="1" x14ac:dyDescent="0.25">
      <c r="A272" s="376"/>
      <c r="B272" s="248"/>
      <c r="C272" s="199"/>
      <c r="D272" s="246"/>
      <c r="E272" s="246"/>
      <c r="F272" s="202"/>
      <c r="G272" s="199"/>
      <c r="I272" s="248"/>
      <c r="J272" s="248"/>
      <c r="K272" s="248"/>
      <c r="L272" s="248"/>
      <c r="M272" s="248"/>
      <c r="N272" s="248"/>
      <c r="O272" s="248"/>
      <c r="P272" s="248"/>
      <c r="Q272" s="248"/>
      <c r="R272" s="248"/>
      <c r="S272" s="248"/>
      <c r="T272" s="248"/>
      <c r="U272" s="248"/>
      <c r="V272" s="248"/>
      <c r="W272" s="248"/>
      <c r="X272" s="248"/>
    </row>
    <row r="273" spans="1:24" s="249" customFormat="1" x14ac:dyDescent="0.25">
      <c r="A273" s="376"/>
      <c r="B273" s="248"/>
      <c r="C273" s="199"/>
      <c r="D273" s="246"/>
      <c r="E273" s="246"/>
      <c r="F273" s="202"/>
      <c r="G273" s="199"/>
      <c r="I273" s="248"/>
      <c r="J273" s="248"/>
      <c r="K273" s="248"/>
      <c r="L273" s="248"/>
      <c r="M273" s="248"/>
      <c r="N273" s="248"/>
      <c r="O273" s="248"/>
      <c r="P273" s="248"/>
      <c r="Q273" s="248"/>
      <c r="R273" s="248"/>
      <c r="S273" s="248"/>
      <c r="T273" s="248"/>
      <c r="U273" s="248"/>
      <c r="V273" s="248"/>
      <c r="W273" s="248"/>
      <c r="X273" s="248"/>
    </row>
    <row r="274" spans="1:24" s="249" customFormat="1" x14ac:dyDescent="0.25">
      <c r="A274" s="376"/>
      <c r="B274" s="248"/>
      <c r="C274" s="199"/>
      <c r="D274" s="246"/>
      <c r="E274" s="246"/>
      <c r="F274" s="202"/>
      <c r="G274" s="199"/>
      <c r="I274" s="248"/>
      <c r="J274" s="248"/>
      <c r="K274" s="248"/>
      <c r="L274" s="248"/>
      <c r="M274" s="248"/>
      <c r="N274" s="248"/>
      <c r="O274" s="248"/>
      <c r="P274" s="248"/>
      <c r="Q274" s="248"/>
      <c r="R274" s="248"/>
      <c r="S274" s="248"/>
      <c r="T274" s="248"/>
      <c r="U274" s="248"/>
      <c r="V274" s="248"/>
      <c r="W274" s="248"/>
      <c r="X274" s="248"/>
    </row>
    <row r="275" spans="1:24" s="249" customFormat="1" x14ac:dyDescent="0.25">
      <c r="A275" s="376"/>
      <c r="B275" s="248"/>
      <c r="C275" s="199"/>
      <c r="D275" s="246"/>
      <c r="E275" s="246"/>
      <c r="F275" s="202"/>
      <c r="G275" s="199"/>
      <c r="I275" s="248"/>
      <c r="J275" s="248"/>
      <c r="K275" s="248"/>
      <c r="L275" s="248"/>
      <c r="M275" s="248"/>
      <c r="N275" s="248"/>
      <c r="O275" s="248"/>
      <c r="P275" s="248"/>
      <c r="Q275" s="248"/>
      <c r="R275" s="248"/>
      <c r="S275" s="248"/>
      <c r="T275" s="248"/>
      <c r="U275" s="248"/>
      <c r="V275" s="248"/>
      <c r="W275" s="248"/>
      <c r="X275" s="248"/>
    </row>
    <row r="276" spans="1:24" s="249" customFormat="1" x14ac:dyDescent="0.25">
      <c r="A276" s="376"/>
      <c r="B276" s="248"/>
      <c r="C276" s="199"/>
      <c r="D276" s="246"/>
      <c r="E276" s="246"/>
      <c r="F276" s="202"/>
      <c r="G276" s="199"/>
      <c r="I276" s="248"/>
      <c r="J276" s="248"/>
      <c r="K276" s="248"/>
      <c r="L276" s="248"/>
      <c r="M276" s="248"/>
      <c r="N276" s="248"/>
      <c r="O276" s="248"/>
      <c r="P276" s="248"/>
      <c r="Q276" s="248"/>
      <c r="R276" s="248"/>
      <c r="S276" s="248"/>
      <c r="T276" s="248"/>
      <c r="U276" s="248"/>
      <c r="V276" s="248"/>
      <c r="W276" s="248"/>
      <c r="X276" s="248"/>
    </row>
    <row r="277" spans="1:24" s="249" customFormat="1" x14ac:dyDescent="0.25">
      <c r="A277" s="376"/>
      <c r="B277" s="248"/>
      <c r="C277" s="199"/>
      <c r="D277" s="246"/>
      <c r="E277" s="246"/>
      <c r="F277" s="202"/>
      <c r="G277" s="199"/>
      <c r="I277" s="248"/>
      <c r="J277" s="248"/>
      <c r="K277" s="248"/>
      <c r="L277" s="248"/>
      <c r="M277" s="248"/>
      <c r="N277" s="248"/>
      <c r="O277" s="248"/>
      <c r="P277" s="248"/>
      <c r="Q277" s="248"/>
      <c r="R277" s="248"/>
      <c r="S277" s="248"/>
      <c r="T277" s="248"/>
      <c r="U277" s="248"/>
      <c r="V277" s="248"/>
      <c r="W277" s="248"/>
      <c r="X277" s="248"/>
    </row>
    <row r="278" spans="1:24" s="249" customFormat="1" x14ac:dyDescent="0.25">
      <c r="A278" s="376"/>
      <c r="B278" s="248"/>
      <c r="C278" s="199"/>
      <c r="D278" s="246"/>
      <c r="E278" s="246"/>
      <c r="F278" s="202"/>
      <c r="G278" s="199"/>
      <c r="I278" s="248"/>
      <c r="J278" s="248"/>
      <c r="K278" s="248"/>
      <c r="L278" s="248"/>
      <c r="M278" s="248"/>
      <c r="N278" s="248"/>
      <c r="O278" s="248"/>
      <c r="P278" s="248"/>
      <c r="Q278" s="248"/>
      <c r="R278" s="248"/>
      <c r="S278" s="248"/>
      <c r="T278" s="248"/>
      <c r="U278" s="248"/>
      <c r="V278" s="248"/>
      <c r="W278" s="248"/>
      <c r="X278" s="248"/>
    </row>
    <row r="279" spans="1:24" s="249" customFormat="1" x14ac:dyDescent="0.25">
      <c r="A279" s="376"/>
      <c r="B279" s="248"/>
      <c r="C279" s="199"/>
      <c r="D279" s="246"/>
      <c r="E279" s="246"/>
      <c r="F279" s="202"/>
      <c r="G279" s="199"/>
      <c r="I279" s="248"/>
      <c r="J279" s="248"/>
      <c r="K279" s="248"/>
      <c r="L279" s="248"/>
      <c r="M279" s="248"/>
      <c r="N279" s="248"/>
      <c r="O279" s="248"/>
      <c r="P279" s="248"/>
      <c r="Q279" s="248"/>
      <c r="R279" s="248"/>
      <c r="S279" s="248"/>
      <c r="T279" s="248"/>
      <c r="U279" s="248"/>
      <c r="V279" s="248"/>
      <c r="W279" s="248"/>
      <c r="X279" s="248"/>
    </row>
    <row r="280" spans="1:24" s="249" customFormat="1" x14ac:dyDescent="0.25">
      <c r="A280" s="376"/>
      <c r="B280" s="248"/>
      <c r="C280" s="199"/>
      <c r="D280" s="246"/>
      <c r="E280" s="246"/>
      <c r="F280" s="202"/>
      <c r="G280" s="199"/>
      <c r="I280" s="248"/>
      <c r="J280" s="248"/>
      <c r="K280" s="248"/>
      <c r="L280" s="248"/>
      <c r="M280" s="248"/>
      <c r="N280" s="248"/>
      <c r="O280" s="248"/>
      <c r="P280" s="248"/>
      <c r="Q280" s="248"/>
      <c r="R280" s="248"/>
      <c r="S280" s="248"/>
      <c r="T280" s="248"/>
      <c r="U280" s="248"/>
      <c r="V280" s="248"/>
      <c r="W280" s="248"/>
      <c r="X280" s="248"/>
    </row>
    <row r="281" spans="1:24" s="249" customFormat="1" x14ac:dyDescent="0.25">
      <c r="A281" s="376"/>
      <c r="B281" s="248"/>
      <c r="C281" s="199"/>
      <c r="D281" s="246"/>
      <c r="E281" s="246"/>
      <c r="F281" s="202"/>
      <c r="G281" s="199"/>
      <c r="I281" s="248"/>
      <c r="J281" s="248"/>
      <c r="K281" s="248"/>
      <c r="L281" s="248"/>
      <c r="M281" s="248"/>
      <c r="N281" s="248"/>
      <c r="O281" s="248"/>
      <c r="P281" s="248"/>
      <c r="Q281" s="248"/>
      <c r="R281" s="248"/>
      <c r="S281" s="248"/>
      <c r="T281" s="248"/>
      <c r="U281" s="248"/>
      <c r="V281" s="248"/>
      <c r="W281" s="248"/>
      <c r="X281" s="248"/>
    </row>
    <row r="282" spans="1:24" s="249" customFormat="1" x14ac:dyDescent="0.25">
      <c r="A282" s="376"/>
      <c r="B282" s="248"/>
      <c r="C282" s="199"/>
      <c r="D282" s="246"/>
      <c r="E282" s="246"/>
      <c r="F282" s="202"/>
      <c r="G282" s="199"/>
      <c r="I282" s="248"/>
      <c r="J282" s="248"/>
      <c r="K282" s="248"/>
      <c r="L282" s="248"/>
      <c r="M282" s="248"/>
      <c r="N282" s="248"/>
      <c r="O282" s="248"/>
      <c r="P282" s="248"/>
      <c r="Q282" s="248"/>
      <c r="R282" s="248"/>
      <c r="S282" s="248"/>
      <c r="T282" s="248"/>
      <c r="U282" s="248"/>
      <c r="V282" s="248"/>
      <c r="W282" s="248"/>
      <c r="X282" s="248"/>
    </row>
    <row r="283" spans="1:24" s="249" customFormat="1" x14ac:dyDescent="0.25">
      <c r="A283" s="376"/>
      <c r="B283" s="248"/>
      <c r="C283" s="199"/>
      <c r="D283" s="246"/>
      <c r="E283" s="246"/>
      <c r="F283" s="202"/>
      <c r="G283" s="199"/>
      <c r="I283" s="248"/>
      <c r="J283" s="248"/>
      <c r="K283" s="248"/>
      <c r="L283" s="248"/>
      <c r="M283" s="248"/>
      <c r="N283" s="248"/>
      <c r="O283" s="248"/>
      <c r="P283" s="248"/>
      <c r="Q283" s="248"/>
      <c r="R283" s="248"/>
      <c r="S283" s="248"/>
      <c r="T283" s="248"/>
      <c r="U283" s="248"/>
      <c r="V283" s="248"/>
      <c r="W283" s="248"/>
      <c r="X283" s="248"/>
    </row>
    <row r="284" spans="1:24" s="249" customFormat="1" x14ac:dyDescent="0.25">
      <c r="A284" s="376"/>
      <c r="B284" s="248"/>
      <c r="C284" s="199"/>
      <c r="D284" s="246"/>
      <c r="E284" s="246"/>
      <c r="F284" s="202"/>
      <c r="G284" s="199"/>
      <c r="I284" s="248"/>
      <c r="J284" s="248"/>
      <c r="K284" s="248"/>
      <c r="L284" s="248"/>
      <c r="M284" s="248"/>
      <c r="N284" s="248"/>
      <c r="O284" s="248"/>
      <c r="P284" s="248"/>
      <c r="Q284" s="248"/>
      <c r="R284" s="248"/>
      <c r="S284" s="248"/>
      <c r="T284" s="248"/>
      <c r="U284" s="248"/>
      <c r="V284" s="248"/>
      <c r="W284" s="248"/>
      <c r="X284" s="248"/>
    </row>
    <row r="285" spans="1:24" s="249" customFormat="1" x14ac:dyDescent="0.25">
      <c r="A285" s="376"/>
      <c r="B285" s="248"/>
      <c r="C285" s="199"/>
      <c r="D285" s="246"/>
      <c r="E285" s="246"/>
      <c r="F285" s="202"/>
      <c r="G285" s="199"/>
      <c r="I285" s="248"/>
      <c r="J285" s="248"/>
      <c r="K285" s="248"/>
      <c r="L285" s="248"/>
      <c r="M285" s="248"/>
      <c r="N285" s="248"/>
      <c r="O285" s="248"/>
      <c r="P285" s="248"/>
      <c r="Q285" s="248"/>
      <c r="R285" s="248"/>
      <c r="S285" s="248"/>
      <c r="T285" s="248"/>
      <c r="U285" s="248"/>
      <c r="V285" s="248"/>
      <c r="W285" s="248"/>
      <c r="X285" s="248"/>
    </row>
    <row r="286" spans="1:24" s="249" customFormat="1" x14ac:dyDescent="0.25">
      <c r="A286" s="376"/>
      <c r="B286" s="248"/>
      <c r="C286" s="199"/>
      <c r="D286" s="246"/>
      <c r="E286" s="246"/>
      <c r="F286" s="202"/>
      <c r="G286" s="199"/>
      <c r="I286" s="248"/>
      <c r="J286" s="248"/>
      <c r="K286" s="248"/>
      <c r="L286" s="248"/>
      <c r="M286" s="248"/>
      <c r="N286" s="248"/>
      <c r="O286" s="248"/>
      <c r="P286" s="248"/>
      <c r="Q286" s="248"/>
      <c r="R286" s="248"/>
      <c r="S286" s="248"/>
      <c r="T286" s="248"/>
      <c r="U286" s="248"/>
      <c r="V286" s="248"/>
      <c r="W286" s="248"/>
      <c r="X286" s="248"/>
    </row>
    <row r="287" spans="1:24" s="249" customFormat="1" x14ac:dyDescent="0.25">
      <c r="A287" s="376"/>
      <c r="B287" s="248"/>
      <c r="C287" s="199"/>
      <c r="D287" s="246"/>
      <c r="E287" s="246"/>
      <c r="F287" s="202"/>
      <c r="G287" s="199"/>
      <c r="I287" s="248"/>
      <c r="J287" s="248"/>
      <c r="K287" s="248"/>
      <c r="L287" s="248"/>
      <c r="M287" s="248"/>
      <c r="N287" s="248"/>
      <c r="O287" s="248"/>
      <c r="P287" s="248"/>
      <c r="Q287" s="248"/>
      <c r="R287" s="248"/>
      <c r="S287" s="248"/>
      <c r="T287" s="248"/>
      <c r="U287" s="248"/>
      <c r="V287" s="248"/>
      <c r="W287" s="248"/>
      <c r="X287" s="248"/>
    </row>
    <row r="288" spans="1:24" s="249" customFormat="1" x14ac:dyDescent="0.25">
      <c r="A288" s="376"/>
      <c r="B288" s="248"/>
      <c r="C288" s="199"/>
      <c r="D288" s="246"/>
      <c r="E288" s="246"/>
      <c r="F288" s="202"/>
      <c r="G288" s="199"/>
      <c r="I288" s="248"/>
      <c r="J288" s="248"/>
      <c r="K288" s="248"/>
      <c r="L288" s="248"/>
      <c r="M288" s="248"/>
      <c r="N288" s="248"/>
      <c r="O288" s="248"/>
      <c r="P288" s="248"/>
      <c r="Q288" s="248"/>
      <c r="R288" s="248"/>
      <c r="S288" s="248"/>
      <c r="T288" s="248"/>
      <c r="U288" s="248"/>
      <c r="V288" s="248"/>
      <c r="W288" s="248"/>
      <c r="X288" s="248"/>
    </row>
    <row r="289" spans="1:24" s="249" customFormat="1" x14ac:dyDescent="0.25">
      <c r="A289" s="376"/>
      <c r="B289" s="248"/>
      <c r="C289" s="199"/>
      <c r="D289" s="246"/>
      <c r="E289" s="246"/>
      <c r="F289" s="202"/>
      <c r="G289" s="199"/>
      <c r="I289" s="248"/>
      <c r="J289" s="248"/>
      <c r="K289" s="248"/>
      <c r="L289" s="248"/>
      <c r="M289" s="248"/>
      <c r="N289" s="248"/>
      <c r="O289" s="248"/>
      <c r="P289" s="248"/>
      <c r="Q289" s="248"/>
      <c r="R289" s="248"/>
      <c r="S289" s="248"/>
      <c r="T289" s="248"/>
      <c r="U289" s="248"/>
      <c r="V289" s="248"/>
      <c r="W289" s="248"/>
      <c r="X289" s="248"/>
    </row>
    <row r="290" spans="1:24" s="249" customFormat="1" x14ac:dyDescent="0.25">
      <c r="A290" s="376"/>
      <c r="B290" s="248"/>
      <c r="C290" s="199"/>
      <c r="D290" s="246"/>
      <c r="E290" s="246"/>
      <c r="F290" s="202"/>
      <c r="G290" s="199"/>
      <c r="I290" s="248"/>
      <c r="J290" s="248"/>
      <c r="K290" s="248"/>
      <c r="L290" s="248"/>
      <c r="M290" s="248"/>
      <c r="N290" s="248"/>
      <c r="O290" s="248"/>
      <c r="P290" s="248"/>
      <c r="Q290" s="248"/>
      <c r="R290" s="248"/>
      <c r="S290" s="248"/>
      <c r="T290" s="248"/>
      <c r="U290" s="248"/>
      <c r="V290" s="248"/>
      <c r="W290" s="248"/>
      <c r="X290" s="248"/>
    </row>
    <row r="291" spans="1:24" s="249" customFormat="1" x14ac:dyDescent="0.25">
      <c r="A291" s="376"/>
      <c r="B291" s="248"/>
      <c r="C291" s="199"/>
      <c r="D291" s="246"/>
      <c r="E291" s="246"/>
      <c r="F291" s="202"/>
      <c r="G291" s="199"/>
      <c r="I291" s="248"/>
      <c r="J291" s="248"/>
      <c r="K291" s="248"/>
      <c r="L291" s="248"/>
      <c r="M291" s="248"/>
      <c r="N291" s="248"/>
      <c r="O291" s="248"/>
      <c r="P291" s="248"/>
      <c r="Q291" s="248"/>
      <c r="R291" s="248"/>
      <c r="S291" s="248"/>
      <c r="T291" s="248"/>
      <c r="U291" s="248"/>
      <c r="V291" s="248"/>
      <c r="W291" s="248"/>
      <c r="X291" s="248"/>
    </row>
    <row r="292" spans="1:24" s="249" customFormat="1" x14ac:dyDescent="0.25">
      <c r="A292" s="376"/>
      <c r="B292" s="248"/>
      <c r="C292" s="199"/>
      <c r="D292" s="246"/>
      <c r="E292" s="246"/>
      <c r="F292" s="202"/>
      <c r="G292" s="199"/>
      <c r="I292" s="248"/>
      <c r="J292" s="248"/>
      <c r="K292" s="248"/>
      <c r="L292" s="248"/>
      <c r="M292" s="248"/>
      <c r="N292" s="248"/>
      <c r="O292" s="248"/>
      <c r="P292" s="248"/>
      <c r="Q292" s="248"/>
      <c r="R292" s="248"/>
      <c r="S292" s="248"/>
      <c r="T292" s="248"/>
      <c r="U292" s="248"/>
      <c r="V292" s="248"/>
      <c r="W292" s="248"/>
      <c r="X292" s="248"/>
    </row>
    <row r="293" spans="1:24" s="249" customFormat="1" x14ac:dyDescent="0.25">
      <c r="A293" s="376"/>
      <c r="B293" s="248"/>
      <c r="C293" s="199"/>
      <c r="D293" s="246"/>
      <c r="E293" s="246"/>
      <c r="F293" s="202"/>
      <c r="G293" s="199"/>
      <c r="I293" s="248"/>
      <c r="J293" s="248"/>
      <c r="K293" s="248"/>
      <c r="L293" s="248"/>
      <c r="M293" s="248"/>
      <c r="N293" s="248"/>
      <c r="O293" s="248"/>
      <c r="P293" s="248"/>
      <c r="Q293" s="248"/>
      <c r="R293" s="248"/>
      <c r="S293" s="248"/>
      <c r="T293" s="248"/>
      <c r="U293" s="248"/>
      <c r="V293" s="248"/>
      <c r="W293" s="248"/>
      <c r="X293" s="248"/>
    </row>
    <row r="294" spans="1:24" s="249" customFormat="1" x14ac:dyDescent="0.25">
      <c r="A294" s="376"/>
      <c r="B294" s="248"/>
      <c r="C294" s="199"/>
      <c r="D294" s="246"/>
      <c r="E294" s="246"/>
      <c r="F294" s="202"/>
      <c r="G294" s="199"/>
      <c r="I294" s="248"/>
      <c r="J294" s="248"/>
      <c r="K294" s="248"/>
      <c r="L294" s="248"/>
      <c r="M294" s="248"/>
      <c r="N294" s="248"/>
      <c r="O294" s="248"/>
      <c r="P294" s="248"/>
      <c r="Q294" s="248"/>
      <c r="R294" s="248"/>
      <c r="S294" s="248"/>
      <c r="T294" s="248"/>
      <c r="U294" s="248"/>
      <c r="V294" s="248"/>
      <c r="W294" s="248"/>
      <c r="X294" s="248"/>
    </row>
    <row r="295" spans="1:24" s="249" customFormat="1" x14ac:dyDescent="0.25">
      <c r="A295" s="376"/>
      <c r="B295" s="248"/>
      <c r="C295" s="199"/>
      <c r="D295" s="246"/>
      <c r="E295" s="246"/>
      <c r="F295" s="202"/>
      <c r="G295" s="199"/>
      <c r="I295" s="248"/>
      <c r="J295" s="248"/>
      <c r="K295" s="248"/>
      <c r="L295" s="248"/>
      <c r="M295" s="248"/>
      <c r="N295" s="248"/>
      <c r="O295" s="248"/>
      <c r="P295" s="248"/>
      <c r="Q295" s="248"/>
      <c r="R295" s="248"/>
      <c r="S295" s="248"/>
      <c r="T295" s="248"/>
      <c r="U295" s="248"/>
      <c r="V295" s="248"/>
      <c r="W295" s="248"/>
      <c r="X295" s="248"/>
    </row>
    <row r="296" spans="1:24" s="249" customFormat="1" x14ac:dyDescent="0.25">
      <c r="A296" s="376"/>
      <c r="B296" s="248"/>
      <c r="C296" s="199"/>
      <c r="D296" s="246"/>
      <c r="E296" s="246"/>
      <c r="F296" s="202"/>
      <c r="G296" s="199"/>
      <c r="I296" s="248"/>
      <c r="J296" s="248"/>
      <c r="K296" s="248"/>
      <c r="L296" s="248"/>
      <c r="M296" s="248"/>
      <c r="N296" s="248"/>
      <c r="O296" s="248"/>
      <c r="P296" s="248"/>
      <c r="Q296" s="248"/>
      <c r="R296" s="248"/>
      <c r="S296" s="248"/>
      <c r="T296" s="248"/>
      <c r="U296" s="248"/>
      <c r="V296" s="248"/>
      <c r="W296" s="248"/>
      <c r="X296" s="248"/>
    </row>
    <row r="297" spans="1:24" s="249" customFormat="1" x14ac:dyDescent="0.25">
      <c r="A297" s="376"/>
      <c r="B297" s="248"/>
      <c r="C297" s="199"/>
      <c r="D297" s="246"/>
      <c r="E297" s="246"/>
      <c r="F297" s="202"/>
      <c r="G297" s="199"/>
      <c r="I297" s="248"/>
      <c r="J297" s="248"/>
      <c r="K297" s="248"/>
      <c r="L297" s="248"/>
      <c r="M297" s="248"/>
      <c r="N297" s="248"/>
      <c r="O297" s="248"/>
      <c r="P297" s="248"/>
      <c r="Q297" s="248"/>
      <c r="R297" s="248"/>
      <c r="S297" s="248"/>
      <c r="T297" s="248"/>
      <c r="U297" s="248"/>
      <c r="V297" s="248"/>
      <c r="W297" s="248"/>
      <c r="X297" s="248"/>
    </row>
    <row r="298" spans="1:24" s="249" customFormat="1" x14ac:dyDescent="0.25">
      <c r="A298" s="376"/>
      <c r="B298" s="248"/>
      <c r="C298" s="199"/>
      <c r="D298" s="246"/>
      <c r="E298" s="246"/>
      <c r="F298" s="202"/>
      <c r="G298" s="199"/>
      <c r="I298" s="248"/>
      <c r="J298" s="248"/>
      <c r="K298" s="248"/>
      <c r="L298" s="248"/>
      <c r="M298" s="248"/>
      <c r="N298" s="248"/>
      <c r="O298" s="248"/>
      <c r="P298" s="248"/>
      <c r="Q298" s="248"/>
      <c r="R298" s="248"/>
      <c r="S298" s="248"/>
      <c r="T298" s="248"/>
      <c r="U298" s="248"/>
      <c r="V298" s="248"/>
      <c r="W298" s="248"/>
      <c r="X298" s="248"/>
    </row>
    <row r="299" spans="1:24" s="249" customFormat="1" x14ac:dyDescent="0.25">
      <c r="A299" s="376"/>
      <c r="B299" s="248"/>
      <c r="C299" s="199"/>
      <c r="D299" s="246"/>
      <c r="E299" s="246"/>
      <c r="F299" s="202"/>
      <c r="G299" s="199"/>
      <c r="I299" s="248"/>
      <c r="J299" s="248"/>
      <c r="K299" s="248"/>
      <c r="L299" s="248"/>
      <c r="M299" s="248"/>
      <c r="N299" s="248"/>
      <c r="O299" s="248"/>
      <c r="P299" s="248"/>
      <c r="Q299" s="248"/>
      <c r="R299" s="248"/>
      <c r="S299" s="248"/>
      <c r="T299" s="248"/>
      <c r="U299" s="248"/>
      <c r="V299" s="248"/>
      <c r="W299" s="248"/>
      <c r="X299" s="248"/>
    </row>
    <row r="300" spans="1:24" s="249" customFormat="1" x14ac:dyDescent="0.25">
      <c r="A300" s="376"/>
      <c r="B300" s="248"/>
      <c r="C300" s="199"/>
      <c r="D300" s="246"/>
      <c r="E300" s="246"/>
      <c r="F300" s="202"/>
      <c r="G300" s="199"/>
      <c r="I300" s="248"/>
      <c r="J300" s="248"/>
      <c r="K300" s="248"/>
      <c r="L300" s="248"/>
      <c r="M300" s="248"/>
      <c r="N300" s="248"/>
      <c r="O300" s="248"/>
      <c r="P300" s="248"/>
      <c r="Q300" s="248"/>
      <c r="R300" s="248"/>
      <c r="S300" s="248"/>
      <c r="T300" s="248"/>
      <c r="U300" s="248"/>
      <c r="V300" s="248"/>
      <c r="W300" s="248"/>
      <c r="X300" s="248"/>
    </row>
    <row r="301" spans="1:24" s="249" customFormat="1" x14ac:dyDescent="0.25">
      <c r="A301" s="376"/>
      <c r="B301" s="248"/>
      <c r="C301" s="199"/>
      <c r="D301" s="246"/>
      <c r="E301" s="246"/>
      <c r="F301" s="202"/>
      <c r="G301" s="199"/>
      <c r="I301" s="248"/>
      <c r="J301" s="248"/>
      <c r="K301" s="248"/>
      <c r="L301" s="248"/>
      <c r="M301" s="248"/>
      <c r="N301" s="248"/>
      <c r="O301" s="248"/>
      <c r="P301" s="248"/>
      <c r="Q301" s="248"/>
      <c r="R301" s="248"/>
      <c r="S301" s="248"/>
      <c r="T301" s="248"/>
      <c r="U301" s="248"/>
      <c r="V301" s="248"/>
      <c r="W301" s="248"/>
      <c r="X301" s="248"/>
    </row>
    <row r="302" spans="1:24" s="249" customFormat="1" x14ac:dyDescent="0.25">
      <c r="A302" s="376"/>
      <c r="B302" s="248"/>
      <c r="C302" s="199"/>
      <c r="D302" s="246"/>
      <c r="E302" s="246"/>
      <c r="F302" s="202"/>
      <c r="G302" s="199"/>
      <c r="I302" s="248"/>
      <c r="J302" s="248"/>
      <c r="K302" s="248"/>
      <c r="L302" s="248"/>
      <c r="M302" s="248"/>
      <c r="N302" s="248"/>
      <c r="O302" s="248"/>
      <c r="P302" s="248"/>
      <c r="Q302" s="248"/>
      <c r="R302" s="248"/>
      <c r="S302" s="248"/>
      <c r="T302" s="248"/>
      <c r="U302" s="248"/>
      <c r="V302" s="248"/>
      <c r="W302" s="248"/>
      <c r="X302" s="248"/>
    </row>
    <row r="303" spans="1:24" s="249" customFormat="1" x14ac:dyDescent="0.25">
      <c r="A303" s="376"/>
      <c r="B303" s="248"/>
      <c r="C303" s="199"/>
      <c r="D303" s="246"/>
      <c r="E303" s="246"/>
      <c r="F303" s="202"/>
      <c r="G303" s="199"/>
      <c r="I303" s="248"/>
      <c r="J303" s="248"/>
      <c r="K303" s="248"/>
      <c r="L303" s="248"/>
      <c r="M303" s="248"/>
      <c r="N303" s="248"/>
      <c r="O303" s="248"/>
      <c r="P303" s="248"/>
      <c r="Q303" s="248"/>
      <c r="R303" s="248"/>
      <c r="S303" s="248"/>
      <c r="T303" s="248"/>
      <c r="U303" s="248"/>
      <c r="V303" s="248"/>
      <c r="W303" s="248"/>
      <c r="X303" s="248"/>
    </row>
    <row r="304" spans="1:24" s="249" customFormat="1" x14ac:dyDescent="0.25">
      <c r="A304" s="376"/>
      <c r="B304" s="248"/>
      <c r="C304" s="199"/>
      <c r="D304" s="246"/>
      <c r="E304" s="246"/>
      <c r="F304" s="202"/>
      <c r="G304" s="199"/>
      <c r="I304" s="248"/>
      <c r="J304" s="248"/>
      <c r="K304" s="248"/>
      <c r="L304" s="248"/>
      <c r="M304" s="248"/>
      <c r="N304" s="248"/>
      <c r="O304" s="248"/>
      <c r="P304" s="248"/>
      <c r="Q304" s="248"/>
      <c r="R304" s="248"/>
      <c r="S304" s="248"/>
      <c r="T304" s="248"/>
      <c r="U304" s="248"/>
      <c r="V304" s="248"/>
      <c r="W304" s="248"/>
      <c r="X304" s="248"/>
    </row>
    <row r="305" spans="1:24" s="249" customFormat="1" x14ac:dyDescent="0.25">
      <c r="A305" s="376"/>
      <c r="B305" s="248"/>
      <c r="C305" s="199"/>
      <c r="D305" s="246"/>
      <c r="E305" s="246"/>
      <c r="F305" s="202"/>
      <c r="G305" s="199"/>
      <c r="I305" s="248"/>
      <c r="J305" s="248"/>
      <c r="K305" s="248"/>
      <c r="L305" s="248"/>
      <c r="M305" s="248"/>
      <c r="N305" s="248"/>
      <c r="O305" s="248"/>
      <c r="P305" s="248"/>
      <c r="Q305" s="248"/>
      <c r="R305" s="248"/>
      <c r="S305" s="248"/>
      <c r="T305" s="248"/>
      <c r="U305" s="248"/>
      <c r="V305" s="248"/>
      <c r="W305" s="248"/>
      <c r="X305" s="248"/>
    </row>
    <row r="306" spans="1:24" s="249" customFormat="1" x14ac:dyDescent="0.25">
      <c r="A306" s="376"/>
      <c r="B306" s="248"/>
      <c r="C306" s="199"/>
      <c r="D306" s="246"/>
      <c r="E306" s="246"/>
      <c r="F306" s="202"/>
      <c r="G306" s="199"/>
      <c r="I306" s="248"/>
      <c r="J306" s="248"/>
      <c r="K306" s="248"/>
      <c r="L306" s="248"/>
      <c r="M306" s="248"/>
      <c r="N306" s="248"/>
      <c r="O306" s="248"/>
      <c r="P306" s="248"/>
      <c r="Q306" s="248"/>
      <c r="R306" s="248"/>
      <c r="S306" s="248"/>
      <c r="T306" s="248"/>
      <c r="U306" s="248"/>
      <c r="V306" s="248"/>
      <c r="W306" s="248"/>
      <c r="X306" s="248"/>
    </row>
    <row r="307" spans="1:24" s="249" customFormat="1" x14ac:dyDescent="0.25">
      <c r="A307" s="376"/>
      <c r="B307" s="248"/>
      <c r="C307" s="199"/>
      <c r="D307" s="246"/>
      <c r="E307" s="246"/>
      <c r="F307" s="202"/>
      <c r="G307" s="199"/>
      <c r="I307" s="248"/>
      <c r="J307" s="248"/>
      <c r="K307" s="248"/>
      <c r="L307" s="248"/>
      <c r="M307" s="248"/>
      <c r="N307" s="248"/>
      <c r="O307" s="248"/>
      <c r="P307" s="248"/>
      <c r="Q307" s="248"/>
      <c r="R307" s="248"/>
      <c r="S307" s="248"/>
      <c r="T307" s="248"/>
      <c r="U307" s="248"/>
      <c r="V307" s="248"/>
      <c r="W307" s="248"/>
      <c r="X307" s="248"/>
    </row>
    <row r="308" spans="1:24" s="249" customFormat="1" x14ac:dyDescent="0.25">
      <c r="A308" s="376"/>
      <c r="B308" s="248"/>
      <c r="C308" s="199"/>
      <c r="D308" s="246"/>
      <c r="E308" s="246"/>
      <c r="F308" s="202"/>
      <c r="G308" s="199"/>
      <c r="I308" s="248"/>
      <c r="J308" s="248"/>
      <c r="K308" s="248"/>
      <c r="L308" s="248"/>
      <c r="M308" s="248"/>
      <c r="N308" s="248"/>
      <c r="O308" s="248"/>
      <c r="P308" s="248"/>
      <c r="Q308" s="248"/>
      <c r="R308" s="248"/>
      <c r="S308" s="248"/>
      <c r="T308" s="248"/>
      <c r="U308" s="248"/>
      <c r="V308" s="248"/>
      <c r="W308" s="248"/>
      <c r="X308" s="248"/>
    </row>
    <row r="309" spans="1:24" s="249" customFormat="1" x14ac:dyDescent="0.25">
      <c r="A309" s="376"/>
      <c r="B309" s="248"/>
      <c r="C309" s="199"/>
      <c r="D309" s="246"/>
      <c r="E309" s="246"/>
      <c r="F309" s="202"/>
      <c r="G309" s="199"/>
      <c r="I309" s="248"/>
      <c r="J309" s="248"/>
      <c r="K309" s="248"/>
      <c r="L309" s="248"/>
      <c r="M309" s="248"/>
      <c r="N309" s="248"/>
      <c r="O309" s="248"/>
      <c r="P309" s="248"/>
      <c r="Q309" s="248"/>
      <c r="R309" s="248"/>
      <c r="S309" s="248"/>
      <c r="T309" s="248"/>
      <c r="U309" s="248"/>
      <c r="V309" s="248"/>
      <c r="W309" s="248"/>
      <c r="X309" s="248"/>
    </row>
    <row r="310" spans="1:24" s="249" customFormat="1" x14ac:dyDescent="0.25">
      <c r="A310" s="376"/>
      <c r="B310" s="248"/>
      <c r="C310" s="199"/>
      <c r="D310" s="246"/>
      <c r="E310" s="246"/>
      <c r="F310" s="202"/>
      <c r="G310" s="199"/>
      <c r="I310" s="248"/>
      <c r="J310" s="248"/>
      <c r="K310" s="248"/>
      <c r="L310" s="248"/>
      <c r="M310" s="248"/>
      <c r="N310" s="248"/>
      <c r="O310" s="248"/>
      <c r="P310" s="248"/>
      <c r="Q310" s="248"/>
      <c r="R310" s="248"/>
      <c r="S310" s="248"/>
      <c r="T310" s="248"/>
      <c r="U310" s="248"/>
      <c r="V310" s="248"/>
      <c r="W310" s="248"/>
      <c r="X310" s="248"/>
    </row>
    <row r="311" spans="1:24" s="249" customFormat="1" x14ac:dyDescent="0.25">
      <c r="A311" s="376"/>
      <c r="B311" s="248"/>
      <c r="C311" s="199"/>
      <c r="D311" s="246"/>
      <c r="E311" s="246"/>
      <c r="F311" s="202"/>
      <c r="G311" s="199"/>
      <c r="I311" s="248"/>
      <c r="J311" s="248"/>
      <c r="K311" s="248"/>
      <c r="L311" s="248"/>
      <c r="M311" s="248"/>
      <c r="N311" s="248"/>
      <c r="O311" s="248"/>
      <c r="P311" s="248"/>
      <c r="Q311" s="248"/>
      <c r="R311" s="248"/>
      <c r="S311" s="248"/>
      <c r="T311" s="248"/>
      <c r="U311" s="248"/>
      <c r="V311" s="248"/>
      <c r="W311" s="248"/>
      <c r="X311" s="248"/>
    </row>
    <row r="312" spans="1:24" s="249" customFormat="1" x14ac:dyDescent="0.25">
      <c r="A312" s="376"/>
      <c r="B312" s="248"/>
      <c r="C312" s="199"/>
      <c r="D312" s="246"/>
      <c r="E312" s="246"/>
      <c r="F312" s="202"/>
      <c r="G312" s="199"/>
      <c r="I312" s="248"/>
      <c r="J312" s="248"/>
      <c r="K312" s="248"/>
      <c r="L312" s="248"/>
      <c r="M312" s="248"/>
      <c r="N312" s="248"/>
      <c r="O312" s="248"/>
      <c r="P312" s="248"/>
      <c r="Q312" s="248"/>
      <c r="R312" s="248"/>
      <c r="S312" s="248"/>
      <c r="T312" s="248"/>
      <c r="U312" s="248"/>
      <c r="V312" s="248"/>
      <c r="W312" s="248"/>
      <c r="X312" s="248"/>
    </row>
    <row r="313" spans="1:24" s="249" customFormat="1" x14ac:dyDescent="0.25">
      <c r="A313" s="376"/>
      <c r="B313" s="248"/>
      <c r="C313" s="199"/>
      <c r="D313" s="246"/>
      <c r="E313" s="246"/>
      <c r="F313" s="202"/>
      <c r="G313" s="199"/>
      <c r="I313" s="248"/>
      <c r="J313" s="248"/>
      <c r="K313" s="248"/>
      <c r="L313" s="248"/>
      <c r="M313" s="248"/>
      <c r="N313" s="248"/>
      <c r="O313" s="248"/>
      <c r="P313" s="248"/>
      <c r="Q313" s="248"/>
      <c r="R313" s="248"/>
      <c r="S313" s="248"/>
      <c r="T313" s="248"/>
      <c r="U313" s="248"/>
      <c r="V313" s="248"/>
      <c r="W313" s="248"/>
      <c r="X313" s="248"/>
    </row>
    <row r="314" spans="1:24" s="249" customFormat="1" x14ac:dyDescent="0.25">
      <c r="A314" s="376"/>
      <c r="B314" s="248"/>
      <c r="C314" s="199"/>
      <c r="D314" s="246"/>
      <c r="E314" s="246"/>
      <c r="F314" s="202"/>
      <c r="G314" s="199"/>
      <c r="I314" s="248"/>
      <c r="J314" s="248"/>
      <c r="K314" s="248"/>
      <c r="L314" s="248"/>
      <c r="M314" s="248"/>
      <c r="N314" s="248"/>
      <c r="O314" s="248"/>
      <c r="P314" s="248"/>
      <c r="Q314" s="248"/>
      <c r="R314" s="248"/>
      <c r="S314" s="248"/>
      <c r="T314" s="248"/>
      <c r="U314" s="248"/>
      <c r="V314" s="248"/>
      <c r="W314" s="248"/>
      <c r="X314" s="248"/>
    </row>
    <row r="315" spans="1:24" s="249" customFormat="1" x14ac:dyDescent="0.25">
      <c r="A315" s="376"/>
      <c r="B315" s="248"/>
      <c r="C315" s="199"/>
      <c r="D315" s="246"/>
      <c r="E315" s="246"/>
      <c r="F315" s="202"/>
      <c r="G315" s="199"/>
      <c r="I315" s="248"/>
      <c r="J315" s="248"/>
      <c r="K315" s="248"/>
      <c r="L315" s="248"/>
      <c r="M315" s="248"/>
      <c r="N315" s="248"/>
      <c r="O315" s="248"/>
      <c r="P315" s="248"/>
      <c r="Q315" s="248"/>
      <c r="R315" s="248"/>
      <c r="S315" s="248"/>
      <c r="T315" s="248"/>
      <c r="U315" s="248"/>
      <c r="V315" s="248"/>
      <c r="W315" s="248"/>
      <c r="X315" s="248"/>
    </row>
    <row r="316" spans="1:24" s="249" customFormat="1" x14ac:dyDescent="0.25">
      <c r="A316" s="376"/>
      <c r="B316" s="248"/>
      <c r="C316" s="199"/>
      <c r="D316" s="246"/>
      <c r="E316" s="246"/>
      <c r="F316" s="202"/>
      <c r="G316" s="199"/>
      <c r="I316" s="248"/>
      <c r="J316" s="248"/>
      <c r="K316" s="248"/>
      <c r="L316" s="248"/>
      <c r="M316" s="248"/>
      <c r="N316" s="248"/>
      <c r="O316" s="248"/>
      <c r="P316" s="248"/>
      <c r="Q316" s="248"/>
      <c r="R316" s="248"/>
      <c r="S316" s="248"/>
      <c r="T316" s="248"/>
      <c r="U316" s="248"/>
      <c r="V316" s="248"/>
      <c r="W316" s="248"/>
      <c r="X316" s="248"/>
    </row>
    <row r="317" spans="1:24" s="249" customFormat="1" x14ac:dyDescent="0.25">
      <c r="A317" s="376"/>
      <c r="B317" s="248"/>
      <c r="C317" s="199"/>
      <c r="D317" s="246"/>
      <c r="E317" s="246"/>
      <c r="F317" s="202"/>
      <c r="G317" s="199"/>
      <c r="I317" s="248"/>
      <c r="J317" s="248"/>
      <c r="K317" s="248"/>
      <c r="L317" s="248"/>
      <c r="M317" s="248"/>
      <c r="N317" s="248"/>
      <c r="O317" s="248"/>
      <c r="P317" s="248"/>
      <c r="Q317" s="248"/>
      <c r="R317" s="248"/>
      <c r="S317" s="248"/>
      <c r="T317" s="248"/>
      <c r="U317" s="248"/>
      <c r="V317" s="248"/>
      <c r="W317" s="248"/>
      <c r="X317" s="248"/>
    </row>
    <row r="318" spans="1:24" s="249" customFormat="1" x14ac:dyDescent="0.25">
      <c r="A318" s="376"/>
      <c r="B318" s="248"/>
      <c r="C318" s="199"/>
      <c r="D318" s="246"/>
      <c r="E318" s="246"/>
      <c r="F318" s="202"/>
      <c r="G318" s="199"/>
      <c r="I318" s="248"/>
      <c r="J318" s="248"/>
      <c r="K318" s="248"/>
      <c r="L318" s="248"/>
      <c r="M318" s="248"/>
      <c r="N318" s="248"/>
      <c r="O318" s="248"/>
      <c r="P318" s="248"/>
      <c r="Q318" s="248"/>
      <c r="R318" s="248"/>
      <c r="S318" s="248"/>
      <c r="T318" s="248"/>
      <c r="U318" s="248"/>
      <c r="V318" s="248"/>
      <c r="W318" s="248"/>
      <c r="X318" s="248"/>
    </row>
    <row r="319" spans="1:24" s="249" customFormat="1" x14ac:dyDescent="0.25">
      <c r="A319" s="376"/>
      <c r="B319" s="248"/>
      <c r="C319" s="199"/>
      <c r="D319" s="246"/>
      <c r="E319" s="246"/>
      <c r="F319" s="202"/>
      <c r="G319" s="199"/>
      <c r="I319" s="248"/>
      <c r="J319" s="248"/>
      <c r="K319" s="248"/>
      <c r="L319" s="248"/>
      <c r="M319" s="248"/>
      <c r="N319" s="248"/>
      <c r="O319" s="248"/>
      <c r="P319" s="248"/>
      <c r="Q319" s="248"/>
      <c r="R319" s="248"/>
      <c r="S319" s="248"/>
      <c r="T319" s="248"/>
      <c r="U319" s="248"/>
      <c r="V319" s="248"/>
      <c r="W319" s="248"/>
      <c r="X319" s="248"/>
    </row>
    <row r="320" spans="1:24" s="249" customFormat="1" x14ac:dyDescent="0.25">
      <c r="A320" s="376"/>
      <c r="B320" s="248"/>
      <c r="C320" s="199"/>
      <c r="D320" s="246"/>
      <c r="E320" s="246"/>
      <c r="F320" s="202"/>
      <c r="G320" s="199"/>
      <c r="I320" s="248"/>
      <c r="J320" s="248"/>
      <c r="K320" s="248"/>
      <c r="L320" s="248"/>
      <c r="M320" s="248"/>
      <c r="N320" s="248"/>
      <c r="O320" s="248"/>
      <c r="P320" s="248"/>
      <c r="Q320" s="248"/>
      <c r="R320" s="248"/>
      <c r="S320" s="248"/>
      <c r="T320" s="248"/>
      <c r="U320" s="248"/>
      <c r="V320" s="248"/>
      <c r="W320" s="248"/>
      <c r="X320" s="248"/>
    </row>
    <row r="321" spans="1:24" s="249" customFormat="1" x14ac:dyDescent="0.25">
      <c r="A321" s="376"/>
      <c r="B321" s="248"/>
      <c r="C321" s="199"/>
      <c r="D321" s="246"/>
      <c r="E321" s="246"/>
      <c r="F321" s="202"/>
      <c r="G321" s="199"/>
      <c r="I321" s="248"/>
      <c r="J321" s="248"/>
      <c r="K321" s="248"/>
      <c r="L321" s="248"/>
      <c r="M321" s="248"/>
      <c r="N321" s="248"/>
      <c r="O321" s="248"/>
      <c r="P321" s="248"/>
      <c r="Q321" s="248"/>
      <c r="R321" s="248"/>
      <c r="S321" s="248"/>
      <c r="T321" s="248"/>
      <c r="U321" s="248"/>
      <c r="V321" s="248"/>
      <c r="W321" s="248"/>
      <c r="X321" s="248"/>
    </row>
    <row r="322" spans="1:24" s="249" customFormat="1" x14ac:dyDescent="0.25">
      <c r="A322" s="376"/>
      <c r="B322" s="248"/>
      <c r="C322" s="199"/>
      <c r="D322" s="246"/>
      <c r="E322" s="246"/>
      <c r="F322" s="202"/>
      <c r="G322" s="199"/>
      <c r="I322" s="248"/>
      <c r="J322" s="248"/>
      <c r="K322" s="248"/>
      <c r="L322" s="248"/>
      <c r="M322" s="248"/>
      <c r="N322" s="248"/>
      <c r="O322" s="248"/>
      <c r="P322" s="248"/>
      <c r="Q322" s="248"/>
      <c r="R322" s="248"/>
      <c r="S322" s="248"/>
      <c r="T322" s="248"/>
      <c r="U322" s="248"/>
      <c r="V322" s="248"/>
      <c r="W322" s="248"/>
      <c r="X322" s="248"/>
    </row>
    <row r="323" spans="1:24" s="249" customFormat="1" x14ac:dyDescent="0.25">
      <c r="A323" s="376"/>
      <c r="B323" s="248"/>
      <c r="C323" s="199"/>
      <c r="D323" s="246"/>
      <c r="E323" s="246"/>
      <c r="F323" s="202"/>
      <c r="G323" s="199"/>
      <c r="I323" s="248"/>
      <c r="J323" s="248"/>
      <c r="K323" s="248"/>
      <c r="L323" s="248"/>
      <c r="M323" s="248"/>
      <c r="N323" s="248"/>
      <c r="O323" s="248"/>
      <c r="P323" s="248"/>
      <c r="Q323" s="248"/>
      <c r="R323" s="248"/>
      <c r="S323" s="248"/>
      <c r="T323" s="248"/>
      <c r="U323" s="248"/>
      <c r="V323" s="248"/>
      <c r="W323" s="248"/>
      <c r="X323" s="248"/>
    </row>
    <row r="324" spans="1:24" s="249" customFormat="1" x14ac:dyDescent="0.25">
      <c r="A324" s="376"/>
      <c r="B324" s="248"/>
      <c r="C324" s="199"/>
      <c r="D324" s="246"/>
      <c r="E324" s="246"/>
      <c r="F324" s="202"/>
      <c r="G324" s="199"/>
      <c r="I324" s="248"/>
      <c r="J324" s="248"/>
      <c r="K324" s="248"/>
      <c r="L324" s="248"/>
      <c r="M324" s="248"/>
      <c r="N324" s="248"/>
      <c r="O324" s="248"/>
      <c r="P324" s="248"/>
      <c r="Q324" s="248"/>
      <c r="R324" s="248"/>
      <c r="S324" s="248"/>
      <c r="T324" s="248"/>
      <c r="U324" s="248"/>
      <c r="V324" s="248"/>
      <c r="W324" s="248"/>
      <c r="X324" s="248"/>
    </row>
    <row r="325" spans="1:24" s="249" customFormat="1" x14ac:dyDescent="0.25">
      <c r="A325" s="376"/>
      <c r="B325" s="248"/>
      <c r="C325" s="199"/>
      <c r="D325" s="246"/>
      <c r="E325" s="246"/>
      <c r="F325" s="202"/>
      <c r="G325" s="199"/>
      <c r="I325" s="248"/>
      <c r="J325" s="248"/>
      <c r="K325" s="248"/>
      <c r="L325" s="248"/>
      <c r="M325" s="248"/>
      <c r="N325" s="248"/>
      <c r="O325" s="248"/>
      <c r="P325" s="248"/>
      <c r="Q325" s="248"/>
      <c r="R325" s="248"/>
      <c r="S325" s="248"/>
      <c r="T325" s="248"/>
      <c r="U325" s="248"/>
      <c r="V325" s="248"/>
      <c r="W325" s="248"/>
      <c r="X325" s="248"/>
    </row>
    <row r="326" spans="1:24" s="249" customFormat="1" x14ac:dyDescent="0.25">
      <c r="A326" s="376"/>
      <c r="B326" s="248"/>
      <c r="C326" s="199"/>
      <c r="D326" s="246"/>
      <c r="E326" s="246"/>
      <c r="F326" s="202"/>
      <c r="G326" s="199"/>
      <c r="I326" s="248"/>
      <c r="J326" s="248"/>
      <c r="K326" s="248"/>
      <c r="L326" s="248"/>
      <c r="M326" s="248"/>
      <c r="N326" s="248"/>
      <c r="O326" s="248"/>
      <c r="P326" s="248"/>
      <c r="Q326" s="248"/>
      <c r="R326" s="248"/>
      <c r="S326" s="248"/>
      <c r="T326" s="248"/>
      <c r="U326" s="248"/>
      <c r="V326" s="248"/>
      <c r="W326" s="248"/>
      <c r="X326" s="248"/>
    </row>
    <row r="327" spans="1:24" s="249" customFormat="1" x14ac:dyDescent="0.25">
      <c r="A327" s="376"/>
      <c r="B327" s="248"/>
      <c r="C327" s="199"/>
      <c r="D327" s="246"/>
      <c r="E327" s="246"/>
      <c r="F327" s="202"/>
      <c r="G327" s="199"/>
      <c r="I327" s="248"/>
      <c r="J327" s="248"/>
      <c r="K327" s="248"/>
      <c r="L327" s="248"/>
      <c r="M327" s="248"/>
      <c r="N327" s="248"/>
      <c r="O327" s="248"/>
      <c r="P327" s="248"/>
      <c r="Q327" s="248"/>
      <c r="R327" s="248"/>
      <c r="S327" s="248"/>
      <c r="T327" s="248"/>
      <c r="U327" s="248"/>
      <c r="V327" s="248"/>
      <c r="W327" s="248"/>
      <c r="X327" s="248"/>
    </row>
    <row r="328" spans="1:24" s="249" customFormat="1" x14ac:dyDescent="0.25">
      <c r="A328" s="376"/>
      <c r="B328" s="248"/>
      <c r="C328" s="199"/>
      <c r="D328" s="246"/>
      <c r="E328" s="246"/>
      <c r="F328" s="202"/>
      <c r="G328" s="199"/>
      <c r="I328" s="248"/>
      <c r="J328" s="248"/>
      <c r="K328" s="248"/>
      <c r="L328" s="248"/>
      <c r="M328" s="248"/>
      <c r="N328" s="248"/>
      <c r="O328" s="248"/>
      <c r="P328" s="248"/>
      <c r="Q328" s="248"/>
      <c r="R328" s="248"/>
      <c r="S328" s="248"/>
      <c r="T328" s="248"/>
      <c r="U328" s="248"/>
      <c r="V328" s="248"/>
      <c r="W328" s="248"/>
      <c r="X328" s="248"/>
    </row>
    <row r="329" spans="1:24" s="249" customFormat="1" x14ac:dyDescent="0.25">
      <c r="A329" s="376"/>
      <c r="B329" s="248"/>
      <c r="C329" s="199"/>
      <c r="D329" s="246"/>
      <c r="E329" s="246"/>
      <c r="F329" s="202"/>
      <c r="G329" s="199"/>
      <c r="I329" s="248"/>
      <c r="J329" s="248"/>
      <c r="K329" s="248"/>
      <c r="L329" s="248"/>
      <c r="M329" s="248"/>
      <c r="N329" s="248"/>
      <c r="O329" s="248"/>
      <c r="P329" s="248"/>
      <c r="Q329" s="248"/>
      <c r="R329" s="248"/>
      <c r="S329" s="248"/>
      <c r="T329" s="248"/>
      <c r="U329" s="248"/>
      <c r="V329" s="248"/>
      <c r="W329" s="248"/>
      <c r="X329" s="248"/>
    </row>
    <row r="330" spans="1:24" s="249" customFormat="1" x14ac:dyDescent="0.25">
      <c r="A330" s="376"/>
      <c r="B330" s="248"/>
      <c r="C330" s="199"/>
      <c r="D330" s="246"/>
      <c r="E330" s="246"/>
      <c r="F330" s="202"/>
      <c r="G330" s="199"/>
      <c r="I330" s="248"/>
      <c r="J330" s="248"/>
      <c r="K330" s="248"/>
      <c r="L330" s="248"/>
      <c r="M330" s="248"/>
      <c r="N330" s="248"/>
      <c r="O330" s="248"/>
      <c r="P330" s="248"/>
      <c r="Q330" s="248"/>
      <c r="R330" s="248"/>
      <c r="S330" s="248"/>
      <c r="T330" s="248"/>
      <c r="U330" s="248"/>
      <c r="V330" s="248"/>
      <c r="W330" s="248"/>
      <c r="X330" s="248"/>
    </row>
    <row r="331" spans="1:24" s="249" customFormat="1" x14ac:dyDescent="0.25">
      <c r="A331" s="376"/>
      <c r="B331" s="248"/>
      <c r="C331" s="199"/>
      <c r="D331" s="246"/>
      <c r="E331" s="246"/>
      <c r="F331" s="202"/>
      <c r="G331" s="199"/>
      <c r="I331" s="248"/>
      <c r="J331" s="248"/>
      <c r="K331" s="248"/>
      <c r="L331" s="248"/>
      <c r="M331" s="248"/>
      <c r="N331" s="248"/>
      <c r="O331" s="248"/>
      <c r="P331" s="248"/>
      <c r="Q331" s="248"/>
      <c r="R331" s="248"/>
      <c r="S331" s="248"/>
      <c r="T331" s="248"/>
      <c r="U331" s="248"/>
      <c r="V331" s="248"/>
      <c r="W331" s="248"/>
      <c r="X331" s="248"/>
    </row>
    <row r="332" spans="1:24" s="249" customFormat="1" x14ac:dyDescent="0.25">
      <c r="A332" s="376"/>
      <c r="B332" s="248"/>
      <c r="C332" s="199"/>
      <c r="D332" s="246"/>
      <c r="E332" s="246"/>
      <c r="F332" s="202"/>
      <c r="G332" s="199"/>
      <c r="I332" s="248"/>
      <c r="J332" s="248"/>
      <c r="K332" s="248"/>
      <c r="L332" s="248"/>
      <c r="M332" s="248"/>
      <c r="N332" s="248"/>
      <c r="O332" s="248"/>
      <c r="P332" s="248"/>
      <c r="Q332" s="248"/>
      <c r="R332" s="248"/>
      <c r="S332" s="248"/>
      <c r="T332" s="248"/>
      <c r="U332" s="248"/>
      <c r="V332" s="248"/>
      <c r="W332" s="248"/>
      <c r="X332" s="248"/>
    </row>
    <row r="333" spans="1:24" s="249" customFormat="1" x14ac:dyDescent="0.25">
      <c r="A333" s="376"/>
      <c r="B333" s="248"/>
      <c r="C333" s="199"/>
      <c r="D333" s="246"/>
      <c r="E333" s="246"/>
      <c r="F333" s="202"/>
      <c r="G333" s="199"/>
      <c r="I333" s="248"/>
      <c r="J333" s="248"/>
      <c r="K333" s="248"/>
      <c r="L333" s="248"/>
      <c r="M333" s="248"/>
      <c r="N333" s="248"/>
      <c r="O333" s="248"/>
      <c r="P333" s="248"/>
      <c r="Q333" s="248"/>
      <c r="R333" s="248"/>
      <c r="S333" s="248"/>
      <c r="T333" s="248"/>
      <c r="U333" s="248"/>
      <c r="V333" s="248"/>
      <c r="W333" s="248"/>
      <c r="X333" s="248"/>
    </row>
    <row r="334" spans="1:24" s="249" customFormat="1" x14ac:dyDescent="0.25">
      <c r="A334" s="376"/>
      <c r="B334" s="248"/>
      <c r="C334" s="199"/>
      <c r="D334" s="246"/>
      <c r="E334" s="246"/>
      <c r="F334" s="202"/>
      <c r="G334" s="199"/>
      <c r="I334" s="248"/>
      <c r="J334" s="248"/>
      <c r="K334" s="248"/>
      <c r="L334" s="248"/>
      <c r="M334" s="248"/>
      <c r="N334" s="248"/>
      <c r="O334" s="248"/>
      <c r="P334" s="248"/>
      <c r="Q334" s="248"/>
      <c r="R334" s="248"/>
      <c r="S334" s="248"/>
      <c r="T334" s="248"/>
      <c r="U334" s="248"/>
      <c r="V334" s="248"/>
      <c r="W334" s="248"/>
      <c r="X334" s="248"/>
    </row>
    <row r="335" spans="1:24" s="249" customFormat="1" x14ac:dyDescent="0.25">
      <c r="A335" s="376"/>
      <c r="B335" s="248"/>
      <c r="C335" s="199"/>
      <c r="D335" s="246"/>
      <c r="E335" s="246"/>
      <c r="F335" s="202"/>
      <c r="G335" s="199"/>
      <c r="I335" s="248"/>
      <c r="J335" s="248"/>
      <c r="K335" s="248"/>
      <c r="L335" s="248"/>
      <c r="M335" s="248"/>
      <c r="N335" s="248"/>
      <c r="O335" s="248"/>
      <c r="P335" s="248"/>
      <c r="Q335" s="248"/>
      <c r="R335" s="248"/>
      <c r="S335" s="248"/>
      <c r="T335" s="248"/>
      <c r="U335" s="248"/>
      <c r="V335" s="248"/>
      <c r="W335" s="248"/>
      <c r="X335" s="248"/>
    </row>
    <row r="336" spans="1:24" s="249" customFormat="1" x14ac:dyDescent="0.25">
      <c r="A336" s="376"/>
      <c r="B336" s="248"/>
      <c r="C336" s="199"/>
      <c r="D336" s="246"/>
      <c r="E336" s="246"/>
      <c r="F336" s="202"/>
      <c r="G336" s="199"/>
      <c r="I336" s="248"/>
      <c r="J336" s="248"/>
      <c r="K336" s="248"/>
      <c r="L336" s="248"/>
      <c r="M336" s="248"/>
      <c r="N336" s="248"/>
      <c r="O336" s="248"/>
      <c r="P336" s="248"/>
      <c r="Q336" s="248"/>
      <c r="R336" s="248"/>
      <c r="S336" s="248"/>
      <c r="T336" s="248"/>
      <c r="U336" s="248"/>
      <c r="V336" s="248"/>
      <c r="W336" s="248"/>
      <c r="X336" s="248"/>
    </row>
    <row r="337" spans="1:24" s="249" customFormat="1" x14ac:dyDescent="0.25">
      <c r="A337" s="376"/>
      <c r="B337" s="248"/>
      <c r="C337" s="199"/>
      <c r="D337" s="246"/>
      <c r="E337" s="246"/>
      <c r="F337" s="202"/>
      <c r="G337" s="199"/>
      <c r="I337" s="248"/>
      <c r="J337" s="248"/>
      <c r="K337" s="248"/>
      <c r="L337" s="248"/>
      <c r="M337" s="248"/>
      <c r="N337" s="248"/>
      <c r="O337" s="248"/>
      <c r="P337" s="248"/>
      <c r="Q337" s="248"/>
      <c r="R337" s="248"/>
      <c r="S337" s="248"/>
      <c r="T337" s="248"/>
      <c r="U337" s="248"/>
      <c r="V337" s="248"/>
      <c r="W337" s="248"/>
      <c r="X337" s="248"/>
    </row>
    <row r="338" spans="1:24" s="249" customFormat="1" x14ac:dyDescent="0.25">
      <c r="A338" s="376"/>
      <c r="B338" s="248"/>
      <c r="C338" s="199"/>
      <c r="D338" s="246"/>
      <c r="E338" s="246"/>
      <c r="F338" s="202"/>
      <c r="G338" s="199"/>
      <c r="I338" s="248"/>
      <c r="J338" s="248"/>
      <c r="K338" s="248"/>
      <c r="L338" s="248"/>
      <c r="M338" s="248"/>
      <c r="N338" s="248"/>
      <c r="O338" s="248"/>
      <c r="P338" s="248"/>
      <c r="Q338" s="248"/>
      <c r="R338" s="248"/>
      <c r="S338" s="248"/>
      <c r="T338" s="248"/>
      <c r="U338" s="248"/>
      <c r="V338" s="248"/>
      <c r="W338" s="248"/>
      <c r="X338" s="248"/>
    </row>
    <row r="339" spans="1:24" s="249" customFormat="1" x14ac:dyDescent="0.25">
      <c r="A339" s="376"/>
      <c r="B339" s="248"/>
      <c r="C339" s="199"/>
      <c r="D339" s="246"/>
      <c r="E339" s="246"/>
      <c r="F339" s="202"/>
      <c r="G339" s="199"/>
      <c r="I339" s="248"/>
      <c r="J339" s="248"/>
      <c r="K339" s="248"/>
      <c r="L339" s="248"/>
      <c r="M339" s="248"/>
      <c r="N339" s="248"/>
      <c r="O339" s="248"/>
      <c r="P339" s="248"/>
      <c r="Q339" s="248"/>
      <c r="R339" s="248"/>
      <c r="S339" s="248"/>
      <c r="T339" s="248"/>
      <c r="U339" s="248"/>
      <c r="V339" s="248"/>
      <c r="W339" s="248"/>
      <c r="X339" s="248"/>
    </row>
    <row r="340" spans="1:24" s="249" customFormat="1" x14ac:dyDescent="0.25">
      <c r="A340" s="376"/>
      <c r="B340" s="248"/>
      <c r="C340" s="199"/>
      <c r="D340" s="246"/>
      <c r="E340" s="246"/>
      <c r="F340" s="202"/>
      <c r="G340" s="199"/>
      <c r="I340" s="248"/>
      <c r="J340" s="248"/>
      <c r="K340" s="248"/>
      <c r="L340" s="248"/>
      <c r="M340" s="248"/>
      <c r="N340" s="248"/>
      <c r="O340" s="248"/>
      <c r="P340" s="248"/>
      <c r="Q340" s="248"/>
      <c r="R340" s="248"/>
      <c r="S340" s="248"/>
      <c r="T340" s="248"/>
      <c r="U340" s="248"/>
      <c r="V340" s="248"/>
      <c r="W340" s="248"/>
      <c r="X340" s="248"/>
    </row>
    <row r="341" spans="1:24" s="249" customFormat="1" x14ac:dyDescent="0.25">
      <c r="A341" s="376"/>
      <c r="B341" s="248"/>
      <c r="C341" s="199"/>
      <c r="D341" s="246"/>
      <c r="E341" s="246"/>
      <c r="F341" s="202"/>
      <c r="G341" s="199"/>
      <c r="I341" s="248"/>
      <c r="J341" s="248"/>
      <c r="K341" s="248"/>
      <c r="L341" s="248"/>
      <c r="M341" s="248"/>
      <c r="N341" s="248"/>
      <c r="O341" s="248"/>
      <c r="P341" s="248"/>
      <c r="Q341" s="248"/>
      <c r="R341" s="248"/>
      <c r="S341" s="248"/>
      <c r="T341" s="248"/>
      <c r="U341" s="248"/>
      <c r="V341" s="248"/>
      <c r="W341" s="248"/>
      <c r="X341" s="248"/>
    </row>
    <row r="342" spans="1:24" s="249" customFormat="1" x14ac:dyDescent="0.25">
      <c r="A342" s="376"/>
      <c r="B342" s="248"/>
      <c r="C342" s="199"/>
      <c r="D342" s="246"/>
      <c r="E342" s="246"/>
      <c r="F342" s="202"/>
      <c r="G342" s="199"/>
      <c r="I342" s="248"/>
      <c r="J342" s="248"/>
      <c r="K342" s="248"/>
      <c r="L342" s="248"/>
      <c r="M342" s="248"/>
      <c r="N342" s="248"/>
      <c r="O342" s="248"/>
      <c r="P342" s="248"/>
      <c r="Q342" s="248"/>
      <c r="R342" s="248"/>
      <c r="S342" s="248"/>
      <c r="T342" s="248"/>
      <c r="U342" s="248"/>
      <c r="V342" s="248"/>
      <c r="W342" s="248"/>
      <c r="X342" s="248"/>
    </row>
    <row r="343" spans="1:24" s="249" customFormat="1" x14ac:dyDescent="0.25">
      <c r="A343" s="376"/>
      <c r="B343" s="248"/>
      <c r="C343" s="199"/>
      <c r="D343" s="246"/>
      <c r="E343" s="246"/>
      <c r="F343" s="202"/>
      <c r="G343" s="199"/>
      <c r="I343" s="248"/>
      <c r="J343" s="248"/>
      <c r="K343" s="248"/>
      <c r="L343" s="248"/>
      <c r="M343" s="248"/>
      <c r="N343" s="248"/>
      <c r="O343" s="248"/>
      <c r="P343" s="248"/>
      <c r="Q343" s="248"/>
      <c r="R343" s="248"/>
      <c r="S343" s="248"/>
      <c r="T343" s="248"/>
      <c r="U343" s="248"/>
      <c r="V343" s="248"/>
      <c r="W343" s="248"/>
      <c r="X343" s="248"/>
    </row>
    <row r="344" spans="1:24" s="249" customFormat="1" x14ac:dyDescent="0.25">
      <c r="A344" s="376"/>
      <c r="B344" s="248"/>
      <c r="C344" s="199"/>
      <c r="D344" s="246"/>
      <c r="E344" s="246"/>
      <c r="F344" s="202"/>
      <c r="G344" s="199"/>
      <c r="I344" s="248"/>
      <c r="J344" s="248"/>
      <c r="K344" s="248"/>
      <c r="L344" s="248"/>
      <c r="M344" s="248"/>
      <c r="N344" s="248"/>
      <c r="O344" s="248"/>
      <c r="P344" s="248"/>
      <c r="Q344" s="248"/>
      <c r="R344" s="248"/>
      <c r="S344" s="248"/>
      <c r="T344" s="248"/>
      <c r="U344" s="248"/>
      <c r="V344" s="248"/>
      <c r="W344" s="248"/>
      <c r="X344" s="248"/>
    </row>
    <row r="345" spans="1:24" s="249" customFormat="1" x14ac:dyDescent="0.25">
      <c r="A345" s="376"/>
      <c r="B345" s="248"/>
      <c r="C345" s="199"/>
      <c r="D345" s="246"/>
      <c r="E345" s="246"/>
      <c r="F345" s="202"/>
      <c r="G345" s="199"/>
      <c r="I345" s="248"/>
      <c r="J345" s="248"/>
      <c r="K345" s="248"/>
      <c r="L345" s="248"/>
      <c r="M345" s="248"/>
      <c r="N345" s="248"/>
      <c r="O345" s="248"/>
      <c r="P345" s="248"/>
      <c r="Q345" s="248"/>
      <c r="R345" s="248"/>
      <c r="S345" s="248"/>
      <c r="T345" s="248"/>
      <c r="U345" s="248"/>
      <c r="V345" s="248"/>
      <c r="W345" s="248"/>
      <c r="X345" s="248"/>
    </row>
    <row r="346" spans="1:24" s="249" customFormat="1" x14ac:dyDescent="0.25">
      <c r="A346" s="376"/>
      <c r="B346" s="248"/>
      <c r="C346" s="199"/>
      <c r="D346" s="246"/>
      <c r="E346" s="246"/>
      <c r="F346" s="202"/>
      <c r="G346" s="199"/>
      <c r="I346" s="248"/>
      <c r="J346" s="248"/>
      <c r="K346" s="248"/>
      <c r="L346" s="248"/>
      <c r="M346" s="248"/>
      <c r="N346" s="248"/>
      <c r="O346" s="248"/>
      <c r="P346" s="248"/>
      <c r="Q346" s="248"/>
      <c r="R346" s="248"/>
      <c r="S346" s="248"/>
      <c r="T346" s="248"/>
      <c r="U346" s="248"/>
      <c r="V346" s="248"/>
      <c r="W346" s="248"/>
      <c r="X346" s="248"/>
    </row>
    <row r="347" spans="1:24" s="249" customFormat="1" x14ac:dyDescent="0.25">
      <c r="A347" s="376"/>
      <c r="B347" s="248"/>
      <c r="C347" s="199"/>
      <c r="D347" s="246"/>
      <c r="E347" s="246"/>
      <c r="F347" s="202"/>
      <c r="G347" s="199"/>
      <c r="I347" s="248"/>
      <c r="J347" s="248"/>
      <c r="K347" s="248"/>
      <c r="L347" s="248"/>
      <c r="M347" s="248"/>
      <c r="N347" s="248"/>
      <c r="O347" s="248"/>
      <c r="P347" s="248"/>
      <c r="Q347" s="248"/>
      <c r="R347" s="248"/>
      <c r="S347" s="248"/>
      <c r="T347" s="248"/>
      <c r="U347" s="248"/>
      <c r="V347" s="248"/>
      <c r="W347" s="248"/>
      <c r="X347" s="248"/>
    </row>
    <row r="348" spans="1:24" s="249" customFormat="1" x14ac:dyDescent="0.25">
      <c r="A348" s="376"/>
      <c r="B348" s="248"/>
      <c r="C348" s="199"/>
      <c r="D348" s="246"/>
      <c r="E348" s="246"/>
      <c r="F348" s="202"/>
      <c r="G348" s="199"/>
      <c r="I348" s="248"/>
      <c r="J348" s="248"/>
      <c r="K348" s="248"/>
      <c r="L348" s="248"/>
      <c r="M348" s="248"/>
      <c r="N348" s="248"/>
      <c r="O348" s="248"/>
      <c r="P348" s="248"/>
      <c r="Q348" s="248"/>
      <c r="R348" s="248"/>
      <c r="S348" s="248"/>
      <c r="T348" s="248"/>
      <c r="U348" s="248"/>
      <c r="V348" s="248"/>
      <c r="W348" s="248"/>
      <c r="X348" s="248"/>
    </row>
    <row r="349" spans="1:24" s="249" customFormat="1" x14ac:dyDescent="0.25">
      <c r="A349" s="376"/>
      <c r="B349" s="248"/>
      <c r="C349" s="199"/>
      <c r="D349" s="246"/>
      <c r="E349" s="246"/>
      <c r="F349" s="202"/>
      <c r="G349" s="199"/>
      <c r="I349" s="248"/>
      <c r="J349" s="248"/>
      <c r="K349" s="248"/>
      <c r="L349" s="248"/>
      <c r="M349" s="248"/>
      <c r="N349" s="248"/>
      <c r="O349" s="248"/>
      <c r="P349" s="248"/>
      <c r="Q349" s="248"/>
      <c r="R349" s="248"/>
      <c r="S349" s="248"/>
      <c r="T349" s="248"/>
      <c r="U349" s="248"/>
      <c r="V349" s="248"/>
      <c r="W349" s="248"/>
      <c r="X349" s="248"/>
    </row>
    <row r="350" spans="1:24" s="249" customFormat="1" x14ac:dyDescent="0.25">
      <c r="A350" s="376"/>
      <c r="B350" s="248"/>
      <c r="C350" s="199"/>
      <c r="D350" s="246"/>
      <c r="E350" s="246"/>
      <c r="F350" s="202"/>
      <c r="G350" s="199"/>
      <c r="I350" s="248"/>
      <c r="J350" s="248"/>
      <c r="K350" s="248"/>
      <c r="L350" s="248"/>
      <c r="M350" s="248"/>
      <c r="N350" s="248"/>
      <c r="O350" s="248"/>
      <c r="P350" s="248"/>
      <c r="Q350" s="248"/>
      <c r="R350" s="248"/>
      <c r="S350" s="248"/>
      <c r="T350" s="248"/>
      <c r="U350" s="248"/>
      <c r="V350" s="248"/>
      <c r="W350" s="248"/>
      <c r="X350" s="248"/>
    </row>
    <row r="351" spans="1:24" s="249" customFormat="1" x14ac:dyDescent="0.25">
      <c r="A351" s="376"/>
      <c r="B351" s="248"/>
      <c r="C351" s="199"/>
      <c r="D351" s="246"/>
      <c r="E351" s="246"/>
      <c r="F351" s="202"/>
      <c r="G351" s="199"/>
      <c r="I351" s="248"/>
      <c r="J351" s="248"/>
      <c r="K351" s="248"/>
      <c r="L351" s="248"/>
      <c r="M351" s="248"/>
      <c r="N351" s="248"/>
      <c r="O351" s="248"/>
      <c r="P351" s="248"/>
      <c r="Q351" s="248"/>
      <c r="R351" s="248"/>
      <c r="S351" s="248"/>
      <c r="T351" s="248"/>
      <c r="U351" s="248"/>
      <c r="V351" s="248"/>
      <c r="W351" s="248"/>
      <c r="X351" s="248"/>
    </row>
    <row r="352" spans="1:24" s="249" customFormat="1" x14ac:dyDescent="0.25">
      <c r="A352" s="376"/>
      <c r="B352" s="248"/>
      <c r="C352" s="199"/>
      <c r="D352" s="246"/>
      <c r="E352" s="246"/>
      <c r="F352" s="202"/>
      <c r="G352" s="199"/>
      <c r="I352" s="248"/>
      <c r="J352" s="248"/>
      <c r="K352" s="248"/>
      <c r="L352" s="248"/>
      <c r="M352" s="248"/>
      <c r="N352" s="248"/>
      <c r="O352" s="248"/>
      <c r="P352" s="248"/>
      <c r="Q352" s="248"/>
      <c r="R352" s="248"/>
      <c r="S352" s="248"/>
      <c r="T352" s="248"/>
      <c r="U352" s="248"/>
      <c r="V352" s="248"/>
      <c r="W352" s="248"/>
      <c r="X352" s="248"/>
    </row>
    <row r="353" spans="1:24" s="249" customFormat="1" x14ac:dyDescent="0.25">
      <c r="A353" s="376"/>
      <c r="B353" s="248"/>
      <c r="C353" s="199"/>
      <c r="D353" s="246"/>
      <c r="E353" s="246"/>
      <c r="F353" s="202"/>
      <c r="G353" s="199"/>
      <c r="I353" s="248"/>
      <c r="J353" s="248"/>
      <c r="K353" s="248"/>
      <c r="L353" s="248"/>
      <c r="M353" s="248"/>
      <c r="N353" s="248"/>
      <c r="O353" s="248"/>
      <c r="P353" s="248"/>
      <c r="Q353" s="248"/>
      <c r="R353" s="248"/>
      <c r="S353" s="248"/>
      <c r="T353" s="248"/>
      <c r="U353" s="248"/>
      <c r="V353" s="248"/>
      <c r="W353" s="248"/>
      <c r="X353" s="248"/>
    </row>
    <row r="354" spans="1:24" s="249" customFormat="1" x14ac:dyDescent="0.25">
      <c r="A354" s="376"/>
      <c r="B354" s="248"/>
      <c r="C354" s="199"/>
      <c r="D354" s="246"/>
      <c r="E354" s="246"/>
      <c r="F354" s="202"/>
      <c r="G354" s="199"/>
      <c r="I354" s="248"/>
      <c r="J354" s="248"/>
      <c r="K354" s="248"/>
      <c r="L354" s="248"/>
      <c r="M354" s="248"/>
      <c r="N354" s="248"/>
      <c r="O354" s="248"/>
      <c r="P354" s="248"/>
      <c r="Q354" s="248"/>
      <c r="R354" s="248"/>
      <c r="S354" s="248"/>
      <c r="T354" s="248"/>
      <c r="U354" s="248"/>
      <c r="V354" s="248"/>
      <c r="W354" s="248"/>
      <c r="X354" s="248"/>
    </row>
    <row r="355" spans="1:24" s="249" customFormat="1" x14ac:dyDescent="0.25">
      <c r="A355" s="376"/>
      <c r="B355" s="248"/>
      <c r="C355" s="199"/>
      <c r="D355" s="246"/>
      <c r="E355" s="246"/>
      <c r="F355" s="202"/>
      <c r="G355" s="199"/>
      <c r="I355" s="248"/>
      <c r="J355" s="248"/>
      <c r="K355" s="248"/>
      <c r="L355" s="248"/>
      <c r="M355" s="248"/>
      <c r="N355" s="248"/>
      <c r="O355" s="248"/>
      <c r="P355" s="248"/>
      <c r="Q355" s="248"/>
      <c r="R355" s="248"/>
      <c r="S355" s="248"/>
      <c r="T355" s="248"/>
      <c r="U355" s="248"/>
      <c r="V355" s="248"/>
      <c r="W355" s="248"/>
      <c r="X355" s="248"/>
    </row>
    <row r="356" spans="1:24" s="249" customFormat="1" x14ac:dyDescent="0.25">
      <c r="A356" s="376"/>
      <c r="B356" s="248"/>
      <c r="C356" s="199"/>
      <c r="D356" s="246"/>
      <c r="E356" s="246"/>
      <c r="F356" s="202"/>
      <c r="G356" s="199"/>
      <c r="I356" s="248"/>
      <c r="J356" s="248"/>
      <c r="K356" s="248"/>
      <c r="L356" s="248"/>
      <c r="M356" s="248"/>
      <c r="N356" s="248"/>
      <c r="O356" s="248"/>
      <c r="P356" s="248"/>
      <c r="Q356" s="248"/>
      <c r="R356" s="248"/>
      <c r="S356" s="248"/>
      <c r="T356" s="248"/>
      <c r="U356" s="248"/>
      <c r="V356" s="248"/>
      <c r="W356" s="248"/>
      <c r="X356" s="248"/>
    </row>
    <row r="357" spans="1:24" s="249" customFormat="1" x14ac:dyDescent="0.25">
      <c r="A357" s="376"/>
      <c r="B357" s="248"/>
      <c r="C357" s="199"/>
      <c r="D357" s="246"/>
      <c r="E357" s="246"/>
      <c r="F357" s="202"/>
      <c r="G357" s="199"/>
      <c r="I357" s="248"/>
      <c r="J357" s="248"/>
      <c r="K357" s="248"/>
      <c r="L357" s="248"/>
      <c r="M357" s="248"/>
      <c r="N357" s="248"/>
      <c r="O357" s="248"/>
      <c r="P357" s="248"/>
      <c r="Q357" s="248"/>
      <c r="R357" s="248"/>
      <c r="S357" s="248"/>
      <c r="T357" s="248"/>
      <c r="U357" s="248"/>
      <c r="V357" s="248"/>
      <c r="W357" s="248"/>
      <c r="X357" s="248"/>
    </row>
    <row r="358" spans="1:24" s="249" customFormat="1" x14ac:dyDescent="0.25">
      <c r="A358" s="376"/>
      <c r="B358" s="248"/>
      <c r="C358" s="199"/>
      <c r="D358" s="246"/>
      <c r="E358" s="246"/>
      <c r="F358" s="202"/>
      <c r="G358" s="199"/>
      <c r="I358" s="248"/>
      <c r="J358" s="248"/>
      <c r="K358" s="248"/>
      <c r="L358" s="248"/>
      <c r="M358" s="248"/>
      <c r="N358" s="248"/>
      <c r="O358" s="248"/>
      <c r="P358" s="248"/>
      <c r="Q358" s="248"/>
      <c r="R358" s="248"/>
      <c r="S358" s="248"/>
      <c r="T358" s="248"/>
      <c r="U358" s="248"/>
      <c r="V358" s="248"/>
      <c r="W358" s="248"/>
      <c r="X358" s="248"/>
    </row>
    <row r="359" spans="1:24" s="249" customFormat="1" x14ac:dyDescent="0.25">
      <c r="A359" s="376"/>
      <c r="B359" s="248"/>
      <c r="C359" s="199"/>
      <c r="D359" s="246"/>
      <c r="E359" s="246"/>
      <c r="F359" s="202"/>
      <c r="G359" s="199"/>
      <c r="I359" s="248"/>
      <c r="J359" s="248"/>
      <c r="K359" s="248"/>
      <c r="L359" s="248"/>
      <c r="M359" s="248"/>
      <c r="N359" s="248"/>
      <c r="O359" s="248"/>
      <c r="P359" s="248"/>
      <c r="Q359" s="248"/>
      <c r="R359" s="248"/>
      <c r="S359" s="248"/>
      <c r="T359" s="248"/>
      <c r="U359" s="248"/>
      <c r="V359" s="248"/>
      <c r="W359" s="248"/>
      <c r="X359" s="248"/>
    </row>
    <row r="360" spans="1:24" s="249" customFormat="1" x14ac:dyDescent="0.25">
      <c r="A360" s="376"/>
      <c r="B360" s="248"/>
      <c r="C360" s="199"/>
      <c r="D360" s="246"/>
      <c r="E360" s="246"/>
      <c r="F360" s="202"/>
      <c r="G360" s="199"/>
      <c r="I360" s="248"/>
      <c r="J360" s="248"/>
      <c r="K360" s="248"/>
      <c r="L360" s="248"/>
      <c r="M360" s="248"/>
      <c r="N360" s="248"/>
      <c r="O360" s="248"/>
      <c r="P360" s="248"/>
      <c r="Q360" s="248"/>
      <c r="R360" s="248"/>
      <c r="S360" s="248"/>
      <c r="T360" s="248"/>
      <c r="U360" s="248"/>
      <c r="V360" s="248"/>
      <c r="W360" s="248"/>
      <c r="X360" s="248"/>
    </row>
    <row r="361" spans="1:24" s="249" customFormat="1" x14ac:dyDescent="0.25">
      <c r="A361" s="376"/>
      <c r="B361" s="248"/>
      <c r="C361" s="199"/>
      <c r="D361" s="246"/>
      <c r="E361" s="246"/>
      <c r="F361" s="202"/>
      <c r="G361" s="199"/>
      <c r="I361" s="248"/>
      <c r="J361" s="248"/>
      <c r="K361" s="248"/>
      <c r="L361" s="248"/>
      <c r="M361" s="248"/>
      <c r="N361" s="248"/>
      <c r="O361" s="248"/>
      <c r="P361" s="248"/>
      <c r="Q361" s="248"/>
      <c r="R361" s="248"/>
      <c r="S361" s="248"/>
      <c r="T361" s="248"/>
      <c r="U361" s="248"/>
      <c r="V361" s="248"/>
      <c r="W361" s="248"/>
      <c r="X361" s="248"/>
    </row>
    <row r="362" spans="1:24" s="249" customFormat="1" x14ac:dyDescent="0.25">
      <c r="A362" s="376"/>
      <c r="B362" s="248"/>
      <c r="C362" s="199"/>
      <c r="D362" s="246"/>
      <c r="E362" s="246"/>
      <c r="F362" s="202"/>
      <c r="G362" s="199"/>
      <c r="I362" s="248"/>
      <c r="J362" s="248"/>
      <c r="K362" s="248"/>
      <c r="L362" s="248"/>
      <c r="M362" s="248"/>
      <c r="N362" s="248"/>
      <c r="O362" s="248"/>
      <c r="P362" s="248"/>
      <c r="Q362" s="248"/>
      <c r="R362" s="248"/>
      <c r="S362" s="248"/>
      <c r="T362" s="248"/>
      <c r="U362" s="248"/>
      <c r="V362" s="248"/>
      <c r="W362" s="248"/>
      <c r="X362" s="248"/>
    </row>
    <row r="363" spans="1:24" s="249" customFormat="1" x14ac:dyDescent="0.25">
      <c r="A363" s="376"/>
      <c r="B363" s="248"/>
      <c r="C363" s="199"/>
      <c r="D363" s="246"/>
      <c r="E363" s="246"/>
      <c r="F363" s="202"/>
      <c r="G363" s="199"/>
      <c r="I363" s="248"/>
      <c r="J363" s="248"/>
      <c r="K363" s="248"/>
      <c r="L363" s="248"/>
      <c r="M363" s="248"/>
      <c r="N363" s="248"/>
      <c r="O363" s="248"/>
      <c r="P363" s="248"/>
      <c r="Q363" s="248"/>
      <c r="R363" s="248"/>
      <c r="S363" s="248"/>
      <c r="T363" s="248"/>
      <c r="U363" s="248"/>
      <c r="V363" s="248"/>
      <c r="W363" s="248"/>
      <c r="X363" s="248"/>
    </row>
    <row r="364" spans="1:24" s="249" customFormat="1" x14ac:dyDescent="0.25">
      <c r="A364" s="376"/>
      <c r="B364" s="248"/>
      <c r="C364" s="199"/>
      <c r="D364" s="246"/>
      <c r="E364" s="246"/>
      <c r="F364" s="202"/>
      <c r="G364" s="199"/>
      <c r="I364" s="248"/>
      <c r="J364" s="248"/>
      <c r="K364" s="248"/>
      <c r="L364" s="248"/>
      <c r="M364" s="248"/>
      <c r="N364" s="248"/>
      <c r="O364" s="248"/>
      <c r="P364" s="248"/>
      <c r="Q364" s="248"/>
      <c r="R364" s="248"/>
      <c r="S364" s="248"/>
      <c r="T364" s="248"/>
      <c r="U364" s="248"/>
      <c r="V364" s="248"/>
      <c r="W364" s="248"/>
      <c r="X364" s="248"/>
    </row>
    <row r="365" spans="1:24" s="249" customFormat="1" x14ac:dyDescent="0.25">
      <c r="A365" s="376"/>
      <c r="B365" s="248"/>
      <c r="C365" s="199"/>
      <c r="D365" s="246"/>
      <c r="E365" s="246"/>
      <c r="F365" s="202"/>
      <c r="G365" s="199"/>
      <c r="I365" s="248"/>
      <c r="J365" s="248"/>
      <c r="K365" s="248"/>
      <c r="L365" s="248"/>
      <c r="M365" s="248"/>
      <c r="N365" s="248"/>
      <c r="O365" s="248"/>
      <c r="P365" s="248"/>
      <c r="Q365" s="248"/>
      <c r="R365" s="248"/>
      <c r="S365" s="248"/>
      <c r="T365" s="248"/>
      <c r="U365" s="248"/>
      <c r="V365" s="248"/>
      <c r="W365" s="248"/>
      <c r="X365" s="248"/>
    </row>
    <row r="366" spans="1:24" s="249" customFormat="1" x14ac:dyDescent="0.25">
      <c r="A366" s="376"/>
      <c r="B366" s="248"/>
      <c r="C366" s="199"/>
      <c r="D366" s="246"/>
      <c r="E366" s="246"/>
      <c r="F366" s="202"/>
      <c r="G366" s="199"/>
      <c r="I366" s="248"/>
      <c r="J366" s="248"/>
      <c r="K366" s="248"/>
      <c r="L366" s="248"/>
      <c r="M366" s="248"/>
      <c r="N366" s="248"/>
      <c r="O366" s="248"/>
      <c r="P366" s="248"/>
      <c r="Q366" s="248"/>
      <c r="R366" s="248"/>
      <c r="S366" s="248"/>
      <c r="T366" s="248"/>
      <c r="U366" s="248"/>
      <c r="V366" s="248"/>
      <c r="W366" s="248"/>
      <c r="X366" s="248"/>
    </row>
    <row r="367" spans="1:24" s="249" customFormat="1" x14ac:dyDescent="0.25">
      <c r="A367" s="376"/>
      <c r="B367" s="248"/>
      <c r="C367" s="199"/>
      <c r="D367" s="246"/>
      <c r="E367" s="246"/>
      <c r="F367" s="202"/>
      <c r="G367" s="199"/>
      <c r="I367" s="248"/>
      <c r="J367" s="248"/>
      <c r="K367" s="248"/>
      <c r="L367" s="248"/>
      <c r="M367" s="248"/>
      <c r="N367" s="248"/>
      <c r="O367" s="248"/>
      <c r="P367" s="248"/>
      <c r="Q367" s="248"/>
      <c r="R367" s="248"/>
      <c r="S367" s="248"/>
      <c r="T367" s="248"/>
      <c r="U367" s="248"/>
      <c r="V367" s="248"/>
      <c r="W367" s="248"/>
      <c r="X367" s="248"/>
    </row>
    <row r="368" spans="1:24" s="249" customFormat="1" x14ac:dyDescent="0.25">
      <c r="A368" s="376"/>
      <c r="B368" s="248"/>
      <c r="C368" s="199"/>
      <c r="D368" s="246"/>
      <c r="E368" s="246"/>
      <c r="F368" s="202"/>
      <c r="G368" s="199"/>
      <c r="I368" s="248"/>
      <c r="J368" s="248"/>
      <c r="K368" s="248"/>
      <c r="L368" s="248"/>
      <c r="M368" s="248"/>
      <c r="N368" s="248"/>
      <c r="O368" s="248"/>
      <c r="P368" s="248"/>
      <c r="Q368" s="248"/>
      <c r="R368" s="248"/>
      <c r="S368" s="248"/>
      <c r="T368" s="248"/>
      <c r="U368" s="248"/>
      <c r="V368" s="248"/>
      <c r="W368" s="248"/>
      <c r="X368" s="248"/>
    </row>
    <row r="369" spans="1:24" s="249" customFormat="1" x14ac:dyDescent="0.25">
      <c r="A369" s="376"/>
      <c r="B369" s="248"/>
      <c r="C369" s="199"/>
      <c r="D369" s="246"/>
      <c r="E369" s="246"/>
      <c r="F369" s="202"/>
      <c r="G369" s="199"/>
      <c r="I369" s="248"/>
      <c r="J369" s="248"/>
      <c r="K369" s="248"/>
      <c r="L369" s="248"/>
      <c r="M369" s="248"/>
      <c r="N369" s="248"/>
      <c r="O369" s="248"/>
      <c r="P369" s="248"/>
      <c r="Q369" s="248"/>
      <c r="R369" s="248"/>
      <c r="S369" s="248"/>
      <c r="T369" s="248"/>
      <c r="U369" s="248"/>
      <c r="V369" s="248"/>
      <c r="W369" s="248"/>
      <c r="X369" s="248"/>
    </row>
    <row r="370" spans="1:24" s="249" customFormat="1" x14ac:dyDescent="0.25">
      <c r="A370" s="376"/>
      <c r="B370" s="248"/>
      <c r="C370" s="199"/>
      <c r="D370" s="246"/>
      <c r="E370" s="246"/>
      <c r="F370" s="202"/>
      <c r="G370" s="199"/>
      <c r="I370" s="248"/>
      <c r="J370" s="248"/>
      <c r="K370" s="248"/>
      <c r="L370" s="248"/>
      <c r="M370" s="248"/>
      <c r="N370" s="248"/>
      <c r="O370" s="248"/>
      <c r="P370" s="248"/>
      <c r="Q370" s="248"/>
      <c r="R370" s="248"/>
      <c r="S370" s="248"/>
      <c r="T370" s="248"/>
      <c r="U370" s="248"/>
      <c r="V370" s="248"/>
      <c r="W370" s="248"/>
      <c r="X370" s="248"/>
    </row>
    <row r="371" spans="1:24" s="249" customFormat="1" x14ac:dyDescent="0.25">
      <c r="A371" s="376"/>
      <c r="B371" s="248"/>
      <c r="C371" s="199"/>
      <c r="D371" s="246"/>
      <c r="E371" s="246"/>
      <c r="F371" s="202"/>
      <c r="G371" s="199"/>
      <c r="I371" s="248"/>
      <c r="J371" s="248"/>
      <c r="K371" s="248"/>
      <c r="L371" s="248"/>
      <c r="M371" s="248"/>
      <c r="N371" s="248"/>
      <c r="O371" s="248"/>
      <c r="P371" s="248"/>
      <c r="Q371" s="248"/>
      <c r="R371" s="248"/>
      <c r="S371" s="248"/>
      <c r="T371" s="248"/>
      <c r="U371" s="248"/>
      <c r="V371" s="248"/>
      <c r="W371" s="248"/>
      <c r="X371" s="248"/>
    </row>
    <row r="372" spans="1:24" s="249" customFormat="1" x14ac:dyDescent="0.25">
      <c r="A372" s="376"/>
      <c r="B372" s="248"/>
      <c r="C372" s="199"/>
      <c r="D372" s="246"/>
      <c r="E372" s="246"/>
      <c r="F372" s="202"/>
      <c r="G372" s="199"/>
      <c r="I372" s="248"/>
      <c r="J372" s="248"/>
      <c r="K372" s="248"/>
      <c r="L372" s="248"/>
      <c r="M372" s="248"/>
      <c r="N372" s="248"/>
      <c r="O372" s="248"/>
      <c r="P372" s="248"/>
      <c r="Q372" s="248"/>
      <c r="R372" s="248"/>
      <c r="S372" s="248"/>
      <c r="T372" s="248"/>
      <c r="U372" s="248"/>
      <c r="V372" s="248"/>
      <c r="W372" s="248"/>
      <c r="X372" s="248"/>
    </row>
    <row r="373" spans="1:24" s="249" customFormat="1" x14ac:dyDescent="0.25">
      <c r="A373" s="376"/>
      <c r="B373" s="248"/>
      <c r="C373" s="199"/>
      <c r="D373" s="246"/>
      <c r="E373" s="246"/>
      <c r="F373" s="202"/>
      <c r="G373" s="199"/>
      <c r="I373" s="248"/>
      <c r="J373" s="248"/>
      <c r="K373" s="248"/>
      <c r="L373" s="248"/>
      <c r="M373" s="248"/>
      <c r="N373" s="248"/>
      <c r="O373" s="248"/>
      <c r="P373" s="248"/>
      <c r="Q373" s="248"/>
      <c r="R373" s="248"/>
      <c r="S373" s="248"/>
      <c r="T373" s="248"/>
      <c r="U373" s="248"/>
      <c r="V373" s="248"/>
      <c r="W373" s="248"/>
      <c r="X373" s="248"/>
    </row>
    <row r="374" spans="1:24" s="249" customFormat="1" x14ac:dyDescent="0.25">
      <c r="A374" s="376"/>
      <c r="B374" s="248"/>
      <c r="C374" s="199"/>
      <c r="D374" s="246"/>
      <c r="E374" s="246"/>
      <c r="F374" s="202"/>
      <c r="G374" s="199"/>
      <c r="I374" s="248"/>
      <c r="J374" s="248"/>
      <c r="K374" s="248"/>
      <c r="L374" s="248"/>
      <c r="M374" s="248"/>
      <c r="N374" s="248"/>
      <c r="O374" s="248"/>
      <c r="P374" s="248"/>
      <c r="Q374" s="248"/>
      <c r="R374" s="248"/>
      <c r="S374" s="248"/>
      <c r="T374" s="248"/>
      <c r="U374" s="248"/>
      <c r="V374" s="248"/>
      <c r="W374" s="248"/>
      <c r="X374" s="248"/>
    </row>
    <row r="375" spans="1:24" s="249" customFormat="1" x14ac:dyDescent="0.25">
      <c r="A375" s="376"/>
      <c r="B375" s="248"/>
      <c r="C375" s="199"/>
      <c r="D375" s="246"/>
      <c r="E375" s="246"/>
      <c r="F375" s="202"/>
      <c r="G375" s="199"/>
      <c r="I375" s="248"/>
      <c r="J375" s="248"/>
      <c r="K375" s="248"/>
      <c r="L375" s="248"/>
      <c r="M375" s="248"/>
      <c r="N375" s="248"/>
      <c r="O375" s="248"/>
      <c r="P375" s="248"/>
      <c r="Q375" s="248"/>
      <c r="R375" s="248"/>
      <c r="S375" s="248"/>
      <c r="T375" s="248"/>
      <c r="U375" s="248"/>
      <c r="V375" s="248"/>
      <c r="W375" s="248"/>
      <c r="X375" s="248"/>
    </row>
    <row r="376" spans="1:24" s="249" customFormat="1" x14ac:dyDescent="0.25">
      <c r="A376" s="376"/>
      <c r="B376" s="248"/>
      <c r="C376" s="199"/>
      <c r="D376" s="246"/>
      <c r="E376" s="246"/>
      <c r="F376" s="202"/>
      <c r="G376" s="199"/>
      <c r="I376" s="248"/>
      <c r="J376" s="248"/>
      <c r="K376" s="248"/>
      <c r="L376" s="248"/>
      <c r="M376" s="248"/>
      <c r="N376" s="248"/>
      <c r="O376" s="248"/>
      <c r="P376" s="248"/>
      <c r="Q376" s="248"/>
      <c r="R376" s="248"/>
      <c r="S376" s="248"/>
      <c r="T376" s="248"/>
      <c r="U376" s="248"/>
      <c r="V376" s="248"/>
      <c r="W376" s="248"/>
      <c r="X376" s="248"/>
    </row>
    <row r="377" spans="1:24" s="249" customFormat="1" x14ac:dyDescent="0.25">
      <c r="A377" s="376"/>
      <c r="B377" s="248"/>
      <c r="C377" s="199"/>
      <c r="D377" s="246"/>
      <c r="E377" s="246"/>
      <c r="F377" s="202"/>
      <c r="G377" s="199"/>
      <c r="I377" s="248"/>
      <c r="J377" s="248"/>
      <c r="K377" s="248"/>
      <c r="L377" s="248"/>
      <c r="M377" s="248"/>
      <c r="N377" s="248"/>
      <c r="O377" s="248"/>
      <c r="P377" s="248"/>
      <c r="Q377" s="248"/>
      <c r="R377" s="248"/>
      <c r="S377" s="248"/>
      <c r="T377" s="248"/>
      <c r="U377" s="248"/>
      <c r="V377" s="248"/>
      <c r="W377" s="248"/>
      <c r="X377" s="248"/>
    </row>
    <row r="378" spans="1:24" s="249" customFormat="1" x14ac:dyDescent="0.25">
      <c r="A378" s="376"/>
      <c r="B378" s="248"/>
      <c r="C378" s="199"/>
      <c r="D378" s="246"/>
      <c r="E378" s="246"/>
      <c r="F378" s="202"/>
      <c r="G378" s="199"/>
      <c r="I378" s="248"/>
      <c r="J378" s="248"/>
      <c r="K378" s="248"/>
      <c r="L378" s="248"/>
      <c r="M378" s="248"/>
      <c r="N378" s="248"/>
      <c r="O378" s="248"/>
      <c r="P378" s="248"/>
      <c r="Q378" s="248"/>
      <c r="R378" s="248"/>
      <c r="S378" s="248"/>
      <c r="T378" s="248"/>
      <c r="U378" s="248"/>
      <c r="V378" s="248"/>
      <c r="W378" s="248"/>
      <c r="X378" s="248"/>
    </row>
    <row r="379" spans="1:24" s="249" customFormat="1" x14ac:dyDescent="0.25">
      <c r="A379" s="376"/>
      <c r="B379" s="248"/>
      <c r="C379" s="199"/>
      <c r="D379" s="246"/>
      <c r="E379" s="246"/>
      <c r="F379" s="202"/>
      <c r="G379" s="199"/>
      <c r="I379" s="248"/>
      <c r="J379" s="248"/>
      <c r="K379" s="248"/>
      <c r="L379" s="248"/>
      <c r="M379" s="248"/>
      <c r="N379" s="248"/>
      <c r="O379" s="248"/>
      <c r="P379" s="248"/>
      <c r="Q379" s="248"/>
      <c r="R379" s="248"/>
      <c r="S379" s="248"/>
      <c r="T379" s="248"/>
      <c r="U379" s="248"/>
      <c r="V379" s="248"/>
      <c r="W379" s="248"/>
      <c r="X379" s="248"/>
    </row>
    <row r="380" spans="1:24" s="249" customFormat="1" x14ac:dyDescent="0.25">
      <c r="A380" s="376"/>
      <c r="B380" s="248"/>
      <c r="C380" s="199"/>
      <c r="D380" s="246"/>
      <c r="E380" s="246"/>
      <c r="F380" s="202"/>
      <c r="G380" s="199"/>
      <c r="I380" s="248"/>
      <c r="J380" s="248"/>
      <c r="K380" s="248"/>
      <c r="L380" s="248"/>
      <c r="M380" s="248"/>
      <c r="N380" s="248"/>
      <c r="O380" s="248"/>
      <c r="P380" s="248"/>
      <c r="Q380" s="248"/>
      <c r="R380" s="248"/>
      <c r="S380" s="248"/>
      <c r="T380" s="248"/>
      <c r="U380" s="248"/>
      <c r="V380" s="248"/>
      <c r="W380" s="248"/>
      <c r="X380" s="248"/>
    </row>
    <row r="381" spans="1:24" s="249" customFormat="1" x14ac:dyDescent="0.25">
      <c r="A381" s="376"/>
      <c r="B381" s="248"/>
      <c r="C381" s="199"/>
      <c r="D381" s="246"/>
      <c r="E381" s="246"/>
      <c r="F381" s="202"/>
      <c r="G381" s="199"/>
      <c r="I381" s="248"/>
      <c r="J381" s="248"/>
      <c r="K381" s="248"/>
      <c r="L381" s="248"/>
      <c r="M381" s="248"/>
      <c r="N381" s="248"/>
      <c r="O381" s="248"/>
      <c r="P381" s="248"/>
      <c r="Q381" s="248"/>
      <c r="R381" s="248"/>
      <c r="S381" s="248"/>
      <c r="T381" s="248"/>
      <c r="U381" s="248"/>
      <c r="V381" s="248"/>
      <c r="W381" s="248"/>
      <c r="X381" s="248"/>
    </row>
    <row r="382" spans="1:24" s="249" customFormat="1" x14ac:dyDescent="0.25">
      <c r="A382" s="376"/>
      <c r="B382" s="248"/>
      <c r="C382" s="199"/>
      <c r="D382" s="246"/>
      <c r="E382" s="246"/>
      <c r="F382" s="202"/>
      <c r="G382" s="199"/>
      <c r="I382" s="248"/>
      <c r="J382" s="248"/>
      <c r="K382" s="248"/>
      <c r="L382" s="248"/>
      <c r="M382" s="248"/>
      <c r="N382" s="248"/>
      <c r="O382" s="248"/>
      <c r="P382" s="248"/>
      <c r="Q382" s="248"/>
      <c r="R382" s="248"/>
      <c r="S382" s="248"/>
      <c r="T382" s="248"/>
      <c r="U382" s="248"/>
      <c r="V382" s="248"/>
      <c r="W382" s="248"/>
      <c r="X382" s="248"/>
    </row>
    <row r="383" spans="1:24" s="249" customFormat="1" x14ac:dyDescent="0.25">
      <c r="A383" s="376"/>
      <c r="B383" s="248"/>
      <c r="C383" s="199"/>
      <c r="D383" s="246"/>
      <c r="E383" s="246"/>
      <c r="F383" s="202"/>
      <c r="G383" s="199"/>
      <c r="I383" s="248"/>
      <c r="J383" s="248"/>
      <c r="K383" s="248"/>
      <c r="L383" s="248"/>
      <c r="M383" s="248"/>
      <c r="N383" s="248"/>
      <c r="O383" s="248"/>
      <c r="P383" s="248"/>
      <c r="Q383" s="248"/>
      <c r="R383" s="248"/>
      <c r="S383" s="248"/>
      <c r="T383" s="248"/>
      <c r="U383" s="248"/>
      <c r="V383" s="248"/>
      <c r="W383" s="248"/>
      <c r="X383" s="248"/>
    </row>
    <row r="384" spans="1:24" s="249" customFormat="1" x14ac:dyDescent="0.25">
      <c r="A384" s="376"/>
      <c r="B384" s="248"/>
      <c r="C384" s="199"/>
      <c r="D384" s="246"/>
      <c r="E384" s="246"/>
      <c r="F384" s="202"/>
      <c r="G384" s="199"/>
      <c r="I384" s="248"/>
      <c r="J384" s="248"/>
      <c r="K384" s="248"/>
      <c r="L384" s="248"/>
      <c r="M384" s="248"/>
      <c r="N384" s="248"/>
      <c r="O384" s="248"/>
      <c r="P384" s="248"/>
      <c r="Q384" s="248"/>
      <c r="R384" s="248"/>
      <c r="S384" s="248"/>
      <c r="T384" s="248"/>
      <c r="U384" s="248"/>
      <c r="V384" s="248"/>
      <c r="W384" s="248"/>
      <c r="X384" s="248"/>
    </row>
    <row r="385" spans="1:24" s="249" customFormat="1" x14ac:dyDescent="0.25">
      <c r="A385" s="376"/>
      <c r="B385" s="248"/>
      <c r="C385" s="199"/>
      <c r="D385" s="246"/>
      <c r="E385" s="246"/>
      <c r="F385" s="202"/>
      <c r="G385" s="199"/>
      <c r="I385" s="248"/>
      <c r="J385" s="248"/>
      <c r="K385" s="248"/>
      <c r="L385" s="248"/>
      <c r="M385" s="248"/>
      <c r="N385" s="248"/>
      <c r="O385" s="248"/>
      <c r="P385" s="248"/>
      <c r="Q385" s="248"/>
      <c r="R385" s="248"/>
      <c r="S385" s="248"/>
      <c r="T385" s="248"/>
      <c r="U385" s="248"/>
      <c r="V385" s="248"/>
      <c r="W385" s="248"/>
      <c r="X385" s="248"/>
    </row>
    <row r="386" spans="1:24" s="249" customFormat="1" x14ac:dyDescent="0.25">
      <c r="A386" s="376"/>
      <c r="B386" s="248"/>
      <c r="C386" s="199"/>
      <c r="D386" s="246"/>
      <c r="E386" s="246"/>
      <c r="F386" s="202"/>
      <c r="G386" s="199"/>
      <c r="I386" s="248"/>
      <c r="J386" s="248"/>
      <c r="K386" s="248"/>
      <c r="L386" s="248"/>
      <c r="M386" s="248"/>
      <c r="N386" s="248"/>
      <c r="O386" s="248"/>
      <c r="P386" s="248"/>
      <c r="Q386" s="248"/>
      <c r="R386" s="248"/>
      <c r="S386" s="248"/>
      <c r="T386" s="248"/>
      <c r="U386" s="248"/>
      <c r="V386" s="248"/>
      <c r="W386" s="248"/>
      <c r="X386" s="248"/>
    </row>
    <row r="387" spans="1:24" s="249" customFormat="1" x14ac:dyDescent="0.25">
      <c r="A387" s="376"/>
      <c r="B387" s="248"/>
      <c r="C387" s="199"/>
      <c r="D387" s="246"/>
      <c r="E387" s="246"/>
      <c r="F387" s="202"/>
      <c r="G387" s="199"/>
      <c r="I387" s="248"/>
      <c r="J387" s="248"/>
      <c r="K387" s="248"/>
      <c r="L387" s="248"/>
      <c r="M387" s="248"/>
      <c r="N387" s="248"/>
      <c r="O387" s="248"/>
      <c r="P387" s="248"/>
      <c r="Q387" s="248"/>
      <c r="R387" s="248"/>
      <c r="S387" s="248"/>
      <c r="T387" s="248"/>
      <c r="U387" s="248"/>
      <c r="V387" s="248"/>
      <c r="W387" s="248"/>
      <c r="X387" s="248"/>
    </row>
    <row r="388" spans="1:24" s="249" customFormat="1" x14ac:dyDescent="0.25">
      <c r="A388" s="376"/>
      <c r="B388" s="248"/>
      <c r="C388" s="199"/>
      <c r="D388" s="246"/>
      <c r="E388" s="246"/>
      <c r="F388" s="202"/>
      <c r="G388" s="199"/>
      <c r="I388" s="248"/>
      <c r="J388" s="248"/>
      <c r="K388" s="248"/>
      <c r="L388" s="248"/>
      <c r="M388" s="248"/>
      <c r="N388" s="248"/>
      <c r="O388" s="248"/>
      <c r="P388" s="248"/>
      <c r="Q388" s="248"/>
      <c r="R388" s="248"/>
      <c r="S388" s="248"/>
      <c r="T388" s="248"/>
      <c r="U388" s="248"/>
      <c r="V388" s="248"/>
      <c r="W388" s="248"/>
      <c r="X388" s="248"/>
    </row>
    <row r="389" spans="1:24" s="249" customFormat="1" x14ac:dyDescent="0.25">
      <c r="A389" s="376"/>
      <c r="B389" s="248"/>
      <c r="C389" s="199"/>
      <c r="D389" s="246"/>
      <c r="E389" s="246"/>
      <c r="F389" s="202"/>
      <c r="G389" s="199"/>
      <c r="I389" s="248"/>
      <c r="J389" s="248"/>
      <c r="K389" s="248"/>
      <c r="L389" s="248"/>
      <c r="M389" s="248"/>
      <c r="N389" s="248"/>
      <c r="O389" s="248"/>
      <c r="P389" s="248"/>
      <c r="Q389" s="248"/>
      <c r="R389" s="248"/>
      <c r="S389" s="248"/>
      <c r="T389" s="248"/>
      <c r="U389" s="248"/>
      <c r="V389" s="248"/>
      <c r="W389" s="248"/>
      <c r="X389" s="248"/>
    </row>
    <row r="390" spans="1:24" s="249" customFormat="1" x14ac:dyDescent="0.25">
      <c r="A390" s="376"/>
      <c r="B390" s="248"/>
      <c r="C390" s="199"/>
      <c r="D390" s="246"/>
      <c r="E390" s="246"/>
      <c r="F390" s="202"/>
      <c r="G390" s="199"/>
      <c r="I390" s="248"/>
      <c r="J390" s="248"/>
      <c r="K390" s="248"/>
      <c r="L390" s="248"/>
      <c r="M390" s="248"/>
      <c r="N390" s="248"/>
      <c r="O390" s="248"/>
      <c r="P390" s="248"/>
      <c r="Q390" s="248"/>
      <c r="R390" s="248"/>
      <c r="S390" s="248"/>
      <c r="T390" s="248"/>
      <c r="U390" s="248"/>
      <c r="V390" s="248"/>
      <c r="W390" s="248"/>
      <c r="X390" s="248"/>
    </row>
    <row r="391" spans="1:24" s="249" customFormat="1" x14ac:dyDescent="0.25">
      <c r="A391" s="376"/>
      <c r="B391" s="248"/>
      <c r="C391" s="199"/>
      <c r="D391" s="246"/>
      <c r="E391" s="246"/>
      <c r="F391" s="202"/>
      <c r="G391" s="199"/>
      <c r="I391" s="248"/>
      <c r="J391" s="248"/>
      <c r="K391" s="248"/>
      <c r="L391" s="248"/>
      <c r="M391" s="248"/>
      <c r="N391" s="248"/>
      <c r="O391" s="248"/>
      <c r="P391" s="248"/>
      <c r="Q391" s="248"/>
      <c r="R391" s="248"/>
      <c r="S391" s="248"/>
      <c r="T391" s="248"/>
      <c r="U391" s="248"/>
      <c r="V391" s="248"/>
      <c r="W391" s="248"/>
      <c r="X391" s="248"/>
    </row>
    <row r="392" spans="1:24" s="249" customFormat="1" x14ac:dyDescent="0.25">
      <c r="A392" s="376"/>
      <c r="B392" s="248"/>
      <c r="C392" s="199"/>
      <c r="D392" s="246"/>
      <c r="E392" s="246"/>
      <c r="F392" s="202"/>
      <c r="G392" s="199"/>
      <c r="I392" s="248"/>
      <c r="J392" s="248"/>
      <c r="K392" s="248"/>
      <c r="L392" s="248"/>
      <c r="M392" s="248"/>
      <c r="N392" s="248"/>
      <c r="O392" s="248"/>
      <c r="P392" s="248"/>
      <c r="Q392" s="248"/>
      <c r="R392" s="248"/>
      <c r="S392" s="248"/>
      <c r="T392" s="248"/>
      <c r="U392" s="248"/>
      <c r="V392" s="248"/>
      <c r="W392" s="248"/>
      <c r="X392" s="248"/>
    </row>
    <row r="393" spans="1:24" s="249" customFormat="1" x14ac:dyDescent="0.25">
      <c r="A393" s="376"/>
      <c r="B393" s="248"/>
      <c r="C393" s="199"/>
      <c r="D393" s="246"/>
      <c r="E393" s="246"/>
      <c r="F393" s="202"/>
      <c r="G393" s="199"/>
      <c r="I393" s="248"/>
      <c r="J393" s="248"/>
      <c r="K393" s="248"/>
      <c r="L393" s="248"/>
      <c r="M393" s="248"/>
      <c r="N393" s="248"/>
      <c r="O393" s="248"/>
      <c r="P393" s="248"/>
      <c r="Q393" s="248"/>
      <c r="R393" s="248"/>
      <c r="S393" s="248"/>
      <c r="T393" s="248"/>
      <c r="U393" s="248"/>
      <c r="V393" s="248"/>
      <c r="W393" s="248"/>
      <c r="X393" s="248"/>
    </row>
    <row r="394" spans="1:24" s="249" customFormat="1" x14ac:dyDescent="0.25">
      <c r="A394" s="376"/>
      <c r="B394" s="248"/>
      <c r="C394" s="199"/>
      <c r="D394" s="246"/>
      <c r="E394" s="246"/>
      <c r="F394" s="202"/>
      <c r="G394" s="199"/>
      <c r="I394" s="248"/>
      <c r="J394" s="248"/>
      <c r="K394" s="248"/>
      <c r="L394" s="248"/>
      <c r="M394" s="248"/>
      <c r="N394" s="248"/>
      <c r="O394" s="248"/>
      <c r="P394" s="248"/>
      <c r="Q394" s="248"/>
      <c r="R394" s="248"/>
      <c r="S394" s="248"/>
      <c r="T394" s="248"/>
      <c r="U394" s="248"/>
      <c r="V394" s="248"/>
      <c r="W394" s="248"/>
      <c r="X394" s="248"/>
    </row>
    <row r="395" spans="1:24" s="249" customFormat="1" x14ac:dyDescent="0.25">
      <c r="A395" s="376"/>
      <c r="B395" s="248"/>
      <c r="C395" s="199"/>
      <c r="D395" s="246"/>
      <c r="E395" s="246"/>
      <c r="F395" s="202"/>
      <c r="G395" s="199"/>
      <c r="I395" s="248"/>
      <c r="J395" s="248"/>
      <c r="K395" s="248"/>
      <c r="L395" s="248"/>
      <c r="M395" s="248"/>
      <c r="N395" s="248"/>
      <c r="O395" s="248"/>
      <c r="P395" s="248"/>
      <c r="Q395" s="248"/>
      <c r="R395" s="248"/>
      <c r="S395" s="248"/>
      <c r="T395" s="248"/>
      <c r="U395" s="248"/>
      <c r="V395" s="248"/>
      <c r="W395" s="248"/>
      <c r="X395" s="248"/>
    </row>
    <row r="396" spans="1:24" s="249" customFormat="1" x14ac:dyDescent="0.25">
      <c r="A396" s="376"/>
      <c r="B396" s="248"/>
      <c r="C396" s="199"/>
      <c r="D396" s="246"/>
      <c r="E396" s="246"/>
      <c r="F396" s="202"/>
      <c r="G396" s="199"/>
      <c r="I396" s="248"/>
      <c r="J396" s="248"/>
      <c r="K396" s="248"/>
      <c r="L396" s="248"/>
      <c r="M396" s="248"/>
      <c r="N396" s="248"/>
      <c r="O396" s="248"/>
      <c r="P396" s="248"/>
      <c r="Q396" s="248"/>
      <c r="R396" s="248"/>
      <c r="S396" s="248"/>
      <c r="T396" s="248"/>
      <c r="U396" s="248"/>
      <c r="V396" s="248"/>
      <c r="W396" s="248"/>
      <c r="X396" s="248"/>
    </row>
    <row r="397" spans="1:24" s="249" customFormat="1" x14ac:dyDescent="0.25">
      <c r="A397" s="376"/>
      <c r="B397" s="248"/>
      <c r="C397" s="199"/>
      <c r="D397" s="246"/>
      <c r="E397" s="246"/>
      <c r="F397" s="202"/>
      <c r="G397" s="199"/>
      <c r="I397" s="248"/>
      <c r="J397" s="248"/>
      <c r="K397" s="248"/>
      <c r="L397" s="248"/>
      <c r="M397" s="248"/>
      <c r="N397" s="248"/>
      <c r="O397" s="248"/>
      <c r="P397" s="248"/>
      <c r="Q397" s="248"/>
      <c r="R397" s="248"/>
      <c r="S397" s="248"/>
      <c r="T397" s="248"/>
      <c r="U397" s="248"/>
      <c r="V397" s="248"/>
      <c r="W397" s="248"/>
      <c r="X397" s="248"/>
    </row>
    <row r="398" spans="1:24" s="249" customFormat="1" x14ac:dyDescent="0.25">
      <c r="A398" s="376"/>
      <c r="B398" s="248"/>
      <c r="C398" s="199"/>
      <c r="D398" s="246"/>
      <c r="E398" s="246"/>
      <c r="F398" s="202"/>
      <c r="G398" s="199"/>
      <c r="I398" s="248"/>
      <c r="J398" s="248"/>
      <c r="K398" s="248"/>
      <c r="L398" s="248"/>
      <c r="M398" s="248"/>
      <c r="N398" s="248"/>
      <c r="O398" s="248"/>
      <c r="P398" s="248"/>
      <c r="Q398" s="248"/>
      <c r="R398" s="248"/>
      <c r="S398" s="248"/>
      <c r="T398" s="248"/>
      <c r="U398" s="248"/>
      <c r="V398" s="248"/>
      <c r="W398" s="248"/>
      <c r="X398" s="248"/>
    </row>
    <row r="399" spans="1:24" s="249" customFormat="1" x14ac:dyDescent="0.25">
      <c r="A399" s="376"/>
      <c r="B399" s="248"/>
      <c r="C399" s="199"/>
      <c r="D399" s="246"/>
      <c r="E399" s="246"/>
      <c r="F399" s="202"/>
      <c r="G399" s="199"/>
      <c r="I399" s="248"/>
      <c r="J399" s="248"/>
      <c r="K399" s="248"/>
      <c r="L399" s="248"/>
      <c r="M399" s="248"/>
      <c r="N399" s="248"/>
      <c r="O399" s="248"/>
      <c r="P399" s="248"/>
      <c r="Q399" s="248"/>
      <c r="R399" s="248"/>
      <c r="S399" s="248"/>
      <c r="T399" s="248"/>
      <c r="U399" s="248"/>
      <c r="V399" s="248"/>
      <c r="W399" s="248"/>
      <c r="X399" s="248"/>
    </row>
    <row r="400" spans="1:24" s="249" customFormat="1" x14ac:dyDescent="0.25">
      <c r="A400" s="376"/>
      <c r="B400" s="248"/>
      <c r="C400" s="199"/>
      <c r="D400" s="246"/>
      <c r="E400" s="246"/>
      <c r="F400" s="202"/>
      <c r="G400" s="199"/>
      <c r="I400" s="248"/>
      <c r="J400" s="248"/>
      <c r="K400" s="248"/>
      <c r="L400" s="248"/>
      <c r="M400" s="248"/>
      <c r="N400" s="248"/>
      <c r="O400" s="248"/>
      <c r="P400" s="248"/>
      <c r="Q400" s="248"/>
      <c r="R400" s="248"/>
      <c r="S400" s="248"/>
      <c r="T400" s="248"/>
      <c r="U400" s="248"/>
      <c r="V400" s="248"/>
      <c r="W400" s="248"/>
      <c r="X400" s="248"/>
    </row>
    <row r="401" spans="1:24" s="249" customFormat="1" x14ac:dyDescent="0.25">
      <c r="A401" s="376"/>
      <c r="B401" s="248"/>
      <c r="C401" s="199"/>
      <c r="D401" s="246"/>
      <c r="E401" s="246"/>
      <c r="F401" s="202"/>
      <c r="G401" s="199"/>
      <c r="I401" s="248"/>
      <c r="J401" s="248"/>
      <c r="K401" s="248"/>
      <c r="L401" s="248"/>
      <c r="M401" s="248"/>
      <c r="N401" s="248"/>
      <c r="O401" s="248"/>
      <c r="P401" s="248"/>
      <c r="Q401" s="248"/>
      <c r="R401" s="248"/>
      <c r="S401" s="248"/>
      <c r="T401" s="248"/>
      <c r="U401" s="248"/>
      <c r="V401" s="248"/>
      <c r="W401" s="248"/>
      <c r="X401" s="248"/>
    </row>
    <row r="402" spans="1:24" s="249" customFormat="1" x14ac:dyDescent="0.25">
      <c r="A402" s="376"/>
      <c r="B402" s="248"/>
      <c r="C402" s="199"/>
      <c r="D402" s="246"/>
      <c r="E402" s="246"/>
      <c r="F402" s="202"/>
      <c r="G402" s="199"/>
      <c r="I402" s="248"/>
      <c r="J402" s="248"/>
      <c r="K402" s="248"/>
      <c r="L402" s="248"/>
      <c r="M402" s="248"/>
      <c r="N402" s="248"/>
      <c r="O402" s="248"/>
      <c r="P402" s="248"/>
      <c r="Q402" s="248"/>
      <c r="R402" s="248"/>
      <c r="S402" s="248"/>
      <c r="T402" s="248"/>
      <c r="U402" s="248"/>
      <c r="V402" s="248"/>
      <c r="W402" s="248"/>
      <c r="X402" s="248"/>
    </row>
    <row r="403" spans="1:24" s="249" customFormat="1" x14ac:dyDescent="0.25">
      <c r="A403" s="376"/>
      <c r="B403" s="248"/>
      <c r="C403" s="199"/>
      <c r="D403" s="246"/>
      <c r="E403" s="246"/>
      <c r="F403" s="202"/>
      <c r="G403" s="199"/>
      <c r="I403" s="248"/>
      <c r="J403" s="248"/>
      <c r="K403" s="248"/>
      <c r="L403" s="248"/>
      <c r="M403" s="248"/>
      <c r="N403" s="248"/>
      <c r="O403" s="248"/>
      <c r="P403" s="248"/>
      <c r="Q403" s="248"/>
      <c r="R403" s="248"/>
      <c r="S403" s="248"/>
      <c r="T403" s="248"/>
      <c r="U403" s="248"/>
      <c r="V403" s="248"/>
      <c r="W403" s="248"/>
      <c r="X403" s="248"/>
    </row>
    <row r="404" spans="1:24" s="249" customFormat="1" x14ac:dyDescent="0.25">
      <c r="A404" s="376"/>
      <c r="B404" s="248"/>
      <c r="C404" s="199"/>
      <c r="D404" s="246"/>
      <c r="E404" s="246"/>
      <c r="F404" s="202"/>
      <c r="G404" s="199"/>
      <c r="I404" s="248"/>
      <c r="J404" s="248"/>
      <c r="K404" s="248"/>
      <c r="L404" s="248"/>
      <c r="M404" s="248"/>
      <c r="N404" s="248"/>
      <c r="O404" s="248"/>
      <c r="P404" s="248"/>
      <c r="Q404" s="248"/>
      <c r="R404" s="248"/>
      <c r="S404" s="248"/>
      <c r="T404" s="248"/>
      <c r="U404" s="248"/>
      <c r="V404" s="248"/>
      <c r="W404" s="248"/>
      <c r="X404" s="248"/>
    </row>
    <row r="405" spans="1:24" s="249" customFormat="1" x14ac:dyDescent="0.25">
      <c r="A405" s="376"/>
      <c r="B405" s="248"/>
      <c r="C405" s="199"/>
      <c r="D405" s="246"/>
      <c r="E405" s="246"/>
      <c r="F405" s="202"/>
      <c r="G405" s="199"/>
      <c r="I405" s="248"/>
      <c r="J405" s="248"/>
      <c r="K405" s="248"/>
      <c r="L405" s="248"/>
      <c r="M405" s="248"/>
      <c r="N405" s="248"/>
      <c r="O405" s="248"/>
      <c r="P405" s="248"/>
      <c r="Q405" s="248"/>
      <c r="R405" s="248"/>
      <c r="S405" s="248"/>
      <c r="T405" s="248"/>
      <c r="U405" s="248"/>
      <c r="V405" s="248"/>
      <c r="W405" s="248"/>
      <c r="X405" s="248"/>
    </row>
    <row r="406" spans="1:24" s="249" customFormat="1" x14ac:dyDescent="0.25">
      <c r="A406" s="376"/>
      <c r="B406" s="248"/>
      <c r="C406" s="199"/>
      <c r="D406" s="246"/>
      <c r="E406" s="246"/>
      <c r="F406" s="202"/>
      <c r="G406" s="199"/>
      <c r="I406" s="248"/>
      <c r="J406" s="248"/>
      <c r="K406" s="248"/>
      <c r="L406" s="248"/>
      <c r="M406" s="248"/>
      <c r="N406" s="248"/>
      <c r="O406" s="248"/>
      <c r="P406" s="248"/>
      <c r="Q406" s="248"/>
      <c r="R406" s="248"/>
      <c r="S406" s="248"/>
      <c r="T406" s="248"/>
      <c r="U406" s="248"/>
      <c r="V406" s="248"/>
      <c r="W406" s="248"/>
      <c r="X406" s="248"/>
    </row>
    <row r="407" spans="1:24" s="249" customFormat="1" x14ac:dyDescent="0.25">
      <c r="A407" s="376"/>
      <c r="B407" s="248"/>
      <c r="C407" s="199"/>
      <c r="D407" s="246"/>
      <c r="E407" s="246"/>
      <c r="F407" s="202"/>
      <c r="G407" s="199"/>
      <c r="I407" s="248"/>
      <c r="J407" s="248"/>
      <c r="K407" s="248"/>
      <c r="L407" s="248"/>
      <c r="M407" s="248"/>
      <c r="N407" s="248"/>
      <c r="O407" s="248"/>
      <c r="P407" s="248"/>
      <c r="Q407" s="248"/>
      <c r="R407" s="248"/>
      <c r="S407" s="248"/>
      <c r="T407" s="248"/>
      <c r="U407" s="248"/>
      <c r="V407" s="248"/>
      <c r="W407" s="248"/>
      <c r="X407" s="248"/>
    </row>
    <row r="408" spans="1:24" s="249" customFormat="1" x14ac:dyDescent="0.25">
      <c r="A408" s="376"/>
      <c r="B408" s="248"/>
      <c r="C408" s="199"/>
      <c r="D408" s="246"/>
      <c r="E408" s="246"/>
      <c r="F408" s="202"/>
      <c r="G408" s="199"/>
      <c r="I408" s="248"/>
      <c r="J408" s="248"/>
      <c r="K408" s="248"/>
      <c r="L408" s="248"/>
      <c r="M408" s="248"/>
      <c r="N408" s="248"/>
      <c r="O408" s="248"/>
      <c r="P408" s="248"/>
      <c r="Q408" s="248"/>
      <c r="R408" s="248"/>
      <c r="S408" s="248"/>
      <c r="T408" s="248"/>
      <c r="U408" s="248"/>
      <c r="V408" s="248"/>
      <c r="W408" s="248"/>
      <c r="X408" s="248"/>
    </row>
    <row r="409" spans="1:24" s="249" customFormat="1" x14ac:dyDescent="0.25">
      <c r="A409" s="376"/>
      <c r="B409" s="248"/>
      <c r="C409" s="199"/>
      <c r="D409" s="246"/>
      <c r="E409" s="246"/>
      <c r="F409" s="202"/>
      <c r="G409" s="199"/>
      <c r="I409" s="248"/>
      <c r="J409" s="248"/>
      <c r="K409" s="248"/>
      <c r="L409" s="248"/>
      <c r="M409" s="248"/>
      <c r="N409" s="248"/>
      <c r="O409" s="248"/>
      <c r="P409" s="248"/>
      <c r="Q409" s="248"/>
      <c r="R409" s="248"/>
      <c r="S409" s="248"/>
      <c r="T409" s="248"/>
      <c r="U409" s="248"/>
      <c r="V409" s="248"/>
      <c r="W409" s="248"/>
      <c r="X409" s="248"/>
    </row>
    <row r="410" spans="1:24" s="249" customFormat="1" x14ac:dyDescent="0.25">
      <c r="A410" s="376"/>
      <c r="B410" s="248"/>
      <c r="C410" s="199"/>
      <c r="D410" s="246"/>
      <c r="E410" s="246"/>
      <c r="F410" s="202"/>
      <c r="G410" s="199"/>
      <c r="I410" s="248"/>
      <c r="J410" s="248"/>
      <c r="K410" s="248"/>
      <c r="L410" s="248"/>
      <c r="M410" s="248"/>
      <c r="N410" s="248"/>
      <c r="O410" s="248"/>
      <c r="P410" s="248"/>
      <c r="Q410" s="248"/>
      <c r="R410" s="248"/>
      <c r="S410" s="248"/>
      <c r="T410" s="248"/>
      <c r="U410" s="248"/>
      <c r="V410" s="248"/>
      <c r="W410" s="248"/>
      <c r="X410" s="248"/>
    </row>
    <row r="411" spans="1:24" s="249" customFormat="1" x14ac:dyDescent="0.25">
      <c r="A411" s="376"/>
      <c r="B411" s="248"/>
      <c r="C411" s="199"/>
      <c r="D411" s="246"/>
      <c r="E411" s="246"/>
      <c r="F411" s="202"/>
      <c r="G411" s="199"/>
      <c r="I411" s="248"/>
      <c r="J411" s="248"/>
      <c r="K411" s="248"/>
      <c r="L411" s="248"/>
      <c r="M411" s="248"/>
      <c r="N411" s="248"/>
      <c r="O411" s="248"/>
      <c r="P411" s="248"/>
      <c r="Q411" s="248"/>
      <c r="R411" s="248"/>
      <c r="S411" s="248"/>
      <c r="T411" s="248"/>
      <c r="U411" s="248"/>
      <c r="V411" s="248"/>
      <c r="W411" s="248"/>
      <c r="X411" s="248"/>
    </row>
    <row r="412" spans="1:24" s="249" customFormat="1" x14ac:dyDescent="0.25">
      <c r="A412" s="376"/>
      <c r="B412" s="248"/>
      <c r="C412" s="199"/>
      <c r="D412" s="246"/>
      <c r="E412" s="246"/>
      <c r="F412" s="202"/>
      <c r="G412" s="199"/>
      <c r="I412" s="248"/>
      <c r="J412" s="248"/>
      <c r="K412" s="248"/>
      <c r="L412" s="248"/>
      <c r="M412" s="248"/>
      <c r="N412" s="248"/>
      <c r="O412" s="248"/>
      <c r="P412" s="248"/>
      <c r="Q412" s="248"/>
      <c r="R412" s="248"/>
      <c r="S412" s="248"/>
      <c r="T412" s="248"/>
      <c r="U412" s="248"/>
      <c r="V412" s="248"/>
      <c r="W412" s="248"/>
      <c r="X412" s="248"/>
    </row>
    <row r="413" spans="1:24" s="249" customFormat="1" x14ac:dyDescent="0.25">
      <c r="A413" s="376"/>
      <c r="B413" s="248"/>
      <c r="C413" s="199"/>
      <c r="D413" s="246"/>
      <c r="E413" s="246"/>
      <c r="F413" s="202"/>
      <c r="G413" s="199"/>
      <c r="I413" s="248"/>
      <c r="J413" s="248"/>
      <c r="K413" s="248"/>
      <c r="L413" s="248"/>
      <c r="M413" s="248"/>
      <c r="N413" s="248"/>
      <c r="O413" s="248"/>
      <c r="P413" s="248"/>
      <c r="Q413" s="248"/>
      <c r="R413" s="248"/>
      <c r="S413" s="248"/>
      <c r="T413" s="248"/>
      <c r="U413" s="248"/>
      <c r="V413" s="248"/>
      <c r="W413" s="248"/>
      <c r="X413" s="248"/>
    </row>
    <row r="414" spans="1:24" s="249" customFormat="1" x14ac:dyDescent="0.25">
      <c r="A414" s="376"/>
      <c r="B414" s="248"/>
      <c r="C414" s="199"/>
      <c r="D414" s="246"/>
      <c r="E414" s="246"/>
      <c r="F414" s="202"/>
      <c r="G414" s="199"/>
      <c r="I414" s="248"/>
      <c r="J414" s="248"/>
      <c r="K414" s="248"/>
      <c r="L414" s="248"/>
      <c r="M414" s="248"/>
      <c r="N414" s="248"/>
      <c r="O414" s="248"/>
      <c r="P414" s="248"/>
      <c r="Q414" s="248"/>
      <c r="R414" s="248"/>
      <c r="S414" s="248"/>
      <c r="T414" s="248"/>
      <c r="U414" s="248"/>
      <c r="V414" s="248"/>
      <c r="W414" s="248"/>
      <c r="X414" s="248"/>
    </row>
    <row r="415" spans="1:24" s="249" customFormat="1" x14ac:dyDescent="0.25">
      <c r="A415" s="376"/>
      <c r="B415" s="248"/>
      <c r="C415" s="199"/>
      <c r="D415" s="246"/>
      <c r="E415" s="246"/>
      <c r="F415" s="202"/>
      <c r="G415" s="199"/>
      <c r="I415" s="248"/>
      <c r="J415" s="248"/>
      <c r="K415" s="248"/>
      <c r="L415" s="248"/>
      <c r="M415" s="248"/>
      <c r="N415" s="248"/>
      <c r="O415" s="248"/>
      <c r="P415" s="248"/>
      <c r="Q415" s="248"/>
      <c r="R415" s="248"/>
      <c r="S415" s="248"/>
      <c r="T415" s="248"/>
      <c r="U415" s="248"/>
      <c r="V415" s="248"/>
      <c r="W415" s="248"/>
      <c r="X415" s="248"/>
    </row>
    <row r="416" spans="1:24" s="249" customFormat="1" x14ac:dyDescent="0.25">
      <c r="A416" s="376"/>
      <c r="B416" s="248"/>
      <c r="C416" s="199"/>
      <c r="D416" s="246"/>
      <c r="E416" s="246"/>
      <c r="F416" s="202"/>
      <c r="G416" s="199"/>
      <c r="I416" s="248"/>
      <c r="J416" s="248"/>
      <c r="K416" s="248"/>
      <c r="L416" s="248"/>
      <c r="M416" s="248"/>
      <c r="N416" s="248"/>
      <c r="O416" s="248"/>
      <c r="P416" s="248"/>
      <c r="Q416" s="248"/>
      <c r="R416" s="248"/>
      <c r="S416" s="248"/>
      <c r="T416" s="248"/>
      <c r="U416" s="248"/>
      <c r="V416" s="248"/>
      <c r="W416" s="248"/>
      <c r="X416" s="248"/>
    </row>
    <row r="417" spans="1:24" s="249" customFormat="1" x14ac:dyDescent="0.25">
      <c r="A417" s="376"/>
      <c r="B417" s="248"/>
      <c r="C417" s="199"/>
      <c r="D417" s="246"/>
      <c r="E417" s="246"/>
      <c r="F417" s="202"/>
      <c r="G417" s="199"/>
      <c r="I417" s="248"/>
      <c r="J417" s="248"/>
      <c r="K417" s="248"/>
      <c r="L417" s="248"/>
      <c r="M417" s="248"/>
      <c r="N417" s="248"/>
      <c r="O417" s="248"/>
      <c r="P417" s="248"/>
      <c r="Q417" s="248"/>
      <c r="R417" s="248"/>
      <c r="S417" s="248"/>
      <c r="T417" s="248"/>
      <c r="U417" s="248"/>
      <c r="V417" s="248"/>
      <c r="W417" s="248"/>
      <c r="X417" s="248"/>
    </row>
    <row r="418" spans="1:24" s="249" customFormat="1" x14ac:dyDescent="0.25">
      <c r="A418" s="376"/>
      <c r="B418" s="248"/>
      <c r="C418" s="199"/>
      <c r="D418" s="246"/>
      <c r="E418" s="246"/>
      <c r="F418" s="202"/>
      <c r="G418" s="199"/>
      <c r="I418" s="248"/>
      <c r="J418" s="248"/>
      <c r="K418" s="248"/>
      <c r="L418" s="248"/>
      <c r="M418" s="248"/>
      <c r="N418" s="248"/>
      <c r="O418" s="248"/>
      <c r="P418" s="248"/>
      <c r="Q418" s="248"/>
      <c r="R418" s="248"/>
      <c r="S418" s="248"/>
      <c r="T418" s="248"/>
      <c r="U418" s="248"/>
      <c r="V418" s="248"/>
      <c r="W418" s="248"/>
      <c r="X418" s="248"/>
    </row>
    <row r="419" spans="1:24" s="249" customFormat="1" x14ac:dyDescent="0.25">
      <c r="A419" s="376"/>
      <c r="B419" s="248"/>
      <c r="C419" s="199"/>
      <c r="D419" s="246"/>
      <c r="E419" s="246"/>
      <c r="F419" s="202"/>
      <c r="G419" s="199"/>
      <c r="I419" s="248"/>
      <c r="J419" s="248"/>
      <c r="K419" s="248"/>
      <c r="L419" s="248"/>
      <c r="M419" s="248"/>
      <c r="N419" s="248"/>
      <c r="O419" s="248"/>
      <c r="P419" s="248"/>
      <c r="Q419" s="248"/>
      <c r="R419" s="248"/>
      <c r="S419" s="248"/>
      <c r="T419" s="248"/>
      <c r="U419" s="248"/>
      <c r="V419" s="248"/>
      <c r="W419" s="248"/>
      <c r="X419" s="248"/>
    </row>
    <row r="420" spans="1:24" s="249" customFormat="1" x14ac:dyDescent="0.25">
      <c r="A420" s="376"/>
      <c r="B420" s="248"/>
      <c r="C420" s="199"/>
      <c r="D420" s="246"/>
      <c r="E420" s="246"/>
      <c r="F420" s="202"/>
      <c r="G420" s="199"/>
      <c r="I420" s="248"/>
      <c r="J420" s="248"/>
      <c r="K420" s="248"/>
      <c r="L420" s="248"/>
      <c r="M420" s="248"/>
      <c r="N420" s="248"/>
      <c r="O420" s="248"/>
      <c r="P420" s="248"/>
      <c r="Q420" s="248"/>
      <c r="R420" s="248"/>
      <c r="S420" s="248"/>
      <c r="T420" s="248"/>
      <c r="U420" s="248"/>
      <c r="V420" s="248"/>
      <c r="W420" s="248"/>
      <c r="X420" s="248"/>
    </row>
    <row r="421" spans="1:24" s="249" customFormat="1" x14ac:dyDescent="0.25">
      <c r="A421" s="376"/>
      <c r="B421" s="248"/>
      <c r="C421" s="199"/>
      <c r="D421" s="246"/>
      <c r="E421" s="246"/>
      <c r="F421" s="202"/>
      <c r="G421" s="199"/>
      <c r="I421" s="248"/>
      <c r="J421" s="248"/>
      <c r="K421" s="248"/>
      <c r="L421" s="248"/>
      <c r="M421" s="248"/>
      <c r="N421" s="248"/>
      <c r="O421" s="248"/>
      <c r="P421" s="248"/>
      <c r="Q421" s="248"/>
      <c r="R421" s="248"/>
      <c r="S421" s="248"/>
      <c r="T421" s="248"/>
      <c r="U421" s="248"/>
      <c r="V421" s="248"/>
      <c r="W421" s="248"/>
      <c r="X421" s="248"/>
    </row>
    <row r="422" spans="1:24" s="249" customFormat="1" x14ac:dyDescent="0.25">
      <c r="A422" s="376"/>
      <c r="B422" s="248"/>
      <c r="C422" s="199"/>
      <c r="D422" s="246"/>
      <c r="E422" s="246"/>
      <c r="F422" s="202"/>
      <c r="G422" s="199"/>
      <c r="I422" s="248"/>
      <c r="J422" s="248"/>
      <c r="K422" s="248"/>
      <c r="L422" s="248"/>
      <c r="M422" s="248"/>
      <c r="N422" s="248"/>
      <c r="O422" s="248"/>
      <c r="P422" s="248"/>
      <c r="Q422" s="248"/>
      <c r="R422" s="248"/>
      <c r="S422" s="248"/>
      <c r="T422" s="248"/>
      <c r="U422" s="248"/>
      <c r="V422" s="248"/>
      <c r="W422" s="248"/>
      <c r="X422" s="248"/>
    </row>
    <row r="423" spans="1:24" s="249" customFormat="1" x14ac:dyDescent="0.25">
      <c r="A423" s="376"/>
      <c r="B423" s="248"/>
      <c r="C423" s="199"/>
      <c r="D423" s="246"/>
      <c r="E423" s="246"/>
      <c r="F423" s="202"/>
      <c r="G423" s="199"/>
      <c r="I423" s="248"/>
      <c r="J423" s="248"/>
      <c r="K423" s="248"/>
      <c r="L423" s="248"/>
      <c r="M423" s="248"/>
      <c r="N423" s="248"/>
      <c r="O423" s="248"/>
      <c r="P423" s="248"/>
      <c r="Q423" s="248"/>
      <c r="R423" s="248"/>
      <c r="S423" s="248"/>
      <c r="T423" s="248"/>
      <c r="U423" s="248"/>
      <c r="V423" s="248"/>
      <c r="W423" s="248"/>
      <c r="X423" s="248"/>
    </row>
    <row r="424" spans="1:24" s="249" customFormat="1" x14ac:dyDescent="0.25">
      <c r="A424" s="376"/>
      <c r="B424" s="248"/>
      <c r="C424" s="199"/>
      <c r="D424" s="246"/>
      <c r="E424" s="246"/>
      <c r="F424" s="202"/>
      <c r="G424" s="199"/>
      <c r="I424" s="248"/>
      <c r="J424" s="248"/>
      <c r="K424" s="248"/>
      <c r="L424" s="248"/>
      <c r="M424" s="248"/>
      <c r="N424" s="248"/>
      <c r="O424" s="248"/>
      <c r="P424" s="248"/>
      <c r="Q424" s="248"/>
      <c r="R424" s="248"/>
      <c r="S424" s="248"/>
      <c r="T424" s="248"/>
      <c r="U424" s="248"/>
      <c r="V424" s="248"/>
      <c r="W424" s="248"/>
      <c r="X424" s="248"/>
    </row>
    <row r="425" spans="1:24" s="249" customFormat="1" x14ac:dyDescent="0.25">
      <c r="A425" s="376"/>
      <c r="B425" s="248"/>
      <c r="C425" s="199"/>
      <c r="D425" s="246"/>
      <c r="E425" s="246"/>
      <c r="F425" s="202"/>
      <c r="G425" s="199"/>
      <c r="I425" s="248"/>
      <c r="J425" s="248"/>
      <c r="K425" s="248"/>
      <c r="L425" s="248"/>
      <c r="M425" s="248"/>
      <c r="N425" s="248"/>
      <c r="O425" s="248"/>
      <c r="P425" s="248"/>
      <c r="Q425" s="248"/>
      <c r="R425" s="248"/>
      <c r="S425" s="248"/>
      <c r="T425" s="248"/>
      <c r="U425" s="248"/>
      <c r="V425" s="248"/>
      <c r="W425" s="248"/>
      <c r="X425" s="248"/>
    </row>
    <row r="426" spans="1:24" s="249" customFormat="1" x14ac:dyDescent="0.25">
      <c r="A426" s="376"/>
      <c r="B426" s="248"/>
      <c r="C426" s="199"/>
      <c r="D426" s="246"/>
      <c r="E426" s="246"/>
      <c r="F426" s="202"/>
      <c r="G426" s="199"/>
      <c r="I426" s="248"/>
      <c r="J426" s="248"/>
      <c r="K426" s="248"/>
      <c r="L426" s="248"/>
      <c r="M426" s="248"/>
      <c r="N426" s="248"/>
      <c r="O426" s="248"/>
      <c r="P426" s="248"/>
      <c r="Q426" s="248"/>
      <c r="R426" s="248"/>
      <c r="S426" s="248"/>
      <c r="T426" s="248"/>
      <c r="U426" s="248"/>
      <c r="V426" s="248"/>
      <c r="W426" s="248"/>
      <c r="X426" s="248"/>
    </row>
    <row r="427" spans="1:24" s="249" customFormat="1" x14ac:dyDescent="0.25">
      <c r="A427" s="376"/>
      <c r="B427" s="248"/>
      <c r="C427" s="199"/>
      <c r="D427" s="246"/>
      <c r="E427" s="246"/>
      <c r="F427" s="202"/>
      <c r="G427" s="199"/>
      <c r="I427" s="248"/>
      <c r="J427" s="248"/>
      <c r="K427" s="248"/>
      <c r="L427" s="248"/>
      <c r="M427" s="248"/>
      <c r="N427" s="248"/>
      <c r="O427" s="248"/>
      <c r="P427" s="248"/>
      <c r="Q427" s="248"/>
      <c r="R427" s="248"/>
      <c r="S427" s="248"/>
      <c r="T427" s="248"/>
      <c r="U427" s="248"/>
      <c r="V427" s="248"/>
      <c r="W427" s="248"/>
      <c r="X427" s="248"/>
    </row>
    <row r="428" spans="1:24" s="249" customFormat="1" x14ac:dyDescent="0.25">
      <c r="A428" s="376"/>
      <c r="B428" s="248"/>
      <c r="C428" s="199"/>
      <c r="D428" s="246"/>
      <c r="E428" s="246"/>
      <c r="F428" s="202"/>
      <c r="G428" s="199"/>
      <c r="I428" s="248"/>
      <c r="J428" s="248"/>
      <c r="K428" s="248"/>
      <c r="L428" s="248"/>
      <c r="M428" s="248"/>
      <c r="N428" s="248"/>
      <c r="O428" s="248"/>
      <c r="P428" s="248"/>
      <c r="Q428" s="248"/>
      <c r="R428" s="248"/>
      <c r="S428" s="248"/>
      <c r="T428" s="248"/>
      <c r="U428" s="248"/>
      <c r="V428" s="248"/>
      <c r="W428" s="248"/>
      <c r="X428" s="248"/>
    </row>
    <row r="429" spans="1:24" s="249" customFormat="1" x14ac:dyDescent="0.25">
      <c r="A429" s="376"/>
      <c r="B429" s="248"/>
      <c r="C429" s="199"/>
      <c r="D429" s="246"/>
      <c r="E429" s="246"/>
      <c r="F429" s="202"/>
      <c r="G429" s="199"/>
      <c r="I429" s="248"/>
      <c r="J429" s="248"/>
      <c r="K429" s="248"/>
      <c r="L429" s="248"/>
      <c r="M429" s="248"/>
      <c r="N429" s="248"/>
      <c r="O429" s="248"/>
      <c r="P429" s="248"/>
      <c r="Q429" s="248"/>
      <c r="R429" s="248"/>
      <c r="S429" s="248"/>
      <c r="T429" s="248"/>
      <c r="U429" s="248"/>
      <c r="V429" s="248"/>
      <c r="W429" s="248"/>
      <c r="X429" s="248"/>
    </row>
    <row r="430" spans="1:24" s="249" customFormat="1" x14ac:dyDescent="0.25">
      <c r="A430" s="376"/>
      <c r="B430" s="248"/>
      <c r="C430" s="199"/>
      <c r="D430" s="246"/>
      <c r="E430" s="246"/>
      <c r="F430" s="202"/>
      <c r="G430" s="199"/>
      <c r="I430" s="248"/>
      <c r="J430" s="248"/>
      <c r="K430" s="248"/>
      <c r="L430" s="248"/>
      <c r="M430" s="248"/>
      <c r="N430" s="248"/>
      <c r="O430" s="248"/>
      <c r="P430" s="248"/>
      <c r="Q430" s="248"/>
      <c r="R430" s="248"/>
      <c r="S430" s="248"/>
      <c r="T430" s="248"/>
      <c r="U430" s="248"/>
      <c r="V430" s="248"/>
      <c r="W430" s="248"/>
      <c r="X430" s="248"/>
    </row>
    <row r="431" spans="1:24" s="249" customFormat="1" x14ac:dyDescent="0.25">
      <c r="A431" s="376"/>
      <c r="B431" s="248"/>
      <c r="C431" s="199"/>
      <c r="D431" s="246"/>
      <c r="E431" s="246"/>
      <c r="F431" s="202"/>
      <c r="G431" s="199"/>
      <c r="I431" s="248"/>
      <c r="J431" s="248"/>
      <c r="K431" s="248"/>
      <c r="L431" s="248"/>
      <c r="M431" s="248"/>
      <c r="N431" s="248"/>
      <c r="O431" s="248"/>
      <c r="P431" s="248"/>
      <c r="Q431" s="248"/>
      <c r="R431" s="248"/>
      <c r="S431" s="248"/>
      <c r="T431" s="248"/>
      <c r="U431" s="248"/>
      <c r="V431" s="248"/>
      <c r="W431" s="248"/>
      <c r="X431" s="248"/>
    </row>
    <row r="432" spans="1:24" s="249" customFormat="1" x14ac:dyDescent="0.25">
      <c r="A432" s="376"/>
      <c r="B432" s="248"/>
      <c r="C432" s="199"/>
      <c r="D432" s="246"/>
      <c r="E432" s="246"/>
      <c r="F432" s="202"/>
      <c r="G432" s="199"/>
      <c r="I432" s="248"/>
      <c r="J432" s="248"/>
      <c r="K432" s="248"/>
      <c r="L432" s="248"/>
      <c r="M432" s="248"/>
      <c r="N432" s="248"/>
      <c r="O432" s="248"/>
      <c r="P432" s="248"/>
      <c r="Q432" s="248"/>
      <c r="R432" s="248"/>
      <c r="S432" s="248"/>
      <c r="T432" s="248"/>
      <c r="U432" s="248"/>
      <c r="V432" s="248"/>
      <c r="W432" s="248"/>
      <c r="X432" s="248"/>
    </row>
    <row r="433" spans="1:24" s="249" customFormat="1" x14ac:dyDescent="0.25">
      <c r="A433" s="376"/>
      <c r="B433" s="248"/>
      <c r="C433" s="199"/>
      <c r="D433" s="246"/>
      <c r="E433" s="246"/>
      <c r="F433" s="202"/>
      <c r="G433" s="199"/>
      <c r="I433" s="248"/>
      <c r="J433" s="248"/>
      <c r="K433" s="248"/>
      <c r="L433" s="248"/>
      <c r="M433" s="248"/>
      <c r="N433" s="248"/>
      <c r="O433" s="248"/>
      <c r="P433" s="248"/>
      <c r="Q433" s="248"/>
      <c r="R433" s="248"/>
      <c r="S433" s="248"/>
      <c r="T433" s="248"/>
      <c r="U433" s="248"/>
      <c r="V433" s="248"/>
      <c r="W433" s="248"/>
      <c r="X433" s="248"/>
    </row>
    <row r="434" spans="1:24" s="249" customFormat="1" x14ac:dyDescent="0.25">
      <c r="A434" s="376"/>
      <c r="B434" s="248"/>
      <c r="C434" s="199"/>
      <c r="D434" s="246"/>
      <c r="E434" s="246"/>
      <c r="F434" s="202"/>
      <c r="G434" s="199"/>
      <c r="I434" s="248"/>
      <c r="J434" s="248"/>
      <c r="K434" s="248"/>
      <c r="L434" s="248"/>
      <c r="M434" s="248"/>
      <c r="N434" s="248"/>
      <c r="O434" s="248"/>
      <c r="P434" s="248"/>
      <c r="Q434" s="248"/>
      <c r="R434" s="248"/>
      <c r="S434" s="248"/>
      <c r="T434" s="248"/>
      <c r="U434" s="248"/>
      <c r="V434" s="248"/>
      <c r="W434" s="248"/>
      <c r="X434" s="248"/>
    </row>
    <row r="435" spans="1:24" s="249" customFormat="1" x14ac:dyDescent="0.25">
      <c r="A435" s="376"/>
      <c r="B435" s="248"/>
      <c r="C435" s="199"/>
      <c r="D435" s="246"/>
      <c r="E435" s="246"/>
      <c r="F435" s="202"/>
      <c r="G435" s="199"/>
      <c r="I435" s="248"/>
      <c r="J435" s="248"/>
      <c r="K435" s="248"/>
      <c r="L435" s="248"/>
      <c r="M435" s="248"/>
      <c r="N435" s="248"/>
      <c r="O435" s="248"/>
      <c r="P435" s="248"/>
      <c r="Q435" s="248"/>
      <c r="R435" s="248"/>
      <c r="S435" s="248"/>
      <c r="T435" s="248"/>
      <c r="U435" s="248"/>
      <c r="V435" s="248"/>
      <c r="W435" s="248"/>
      <c r="X435" s="248"/>
    </row>
    <row r="436" spans="1:24" s="249" customFormat="1" x14ac:dyDescent="0.25">
      <c r="A436" s="376"/>
      <c r="B436" s="248"/>
      <c r="C436" s="199"/>
      <c r="D436" s="246"/>
      <c r="E436" s="246"/>
      <c r="F436" s="202"/>
      <c r="G436" s="199"/>
      <c r="I436" s="248"/>
      <c r="J436" s="248"/>
      <c r="K436" s="248"/>
      <c r="L436" s="248"/>
      <c r="M436" s="248"/>
      <c r="N436" s="248"/>
      <c r="O436" s="248"/>
      <c r="P436" s="248"/>
      <c r="Q436" s="248"/>
      <c r="R436" s="248"/>
      <c r="S436" s="248"/>
      <c r="T436" s="248"/>
      <c r="U436" s="248"/>
      <c r="V436" s="248"/>
      <c r="W436" s="248"/>
      <c r="X436" s="248"/>
    </row>
    <row r="437" spans="1:24" s="249" customFormat="1" x14ac:dyDescent="0.25">
      <c r="A437" s="376"/>
      <c r="B437" s="248"/>
      <c r="C437" s="199"/>
      <c r="D437" s="246"/>
      <c r="E437" s="246"/>
      <c r="F437" s="202"/>
      <c r="G437" s="199"/>
      <c r="I437" s="248"/>
      <c r="J437" s="248"/>
      <c r="K437" s="248"/>
      <c r="L437" s="248"/>
      <c r="M437" s="248"/>
      <c r="N437" s="248"/>
      <c r="O437" s="248"/>
      <c r="P437" s="248"/>
      <c r="Q437" s="248"/>
      <c r="R437" s="248"/>
      <c r="S437" s="248"/>
      <c r="T437" s="248"/>
      <c r="U437" s="248"/>
      <c r="V437" s="248"/>
      <c r="W437" s="248"/>
      <c r="X437" s="248"/>
    </row>
    <row r="438" spans="1:24" s="249" customFormat="1" x14ac:dyDescent="0.25">
      <c r="A438" s="376"/>
      <c r="B438" s="248"/>
      <c r="C438" s="199"/>
      <c r="D438" s="246"/>
      <c r="E438" s="246"/>
      <c r="F438" s="202"/>
      <c r="G438" s="199"/>
      <c r="I438" s="248"/>
      <c r="J438" s="248"/>
      <c r="K438" s="248"/>
      <c r="L438" s="248"/>
      <c r="M438" s="248"/>
      <c r="N438" s="248"/>
      <c r="O438" s="248"/>
      <c r="P438" s="248"/>
      <c r="Q438" s="248"/>
      <c r="R438" s="248"/>
      <c r="S438" s="248"/>
      <c r="T438" s="248"/>
      <c r="U438" s="248"/>
      <c r="V438" s="248"/>
      <c r="W438" s="248"/>
      <c r="X438" s="248"/>
    </row>
    <row r="439" spans="1:24" s="249" customFormat="1" x14ac:dyDescent="0.25">
      <c r="A439" s="376"/>
      <c r="B439" s="248"/>
      <c r="C439" s="199"/>
      <c r="D439" s="246"/>
      <c r="E439" s="246"/>
      <c r="F439" s="202"/>
      <c r="G439" s="199"/>
      <c r="I439" s="248"/>
      <c r="J439" s="248"/>
      <c r="K439" s="248"/>
      <c r="L439" s="248"/>
      <c r="M439" s="248"/>
      <c r="N439" s="248"/>
      <c r="O439" s="248"/>
      <c r="P439" s="248"/>
      <c r="Q439" s="248"/>
      <c r="R439" s="248"/>
      <c r="S439" s="248"/>
      <c r="T439" s="248"/>
      <c r="U439" s="248"/>
      <c r="V439" s="248"/>
      <c r="W439" s="248"/>
      <c r="X439" s="248"/>
    </row>
    <row r="440" spans="1:24" s="249" customFormat="1" x14ac:dyDescent="0.25">
      <c r="A440" s="376"/>
      <c r="B440" s="248"/>
      <c r="C440" s="199"/>
      <c r="D440" s="246"/>
      <c r="E440" s="246"/>
      <c r="F440" s="202"/>
      <c r="G440" s="199"/>
      <c r="I440" s="248"/>
      <c r="J440" s="248"/>
      <c r="K440" s="248"/>
      <c r="L440" s="248"/>
      <c r="M440" s="248"/>
      <c r="N440" s="248"/>
      <c r="O440" s="248"/>
      <c r="P440" s="248"/>
      <c r="Q440" s="248"/>
      <c r="R440" s="248"/>
      <c r="S440" s="248"/>
      <c r="T440" s="248"/>
      <c r="U440" s="248"/>
      <c r="V440" s="248"/>
      <c r="W440" s="248"/>
      <c r="X440" s="248"/>
    </row>
    <row r="441" spans="1:24" s="249" customFormat="1" x14ac:dyDescent="0.25">
      <c r="A441" s="376"/>
      <c r="B441" s="248"/>
      <c r="C441" s="199"/>
      <c r="D441" s="246"/>
      <c r="E441" s="246"/>
      <c r="F441" s="202"/>
      <c r="G441" s="199"/>
      <c r="I441" s="248"/>
      <c r="J441" s="248"/>
      <c r="K441" s="248"/>
      <c r="L441" s="248"/>
      <c r="M441" s="248"/>
      <c r="N441" s="248"/>
      <c r="O441" s="248"/>
      <c r="P441" s="248"/>
      <c r="Q441" s="248"/>
      <c r="R441" s="248"/>
      <c r="S441" s="248"/>
      <c r="T441" s="248"/>
      <c r="U441" s="248"/>
      <c r="V441" s="248"/>
      <c r="W441" s="248"/>
      <c r="X441" s="248"/>
    </row>
    <row r="442" spans="1:24" s="249" customFormat="1" x14ac:dyDescent="0.25">
      <c r="A442" s="376"/>
      <c r="B442" s="248"/>
      <c r="C442" s="199"/>
      <c r="D442" s="246"/>
      <c r="E442" s="246"/>
      <c r="F442" s="202"/>
      <c r="G442" s="199"/>
      <c r="I442" s="248"/>
      <c r="J442" s="248"/>
      <c r="K442" s="248"/>
      <c r="L442" s="248"/>
      <c r="M442" s="248"/>
      <c r="N442" s="248"/>
      <c r="O442" s="248"/>
      <c r="P442" s="248"/>
      <c r="Q442" s="248"/>
      <c r="R442" s="248"/>
      <c r="S442" s="248"/>
      <c r="T442" s="248"/>
      <c r="U442" s="248"/>
      <c r="V442" s="248"/>
      <c r="W442" s="248"/>
      <c r="X442" s="248"/>
    </row>
    <row r="443" spans="1:24" s="249" customFormat="1" x14ac:dyDescent="0.25">
      <c r="A443" s="376"/>
      <c r="B443" s="248"/>
      <c r="C443" s="199"/>
      <c r="D443" s="246"/>
      <c r="E443" s="246"/>
      <c r="F443" s="202"/>
      <c r="G443" s="199"/>
      <c r="I443" s="248"/>
      <c r="J443" s="248"/>
      <c r="K443" s="248"/>
      <c r="L443" s="248"/>
      <c r="M443" s="248"/>
      <c r="N443" s="248"/>
      <c r="O443" s="248"/>
      <c r="P443" s="248"/>
      <c r="Q443" s="248"/>
      <c r="R443" s="248"/>
      <c r="S443" s="248"/>
      <c r="T443" s="248"/>
      <c r="U443" s="248"/>
      <c r="V443" s="248"/>
      <c r="W443" s="248"/>
      <c r="X443" s="248"/>
    </row>
    <row r="444" spans="1:24" s="249" customFormat="1" x14ac:dyDescent="0.25">
      <c r="A444" s="376"/>
      <c r="B444" s="248"/>
      <c r="C444" s="199"/>
      <c r="D444" s="246"/>
      <c r="E444" s="246"/>
      <c r="F444" s="202"/>
      <c r="G444" s="199"/>
      <c r="I444" s="248"/>
      <c r="J444" s="248"/>
      <c r="K444" s="248"/>
      <c r="L444" s="248"/>
      <c r="M444" s="248"/>
      <c r="N444" s="248"/>
      <c r="O444" s="248"/>
      <c r="P444" s="248"/>
      <c r="Q444" s="248"/>
      <c r="R444" s="248"/>
      <c r="S444" s="248"/>
      <c r="T444" s="248"/>
      <c r="U444" s="248"/>
      <c r="V444" s="248"/>
      <c r="W444" s="248"/>
      <c r="X444" s="248"/>
    </row>
    <row r="445" spans="1:24" s="249" customFormat="1" x14ac:dyDescent="0.25">
      <c r="A445" s="376"/>
      <c r="B445" s="248"/>
      <c r="C445" s="199"/>
      <c r="D445" s="246"/>
      <c r="E445" s="246"/>
      <c r="F445" s="202"/>
      <c r="G445" s="199"/>
      <c r="I445" s="248"/>
      <c r="J445" s="248"/>
      <c r="K445" s="248"/>
      <c r="L445" s="248"/>
      <c r="M445" s="248"/>
      <c r="N445" s="248"/>
      <c r="O445" s="248"/>
      <c r="P445" s="248"/>
      <c r="Q445" s="248"/>
      <c r="R445" s="248"/>
      <c r="S445" s="248"/>
      <c r="T445" s="248"/>
      <c r="U445" s="248"/>
      <c r="V445" s="248"/>
      <c r="W445" s="248"/>
      <c r="X445" s="248"/>
    </row>
    <row r="446" spans="1:24" s="249" customFormat="1" x14ac:dyDescent="0.25">
      <c r="A446" s="376"/>
      <c r="B446" s="248"/>
      <c r="C446" s="199"/>
      <c r="D446" s="246"/>
      <c r="E446" s="246"/>
      <c r="F446" s="202"/>
      <c r="G446" s="199"/>
      <c r="I446" s="248"/>
      <c r="J446" s="248"/>
      <c r="K446" s="248"/>
      <c r="L446" s="248"/>
      <c r="M446" s="248"/>
      <c r="N446" s="248"/>
      <c r="O446" s="248"/>
      <c r="P446" s="248"/>
      <c r="Q446" s="248"/>
      <c r="R446" s="248"/>
      <c r="S446" s="248"/>
      <c r="T446" s="248"/>
      <c r="U446" s="248"/>
      <c r="V446" s="248"/>
      <c r="W446" s="248"/>
      <c r="X446" s="248"/>
    </row>
    <row r="447" spans="1:24" s="249" customFormat="1" x14ac:dyDescent="0.25">
      <c r="A447" s="376"/>
      <c r="B447" s="248"/>
      <c r="C447" s="199"/>
      <c r="D447" s="246"/>
      <c r="E447" s="246"/>
      <c r="F447" s="202"/>
      <c r="G447" s="199"/>
      <c r="I447" s="248"/>
      <c r="J447" s="248"/>
      <c r="K447" s="248"/>
      <c r="L447" s="248"/>
      <c r="M447" s="248"/>
      <c r="N447" s="248"/>
      <c r="O447" s="248"/>
      <c r="P447" s="248"/>
      <c r="Q447" s="248"/>
      <c r="R447" s="248"/>
      <c r="S447" s="248"/>
      <c r="T447" s="248"/>
      <c r="U447" s="248"/>
      <c r="V447" s="248"/>
      <c r="W447" s="248"/>
      <c r="X447" s="248"/>
    </row>
    <row r="448" spans="1:24" s="249" customFormat="1" x14ac:dyDescent="0.25">
      <c r="A448" s="376"/>
      <c r="B448" s="248"/>
      <c r="C448" s="199"/>
      <c r="D448" s="246"/>
      <c r="E448" s="246"/>
      <c r="F448" s="202"/>
      <c r="G448" s="199"/>
      <c r="I448" s="248"/>
      <c r="J448" s="248"/>
      <c r="K448" s="248"/>
      <c r="L448" s="248"/>
      <c r="M448" s="248"/>
      <c r="N448" s="248"/>
      <c r="O448" s="248"/>
      <c r="P448" s="248"/>
      <c r="Q448" s="248"/>
      <c r="R448" s="248"/>
      <c r="S448" s="248"/>
      <c r="T448" s="248"/>
      <c r="U448" s="248"/>
      <c r="V448" s="248"/>
      <c r="W448" s="248"/>
      <c r="X448" s="248"/>
    </row>
    <row r="449" spans="1:24" s="249" customFormat="1" x14ac:dyDescent="0.25">
      <c r="A449" s="376"/>
      <c r="B449" s="248"/>
      <c r="C449" s="199"/>
      <c r="D449" s="246"/>
      <c r="E449" s="246"/>
      <c r="F449" s="202"/>
      <c r="G449" s="199"/>
      <c r="I449" s="248"/>
      <c r="J449" s="248"/>
      <c r="K449" s="248"/>
      <c r="L449" s="248"/>
      <c r="M449" s="248"/>
      <c r="N449" s="248"/>
      <c r="O449" s="248"/>
      <c r="P449" s="248"/>
      <c r="Q449" s="248"/>
      <c r="R449" s="248"/>
      <c r="S449" s="248"/>
      <c r="T449" s="248"/>
      <c r="U449" s="248"/>
      <c r="V449" s="248"/>
      <c r="W449" s="248"/>
      <c r="X449" s="248"/>
    </row>
    <row r="450" spans="1:24" s="249" customFormat="1" x14ac:dyDescent="0.25">
      <c r="A450" s="376"/>
      <c r="B450" s="248"/>
      <c r="C450" s="199"/>
      <c r="D450" s="246"/>
      <c r="E450" s="246"/>
      <c r="F450" s="202"/>
      <c r="G450" s="199"/>
      <c r="I450" s="248"/>
      <c r="J450" s="248"/>
      <c r="K450" s="248"/>
      <c r="L450" s="248"/>
      <c r="M450" s="248"/>
      <c r="N450" s="248"/>
      <c r="O450" s="248"/>
      <c r="P450" s="248"/>
      <c r="Q450" s="248"/>
      <c r="R450" s="248"/>
      <c r="S450" s="248"/>
      <c r="T450" s="248"/>
      <c r="U450" s="248"/>
      <c r="V450" s="248"/>
      <c r="W450" s="248"/>
      <c r="X450" s="248"/>
    </row>
    <row r="451" spans="1:24" s="249" customFormat="1" x14ac:dyDescent="0.25">
      <c r="A451" s="376"/>
      <c r="B451" s="248"/>
      <c r="C451" s="199"/>
      <c r="D451" s="246"/>
      <c r="E451" s="246"/>
      <c r="F451" s="202"/>
      <c r="G451" s="199"/>
      <c r="I451" s="248"/>
      <c r="J451" s="248"/>
      <c r="K451" s="248"/>
      <c r="L451" s="248"/>
      <c r="M451" s="248"/>
      <c r="N451" s="248"/>
      <c r="O451" s="248"/>
      <c r="P451" s="248"/>
      <c r="Q451" s="248"/>
      <c r="R451" s="248"/>
      <c r="S451" s="248"/>
      <c r="T451" s="248"/>
      <c r="U451" s="248"/>
      <c r="V451" s="248"/>
      <c r="W451" s="248"/>
      <c r="X451" s="248"/>
    </row>
    <row r="452" spans="1:24" s="249" customFormat="1" x14ac:dyDescent="0.25">
      <c r="A452" s="376"/>
      <c r="B452" s="248"/>
      <c r="C452" s="199"/>
      <c r="D452" s="246"/>
      <c r="E452" s="246"/>
      <c r="F452" s="202"/>
      <c r="G452" s="199"/>
      <c r="I452" s="248"/>
      <c r="J452" s="248"/>
      <c r="K452" s="248"/>
      <c r="L452" s="248"/>
      <c r="M452" s="248"/>
      <c r="N452" s="248"/>
      <c r="O452" s="248"/>
      <c r="P452" s="248"/>
      <c r="Q452" s="248"/>
      <c r="R452" s="248"/>
      <c r="S452" s="248"/>
      <c r="T452" s="248"/>
      <c r="U452" s="248"/>
      <c r="V452" s="248"/>
      <c r="W452" s="248"/>
      <c r="X452" s="248"/>
    </row>
    <row r="453" spans="1:24" s="249" customFormat="1" x14ac:dyDescent="0.25">
      <c r="A453" s="376"/>
      <c r="B453" s="248"/>
      <c r="C453" s="199"/>
      <c r="D453" s="246"/>
      <c r="E453" s="246"/>
      <c r="F453" s="202"/>
      <c r="G453" s="199"/>
      <c r="I453" s="248"/>
      <c r="J453" s="248"/>
      <c r="K453" s="248"/>
      <c r="L453" s="248"/>
      <c r="M453" s="248"/>
      <c r="N453" s="248"/>
      <c r="O453" s="248"/>
      <c r="P453" s="248"/>
      <c r="Q453" s="248"/>
      <c r="R453" s="248"/>
      <c r="S453" s="248"/>
      <c r="T453" s="248"/>
      <c r="U453" s="248"/>
      <c r="V453" s="248"/>
      <c r="W453" s="248"/>
      <c r="X453" s="248"/>
    </row>
    <row r="454" spans="1:24" s="249" customFormat="1" x14ac:dyDescent="0.25">
      <c r="A454" s="376"/>
      <c r="B454" s="248"/>
      <c r="C454" s="199"/>
      <c r="D454" s="246"/>
      <c r="E454" s="246"/>
      <c r="F454" s="202"/>
      <c r="G454" s="199"/>
      <c r="I454" s="248"/>
      <c r="J454" s="248"/>
      <c r="K454" s="248"/>
      <c r="L454" s="248"/>
      <c r="M454" s="248"/>
      <c r="N454" s="248"/>
      <c r="O454" s="248"/>
      <c r="P454" s="248"/>
      <c r="Q454" s="248"/>
      <c r="R454" s="248"/>
      <c r="S454" s="248"/>
      <c r="T454" s="248"/>
      <c r="U454" s="248"/>
      <c r="V454" s="248"/>
      <c r="W454" s="248"/>
      <c r="X454" s="248"/>
    </row>
    <row r="455" spans="1:24" s="249" customFormat="1" x14ac:dyDescent="0.25">
      <c r="A455" s="376"/>
      <c r="B455" s="248"/>
      <c r="C455" s="199"/>
      <c r="D455" s="246"/>
      <c r="E455" s="246"/>
      <c r="F455" s="202"/>
      <c r="G455" s="199"/>
      <c r="I455" s="248"/>
      <c r="J455" s="248"/>
      <c r="K455" s="248"/>
      <c r="L455" s="248"/>
      <c r="M455" s="248"/>
      <c r="N455" s="248"/>
      <c r="O455" s="248"/>
      <c r="P455" s="248"/>
      <c r="Q455" s="248"/>
      <c r="R455" s="248"/>
      <c r="S455" s="248"/>
      <c r="T455" s="248"/>
      <c r="U455" s="248"/>
      <c r="V455" s="248"/>
      <c r="W455" s="248"/>
      <c r="X455" s="248"/>
    </row>
    <row r="456" spans="1:24" s="249" customFormat="1" x14ac:dyDescent="0.25">
      <c r="A456" s="376"/>
      <c r="B456" s="248"/>
      <c r="C456" s="199"/>
      <c r="D456" s="246"/>
      <c r="E456" s="246"/>
      <c r="F456" s="202"/>
      <c r="G456" s="199"/>
      <c r="I456" s="248"/>
      <c r="J456" s="248"/>
      <c r="K456" s="248"/>
      <c r="L456" s="248"/>
      <c r="M456" s="248"/>
      <c r="N456" s="248"/>
      <c r="O456" s="248"/>
      <c r="P456" s="248"/>
      <c r="Q456" s="248"/>
      <c r="R456" s="248"/>
      <c r="S456" s="248"/>
      <c r="T456" s="248"/>
      <c r="U456" s="248"/>
      <c r="V456" s="248"/>
      <c r="W456" s="248"/>
      <c r="X456" s="248"/>
    </row>
    <row r="457" spans="1:24" s="249" customFormat="1" x14ac:dyDescent="0.25">
      <c r="A457" s="376"/>
      <c r="B457" s="248"/>
      <c r="C457" s="199"/>
      <c r="D457" s="246"/>
      <c r="E457" s="246"/>
      <c r="F457" s="202"/>
      <c r="G457" s="199"/>
      <c r="I457" s="248"/>
      <c r="J457" s="248"/>
      <c r="K457" s="248"/>
      <c r="L457" s="248"/>
      <c r="M457" s="248"/>
      <c r="N457" s="248"/>
      <c r="O457" s="248"/>
      <c r="P457" s="248"/>
      <c r="Q457" s="248"/>
      <c r="R457" s="248"/>
      <c r="S457" s="248"/>
      <c r="T457" s="248"/>
      <c r="U457" s="248"/>
      <c r="V457" s="248"/>
      <c r="W457" s="248"/>
      <c r="X457" s="248"/>
    </row>
    <row r="458" spans="1:24" s="249" customFormat="1" x14ac:dyDescent="0.25">
      <c r="A458" s="376"/>
      <c r="B458" s="248"/>
      <c r="C458" s="199"/>
      <c r="D458" s="246"/>
      <c r="E458" s="246"/>
      <c r="F458" s="202"/>
      <c r="G458" s="199"/>
      <c r="I458" s="248"/>
      <c r="J458" s="248"/>
      <c r="K458" s="248"/>
      <c r="L458" s="248"/>
      <c r="M458" s="248"/>
      <c r="N458" s="248"/>
      <c r="O458" s="248"/>
      <c r="P458" s="248"/>
      <c r="Q458" s="248"/>
      <c r="R458" s="248"/>
      <c r="S458" s="248"/>
      <c r="T458" s="248"/>
      <c r="U458" s="248"/>
      <c r="V458" s="248"/>
      <c r="W458" s="248"/>
      <c r="X458" s="248"/>
    </row>
    <row r="459" spans="1:24" s="249" customFormat="1" x14ac:dyDescent="0.25">
      <c r="A459" s="376"/>
      <c r="B459" s="248"/>
      <c r="C459" s="199"/>
      <c r="D459" s="246"/>
      <c r="E459" s="246"/>
      <c r="F459" s="202"/>
      <c r="G459" s="199"/>
      <c r="I459" s="248"/>
      <c r="J459" s="248"/>
      <c r="K459" s="248"/>
      <c r="L459" s="248"/>
      <c r="M459" s="248"/>
      <c r="N459" s="248"/>
      <c r="O459" s="248"/>
      <c r="P459" s="248"/>
      <c r="Q459" s="248"/>
      <c r="R459" s="248"/>
      <c r="S459" s="248"/>
      <c r="T459" s="248"/>
      <c r="U459" s="248"/>
      <c r="V459" s="248"/>
      <c r="W459" s="248"/>
      <c r="X459" s="248"/>
    </row>
    <row r="460" spans="1:24" s="249" customFormat="1" x14ac:dyDescent="0.25">
      <c r="A460" s="376"/>
      <c r="B460" s="248"/>
      <c r="C460" s="199"/>
      <c r="D460" s="246"/>
      <c r="E460" s="246"/>
      <c r="F460" s="202"/>
      <c r="G460" s="199"/>
      <c r="I460" s="248"/>
      <c r="J460" s="248"/>
      <c r="K460" s="248"/>
      <c r="L460" s="248"/>
      <c r="M460" s="248"/>
      <c r="N460" s="248"/>
      <c r="O460" s="248"/>
      <c r="P460" s="248"/>
      <c r="Q460" s="248"/>
      <c r="R460" s="248"/>
      <c r="S460" s="248"/>
      <c r="T460" s="248"/>
      <c r="U460" s="248"/>
      <c r="V460" s="248"/>
      <c r="W460" s="248"/>
      <c r="X460" s="248"/>
    </row>
    <row r="461" spans="1:24" s="249" customFormat="1" x14ac:dyDescent="0.25">
      <c r="A461" s="376"/>
      <c r="B461" s="248"/>
      <c r="C461" s="199"/>
      <c r="D461" s="246"/>
      <c r="E461" s="246"/>
      <c r="F461" s="202"/>
      <c r="G461" s="199"/>
      <c r="I461" s="248"/>
      <c r="J461" s="248"/>
      <c r="K461" s="248"/>
      <c r="L461" s="248"/>
      <c r="M461" s="248"/>
      <c r="N461" s="248"/>
      <c r="O461" s="248"/>
      <c r="P461" s="248"/>
      <c r="Q461" s="248"/>
      <c r="R461" s="248"/>
      <c r="S461" s="248"/>
      <c r="T461" s="248"/>
      <c r="U461" s="248"/>
      <c r="V461" s="248"/>
      <c r="W461" s="248"/>
      <c r="X461" s="248"/>
    </row>
    <row r="462" spans="1:24" s="249" customFormat="1" x14ac:dyDescent="0.25">
      <c r="A462" s="376"/>
      <c r="B462" s="248"/>
      <c r="C462" s="199"/>
      <c r="D462" s="246"/>
      <c r="E462" s="246"/>
      <c r="F462" s="202"/>
      <c r="G462" s="199"/>
      <c r="I462" s="248"/>
      <c r="J462" s="248"/>
      <c r="K462" s="248"/>
      <c r="L462" s="248"/>
      <c r="M462" s="248"/>
      <c r="N462" s="248"/>
      <c r="O462" s="248"/>
      <c r="P462" s="248"/>
      <c r="Q462" s="248"/>
      <c r="R462" s="248"/>
      <c r="S462" s="248"/>
      <c r="T462" s="248"/>
      <c r="U462" s="248"/>
      <c r="V462" s="248"/>
      <c r="W462" s="248"/>
      <c r="X462" s="248"/>
    </row>
    <row r="463" spans="1:24" s="249" customFormat="1" x14ac:dyDescent="0.25">
      <c r="A463" s="376"/>
      <c r="B463" s="248"/>
      <c r="C463" s="199"/>
      <c r="D463" s="246"/>
      <c r="E463" s="246"/>
      <c r="F463" s="202"/>
      <c r="G463" s="199"/>
      <c r="I463" s="248"/>
      <c r="J463" s="248"/>
      <c r="K463" s="248"/>
      <c r="L463" s="248"/>
      <c r="M463" s="248"/>
      <c r="N463" s="248"/>
      <c r="O463" s="248"/>
      <c r="P463" s="248"/>
      <c r="Q463" s="248"/>
      <c r="R463" s="248"/>
      <c r="S463" s="248"/>
      <c r="T463" s="248"/>
      <c r="U463" s="248"/>
      <c r="V463" s="248"/>
      <c r="W463" s="248"/>
      <c r="X463" s="248"/>
    </row>
    <row r="464" spans="1:24" s="249" customFormat="1" x14ac:dyDescent="0.25">
      <c r="A464" s="376"/>
      <c r="B464" s="248"/>
      <c r="C464" s="199"/>
      <c r="D464" s="246"/>
      <c r="E464" s="246"/>
      <c r="F464" s="202"/>
      <c r="G464" s="199"/>
      <c r="I464" s="248"/>
      <c r="J464" s="248"/>
      <c r="K464" s="248"/>
      <c r="L464" s="248"/>
      <c r="M464" s="248"/>
      <c r="N464" s="248"/>
      <c r="O464" s="248"/>
      <c r="P464" s="248"/>
      <c r="Q464" s="248"/>
      <c r="R464" s="248"/>
      <c r="S464" s="248"/>
      <c r="T464" s="248"/>
      <c r="U464" s="248"/>
      <c r="V464" s="248"/>
      <c r="W464" s="248"/>
      <c r="X464" s="248"/>
    </row>
    <row r="465" spans="1:24" s="249" customFormat="1" x14ac:dyDescent="0.25">
      <c r="A465" s="376"/>
      <c r="B465" s="248"/>
      <c r="C465" s="199"/>
      <c r="D465" s="246"/>
      <c r="E465" s="246"/>
      <c r="F465" s="202"/>
      <c r="G465" s="199"/>
      <c r="I465" s="248"/>
      <c r="J465" s="248"/>
      <c r="K465" s="248"/>
      <c r="L465" s="248"/>
      <c r="M465" s="248"/>
      <c r="N465" s="248"/>
      <c r="O465" s="248"/>
      <c r="P465" s="248"/>
      <c r="Q465" s="248"/>
      <c r="R465" s="248"/>
      <c r="S465" s="248"/>
      <c r="T465" s="248"/>
      <c r="U465" s="248"/>
      <c r="V465" s="248"/>
      <c r="W465" s="248"/>
      <c r="X465" s="248"/>
    </row>
    <row r="466" spans="1:24" s="249" customFormat="1" x14ac:dyDescent="0.25">
      <c r="A466" s="376"/>
      <c r="B466" s="248"/>
      <c r="C466" s="199"/>
      <c r="D466" s="246"/>
      <c r="E466" s="246"/>
      <c r="F466" s="202"/>
      <c r="G466" s="199"/>
      <c r="I466" s="248"/>
      <c r="J466" s="248"/>
      <c r="K466" s="248"/>
      <c r="L466" s="248"/>
      <c r="M466" s="248"/>
      <c r="N466" s="248"/>
      <c r="O466" s="248"/>
      <c r="P466" s="248"/>
      <c r="Q466" s="248"/>
      <c r="R466" s="248"/>
      <c r="S466" s="248"/>
      <c r="T466" s="248"/>
      <c r="U466" s="248"/>
      <c r="V466" s="248"/>
      <c r="W466" s="248"/>
      <c r="X466" s="248"/>
    </row>
    <row r="467" spans="1:24" s="249" customFormat="1" x14ac:dyDescent="0.25">
      <c r="A467" s="376"/>
      <c r="B467" s="248"/>
      <c r="C467" s="199"/>
      <c r="D467" s="246"/>
      <c r="E467" s="246"/>
      <c r="F467" s="202"/>
      <c r="G467" s="199"/>
      <c r="I467" s="248"/>
      <c r="J467" s="248"/>
      <c r="K467" s="248"/>
      <c r="L467" s="248"/>
      <c r="M467" s="248"/>
      <c r="N467" s="248"/>
      <c r="O467" s="248"/>
      <c r="P467" s="248"/>
      <c r="Q467" s="248"/>
      <c r="R467" s="248"/>
      <c r="S467" s="248"/>
      <c r="T467" s="248"/>
      <c r="U467" s="248"/>
      <c r="V467" s="248"/>
      <c r="W467" s="248"/>
      <c r="X467" s="248"/>
    </row>
    <row r="468" spans="1:24" s="249" customFormat="1" x14ac:dyDescent="0.25">
      <c r="A468" s="376"/>
      <c r="B468" s="248"/>
      <c r="C468" s="199"/>
      <c r="D468" s="246"/>
      <c r="E468" s="246"/>
      <c r="F468" s="202"/>
      <c r="G468" s="199"/>
      <c r="I468" s="248"/>
      <c r="J468" s="248"/>
      <c r="K468" s="248"/>
      <c r="L468" s="248"/>
      <c r="M468" s="248"/>
      <c r="N468" s="248"/>
      <c r="O468" s="248"/>
      <c r="P468" s="248"/>
      <c r="Q468" s="248"/>
      <c r="R468" s="248"/>
      <c r="S468" s="248"/>
      <c r="T468" s="248"/>
      <c r="U468" s="248"/>
      <c r="V468" s="248"/>
      <c r="W468" s="248"/>
      <c r="X468" s="248"/>
    </row>
    <row r="469" spans="1:24" s="249" customFormat="1" x14ac:dyDescent="0.25">
      <c r="A469" s="376"/>
      <c r="B469" s="248"/>
      <c r="C469" s="199"/>
      <c r="D469" s="246"/>
      <c r="E469" s="246"/>
      <c r="F469" s="202"/>
      <c r="G469" s="199"/>
      <c r="I469" s="248"/>
      <c r="J469" s="248"/>
      <c r="K469" s="248"/>
      <c r="L469" s="248"/>
      <c r="M469" s="248"/>
      <c r="N469" s="248"/>
      <c r="O469" s="248"/>
      <c r="P469" s="248"/>
      <c r="Q469" s="248"/>
      <c r="R469" s="248"/>
      <c r="S469" s="248"/>
      <c r="T469" s="248"/>
      <c r="U469" s="248"/>
      <c r="V469" s="248"/>
      <c r="W469" s="248"/>
      <c r="X469" s="248"/>
    </row>
    <row r="470" spans="1:24" s="249" customFormat="1" x14ac:dyDescent="0.25">
      <c r="A470" s="376"/>
      <c r="B470" s="248"/>
      <c r="C470" s="199"/>
      <c r="D470" s="246"/>
      <c r="E470" s="246"/>
      <c r="F470" s="202"/>
      <c r="G470" s="199"/>
      <c r="I470" s="248"/>
      <c r="J470" s="248"/>
      <c r="K470" s="248"/>
      <c r="L470" s="248"/>
      <c r="M470" s="248"/>
      <c r="N470" s="248"/>
      <c r="O470" s="248"/>
      <c r="P470" s="248"/>
      <c r="Q470" s="248"/>
      <c r="R470" s="248"/>
      <c r="S470" s="248"/>
      <c r="T470" s="248"/>
      <c r="U470" s="248"/>
      <c r="V470" s="248"/>
      <c r="W470" s="248"/>
      <c r="X470" s="248"/>
    </row>
    <row r="471" spans="1:24" s="249" customFormat="1" x14ac:dyDescent="0.25">
      <c r="A471" s="376"/>
      <c r="B471" s="248"/>
      <c r="C471" s="199"/>
      <c r="D471" s="246"/>
      <c r="E471" s="246"/>
      <c r="F471" s="202"/>
      <c r="G471" s="199"/>
      <c r="I471" s="248"/>
      <c r="J471" s="248"/>
      <c r="K471" s="248"/>
      <c r="L471" s="248"/>
      <c r="M471" s="248"/>
      <c r="N471" s="248"/>
      <c r="O471" s="248"/>
      <c r="P471" s="248"/>
      <c r="Q471" s="248"/>
      <c r="R471" s="248"/>
      <c r="S471" s="248"/>
      <c r="T471" s="248"/>
      <c r="U471" s="248"/>
      <c r="V471" s="248"/>
      <c r="W471" s="248"/>
      <c r="X471" s="248"/>
    </row>
    <row r="472" spans="1:24" s="249" customFormat="1" x14ac:dyDescent="0.25">
      <c r="A472" s="376"/>
      <c r="B472" s="248"/>
      <c r="C472" s="199"/>
      <c r="D472" s="246"/>
      <c r="E472" s="246"/>
      <c r="F472" s="202"/>
      <c r="G472" s="199"/>
      <c r="I472" s="248"/>
      <c r="J472" s="248"/>
      <c r="K472" s="248"/>
      <c r="L472" s="248"/>
      <c r="M472" s="248"/>
      <c r="N472" s="248"/>
      <c r="O472" s="248"/>
      <c r="P472" s="248"/>
      <c r="Q472" s="248"/>
      <c r="R472" s="248"/>
      <c r="S472" s="248"/>
      <c r="T472" s="248"/>
      <c r="U472" s="248"/>
      <c r="V472" s="248"/>
      <c r="W472" s="248"/>
      <c r="X472" s="248"/>
    </row>
    <row r="473" spans="1:24" s="249" customFormat="1" x14ac:dyDescent="0.25">
      <c r="A473" s="376"/>
      <c r="B473" s="248"/>
      <c r="C473" s="199"/>
      <c r="D473" s="246"/>
      <c r="E473" s="246"/>
      <c r="F473" s="202"/>
      <c r="G473" s="199"/>
      <c r="I473" s="248"/>
      <c r="J473" s="248"/>
      <c r="K473" s="248"/>
      <c r="L473" s="248"/>
      <c r="M473" s="248"/>
      <c r="N473" s="248"/>
      <c r="O473" s="248"/>
      <c r="P473" s="248"/>
      <c r="Q473" s="248"/>
      <c r="R473" s="248"/>
      <c r="S473" s="248"/>
      <c r="T473" s="248"/>
      <c r="U473" s="248"/>
      <c r="V473" s="248"/>
      <c r="W473" s="248"/>
      <c r="X473" s="248"/>
    </row>
    <row r="474" spans="1:24" s="249" customFormat="1" x14ac:dyDescent="0.25">
      <c r="A474" s="376"/>
      <c r="B474" s="248"/>
      <c r="C474" s="199"/>
      <c r="D474" s="246"/>
      <c r="E474" s="246"/>
      <c r="F474" s="202"/>
      <c r="G474" s="199"/>
      <c r="I474" s="248"/>
      <c r="J474" s="248"/>
      <c r="K474" s="248"/>
      <c r="L474" s="248"/>
      <c r="M474" s="248"/>
      <c r="N474" s="248"/>
      <c r="O474" s="248"/>
      <c r="P474" s="248"/>
      <c r="Q474" s="248"/>
      <c r="R474" s="248"/>
      <c r="S474" s="248"/>
      <c r="T474" s="248"/>
      <c r="U474" s="248"/>
      <c r="V474" s="248"/>
      <c r="W474" s="248"/>
      <c r="X474" s="248"/>
    </row>
    <row r="475" spans="1:24" s="249" customFormat="1" x14ac:dyDescent="0.25">
      <c r="A475" s="376"/>
      <c r="B475" s="248"/>
      <c r="C475" s="199"/>
      <c r="D475" s="246"/>
      <c r="E475" s="246"/>
      <c r="F475" s="202"/>
      <c r="G475" s="199"/>
      <c r="I475" s="248"/>
      <c r="J475" s="248"/>
      <c r="K475" s="248"/>
      <c r="L475" s="248"/>
      <c r="M475" s="248"/>
      <c r="N475" s="248"/>
      <c r="O475" s="248"/>
      <c r="P475" s="248"/>
      <c r="Q475" s="248"/>
      <c r="R475" s="248"/>
      <c r="S475" s="248"/>
      <c r="T475" s="248"/>
      <c r="U475" s="248"/>
      <c r="V475" s="248"/>
      <c r="W475" s="248"/>
      <c r="X475" s="248"/>
    </row>
    <row r="476" spans="1:24" s="249" customFormat="1" x14ac:dyDescent="0.25">
      <c r="A476" s="376"/>
      <c r="B476" s="248"/>
      <c r="C476" s="199"/>
      <c r="D476" s="246"/>
      <c r="E476" s="246"/>
      <c r="F476" s="202"/>
      <c r="G476" s="199"/>
      <c r="I476" s="248"/>
      <c r="J476" s="248"/>
      <c r="K476" s="248"/>
      <c r="L476" s="248"/>
      <c r="M476" s="248"/>
      <c r="N476" s="248"/>
      <c r="O476" s="248"/>
      <c r="P476" s="248"/>
      <c r="Q476" s="248"/>
      <c r="R476" s="248"/>
      <c r="S476" s="248"/>
      <c r="T476" s="248"/>
      <c r="U476" s="248"/>
      <c r="V476" s="248"/>
      <c r="W476" s="248"/>
      <c r="X476" s="248"/>
    </row>
    <row r="477" spans="1:24" s="249" customFormat="1" x14ac:dyDescent="0.25">
      <c r="A477" s="376"/>
      <c r="B477" s="248"/>
      <c r="C477" s="199"/>
      <c r="D477" s="246"/>
      <c r="E477" s="246"/>
      <c r="F477" s="202"/>
      <c r="G477" s="199"/>
      <c r="I477" s="248"/>
      <c r="J477" s="248"/>
      <c r="K477" s="248"/>
      <c r="L477" s="248"/>
      <c r="M477" s="248"/>
      <c r="N477" s="248"/>
      <c r="O477" s="248"/>
      <c r="P477" s="248"/>
      <c r="Q477" s="248"/>
      <c r="R477" s="248"/>
      <c r="S477" s="248"/>
      <c r="T477" s="248"/>
      <c r="U477" s="248"/>
      <c r="V477" s="248"/>
      <c r="W477" s="248"/>
      <c r="X477" s="248"/>
    </row>
    <row r="478" spans="1:24" s="249" customFormat="1" x14ac:dyDescent="0.25">
      <c r="A478" s="376"/>
      <c r="B478" s="248"/>
      <c r="C478" s="199"/>
      <c r="D478" s="246"/>
      <c r="E478" s="246"/>
      <c r="F478" s="202"/>
      <c r="G478" s="199"/>
      <c r="I478" s="248"/>
      <c r="J478" s="248"/>
      <c r="K478" s="248"/>
      <c r="L478" s="248"/>
      <c r="M478" s="248"/>
      <c r="N478" s="248"/>
      <c r="O478" s="248"/>
      <c r="P478" s="248"/>
      <c r="Q478" s="248"/>
      <c r="R478" s="248"/>
      <c r="S478" s="248"/>
      <c r="T478" s="248"/>
      <c r="U478" s="248"/>
      <c r="V478" s="248"/>
      <c r="W478" s="248"/>
      <c r="X478" s="248"/>
    </row>
    <row r="479" spans="1:24" s="249" customFormat="1" x14ac:dyDescent="0.25">
      <c r="A479" s="376"/>
      <c r="B479" s="248"/>
      <c r="C479" s="199"/>
      <c r="D479" s="246"/>
      <c r="E479" s="246"/>
      <c r="F479" s="202"/>
      <c r="G479" s="199"/>
      <c r="I479" s="248"/>
      <c r="J479" s="248"/>
      <c r="K479" s="248"/>
      <c r="L479" s="248"/>
      <c r="M479" s="248"/>
      <c r="N479" s="248"/>
      <c r="O479" s="248"/>
      <c r="P479" s="248"/>
      <c r="Q479" s="248"/>
      <c r="R479" s="248"/>
      <c r="S479" s="248"/>
      <c r="T479" s="248"/>
      <c r="U479" s="248"/>
      <c r="V479" s="248"/>
      <c r="W479" s="248"/>
      <c r="X479" s="248"/>
    </row>
    <row r="480" spans="1:24" s="249" customFormat="1" x14ac:dyDescent="0.25">
      <c r="A480" s="376"/>
      <c r="B480" s="248"/>
      <c r="C480" s="199"/>
      <c r="D480" s="246"/>
      <c r="E480" s="246"/>
      <c r="F480" s="202"/>
      <c r="G480" s="199"/>
      <c r="I480" s="248"/>
      <c r="J480" s="248"/>
      <c r="K480" s="248"/>
      <c r="L480" s="248"/>
      <c r="M480" s="248"/>
      <c r="N480" s="248"/>
      <c r="O480" s="248"/>
      <c r="P480" s="248"/>
      <c r="Q480" s="248"/>
      <c r="R480" s="248"/>
      <c r="S480" s="248"/>
      <c r="T480" s="248"/>
      <c r="U480" s="248"/>
      <c r="V480" s="248"/>
      <c r="W480" s="248"/>
      <c r="X480" s="248"/>
    </row>
    <row r="481" spans="1:24" s="249" customFormat="1" x14ac:dyDescent="0.25">
      <c r="A481" s="376"/>
      <c r="B481" s="248"/>
      <c r="C481" s="199"/>
      <c r="D481" s="246"/>
      <c r="E481" s="246"/>
      <c r="F481" s="202"/>
      <c r="G481" s="199"/>
      <c r="I481" s="248"/>
      <c r="J481" s="248"/>
      <c r="K481" s="248"/>
      <c r="L481" s="248"/>
      <c r="M481" s="248"/>
      <c r="N481" s="248"/>
      <c r="O481" s="248"/>
      <c r="P481" s="248"/>
      <c r="Q481" s="248"/>
      <c r="R481" s="248"/>
      <c r="S481" s="248"/>
      <c r="T481" s="248"/>
      <c r="U481" s="248"/>
      <c r="V481" s="248"/>
      <c r="W481" s="248"/>
      <c r="X481" s="248"/>
    </row>
    <row r="482" spans="1:24" s="249" customFormat="1" x14ac:dyDescent="0.25">
      <c r="A482" s="376"/>
      <c r="B482" s="248"/>
      <c r="C482" s="199"/>
      <c r="D482" s="246"/>
      <c r="E482" s="246"/>
      <c r="F482" s="202"/>
      <c r="G482" s="199"/>
      <c r="I482" s="248"/>
      <c r="J482" s="248"/>
      <c r="K482" s="248"/>
      <c r="L482" s="248"/>
      <c r="M482" s="248"/>
      <c r="N482" s="248"/>
      <c r="O482" s="248"/>
      <c r="P482" s="248"/>
      <c r="Q482" s="248"/>
      <c r="R482" s="248"/>
      <c r="S482" s="248"/>
      <c r="T482" s="248"/>
      <c r="U482" s="248"/>
      <c r="V482" s="248"/>
      <c r="W482" s="248"/>
      <c r="X482" s="248"/>
    </row>
    <row r="483" spans="1:24" s="249" customFormat="1" x14ac:dyDescent="0.25">
      <c r="A483" s="376"/>
      <c r="B483" s="248"/>
      <c r="C483" s="199"/>
      <c r="D483" s="246"/>
      <c r="E483" s="246"/>
      <c r="F483" s="202"/>
      <c r="G483" s="199"/>
      <c r="I483" s="248"/>
      <c r="J483" s="248"/>
      <c r="K483" s="248"/>
      <c r="L483" s="248"/>
      <c r="M483" s="248"/>
      <c r="N483" s="248"/>
      <c r="O483" s="248"/>
      <c r="P483" s="248"/>
      <c r="Q483" s="248"/>
      <c r="R483" s="248"/>
      <c r="S483" s="248"/>
      <c r="T483" s="248"/>
      <c r="U483" s="248"/>
      <c r="V483" s="248"/>
      <c r="W483" s="248"/>
      <c r="X483" s="248"/>
    </row>
    <row r="484" spans="1:24" s="249" customFormat="1" x14ac:dyDescent="0.25">
      <c r="A484" s="376"/>
      <c r="B484" s="248"/>
      <c r="C484" s="199"/>
      <c r="D484" s="246"/>
      <c r="E484" s="246"/>
      <c r="F484" s="202"/>
      <c r="G484" s="199"/>
      <c r="I484" s="248"/>
      <c r="J484" s="248"/>
      <c r="K484" s="248"/>
      <c r="L484" s="248"/>
      <c r="M484" s="248"/>
      <c r="N484" s="248"/>
      <c r="O484" s="248"/>
      <c r="P484" s="248"/>
      <c r="Q484" s="248"/>
      <c r="R484" s="248"/>
      <c r="S484" s="248"/>
      <c r="T484" s="248"/>
      <c r="U484" s="248"/>
      <c r="V484" s="248"/>
      <c r="W484" s="248"/>
      <c r="X484" s="248"/>
    </row>
    <row r="485" spans="1:24" s="249" customFormat="1" x14ac:dyDescent="0.25">
      <c r="A485" s="376"/>
      <c r="B485" s="248"/>
      <c r="C485" s="199"/>
      <c r="D485" s="246"/>
      <c r="E485" s="246"/>
      <c r="F485" s="202"/>
      <c r="G485" s="199"/>
      <c r="I485" s="248"/>
      <c r="J485" s="248"/>
      <c r="K485" s="248"/>
      <c r="L485" s="248"/>
      <c r="M485" s="248"/>
      <c r="N485" s="248"/>
      <c r="O485" s="248"/>
      <c r="P485" s="248"/>
      <c r="Q485" s="248"/>
      <c r="R485" s="248"/>
      <c r="S485" s="248"/>
      <c r="T485" s="248"/>
      <c r="U485" s="248"/>
      <c r="V485" s="248"/>
      <c r="W485" s="248"/>
      <c r="X485" s="248"/>
    </row>
    <row r="486" spans="1:24" s="249" customFormat="1" x14ac:dyDescent="0.25">
      <c r="A486" s="376"/>
      <c r="B486" s="248"/>
      <c r="C486" s="199"/>
      <c r="D486" s="246"/>
      <c r="E486" s="246"/>
      <c r="F486" s="202"/>
      <c r="G486" s="199"/>
      <c r="I486" s="248"/>
      <c r="J486" s="248"/>
      <c r="K486" s="248"/>
      <c r="L486" s="248"/>
      <c r="M486" s="248"/>
      <c r="N486" s="248"/>
      <c r="O486" s="248"/>
      <c r="P486" s="248"/>
      <c r="Q486" s="248"/>
      <c r="R486" s="248"/>
      <c r="S486" s="248"/>
      <c r="T486" s="248"/>
      <c r="U486" s="248"/>
      <c r="V486" s="248"/>
      <c r="W486" s="248"/>
      <c r="X486" s="248"/>
    </row>
    <row r="487" spans="1:24" s="249" customFormat="1" x14ac:dyDescent="0.25">
      <c r="A487" s="376"/>
      <c r="B487" s="248"/>
      <c r="C487" s="199"/>
      <c r="D487" s="246"/>
      <c r="E487" s="246"/>
      <c r="F487" s="202"/>
      <c r="G487" s="199"/>
      <c r="I487" s="248"/>
      <c r="J487" s="248"/>
      <c r="K487" s="248"/>
      <c r="L487" s="248"/>
      <c r="M487" s="248"/>
      <c r="N487" s="248"/>
      <c r="O487" s="248"/>
      <c r="P487" s="248"/>
      <c r="Q487" s="248"/>
      <c r="R487" s="248"/>
      <c r="S487" s="248"/>
      <c r="T487" s="248"/>
      <c r="U487" s="248"/>
      <c r="V487" s="248"/>
      <c r="W487" s="248"/>
      <c r="X487" s="248"/>
    </row>
    <row r="488" spans="1:24" s="249" customFormat="1" x14ac:dyDescent="0.25">
      <c r="A488" s="376"/>
      <c r="B488" s="248"/>
      <c r="C488" s="199"/>
      <c r="D488" s="246"/>
      <c r="E488" s="246"/>
      <c r="F488" s="202"/>
      <c r="G488" s="199"/>
      <c r="I488" s="248"/>
      <c r="J488" s="248"/>
      <c r="K488" s="248"/>
      <c r="L488" s="248"/>
      <c r="M488" s="248"/>
      <c r="N488" s="248"/>
      <c r="O488" s="248"/>
      <c r="P488" s="248"/>
      <c r="Q488" s="248"/>
      <c r="R488" s="248"/>
      <c r="S488" s="248"/>
      <c r="T488" s="248"/>
      <c r="U488" s="248"/>
      <c r="V488" s="248"/>
      <c r="W488" s="248"/>
      <c r="X488" s="248"/>
    </row>
    <row r="489" spans="1:24" s="249" customFormat="1" x14ac:dyDescent="0.25">
      <c r="A489" s="376"/>
      <c r="B489" s="248"/>
      <c r="C489" s="199"/>
      <c r="D489" s="246"/>
      <c r="E489" s="246"/>
      <c r="F489" s="202"/>
      <c r="G489" s="199"/>
      <c r="I489" s="248"/>
      <c r="J489" s="248"/>
      <c r="K489" s="248"/>
      <c r="L489" s="248"/>
      <c r="M489" s="248"/>
      <c r="N489" s="248"/>
      <c r="O489" s="248"/>
      <c r="P489" s="248"/>
      <c r="Q489" s="248"/>
      <c r="R489" s="248"/>
      <c r="S489" s="248"/>
      <c r="T489" s="248"/>
      <c r="U489" s="248"/>
      <c r="V489" s="248"/>
      <c r="W489" s="248"/>
      <c r="X489" s="248"/>
    </row>
    <row r="490" spans="1:24" s="249" customFormat="1" x14ac:dyDescent="0.25">
      <c r="A490" s="376"/>
      <c r="B490" s="248"/>
      <c r="C490" s="199"/>
      <c r="D490" s="246"/>
      <c r="E490" s="246"/>
      <c r="F490" s="202"/>
      <c r="G490" s="199"/>
      <c r="I490" s="248"/>
      <c r="J490" s="248"/>
      <c r="K490" s="248"/>
      <c r="L490" s="248"/>
      <c r="M490" s="248"/>
      <c r="N490" s="248"/>
      <c r="O490" s="248"/>
      <c r="P490" s="248"/>
      <c r="Q490" s="248"/>
      <c r="R490" s="248"/>
      <c r="S490" s="248"/>
      <c r="T490" s="248"/>
      <c r="U490" s="248"/>
      <c r="V490" s="248"/>
      <c r="W490" s="248"/>
      <c r="X490" s="248"/>
    </row>
    <row r="491" spans="1:24" s="249" customFormat="1" x14ac:dyDescent="0.25">
      <c r="A491" s="376"/>
      <c r="B491" s="248"/>
      <c r="C491" s="199"/>
      <c r="D491" s="246"/>
      <c r="E491" s="246"/>
      <c r="F491" s="202"/>
      <c r="G491" s="199"/>
      <c r="I491" s="248"/>
      <c r="J491" s="248"/>
      <c r="K491" s="248"/>
      <c r="L491" s="248"/>
      <c r="M491" s="248"/>
      <c r="N491" s="248"/>
      <c r="O491" s="248"/>
      <c r="P491" s="248"/>
      <c r="Q491" s="248"/>
      <c r="R491" s="248"/>
      <c r="S491" s="248"/>
      <c r="T491" s="248"/>
      <c r="U491" s="248"/>
      <c r="V491" s="248"/>
      <c r="W491" s="248"/>
      <c r="X491" s="248"/>
    </row>
    <row r="492" spans="1:24" s="249" customFormat="1" x14ac:dyDescent="0.25">
      <c r="A492" s="376"/>
      <c r="B492" s="248"/>
      <c r="C492" s="199"/>
      <c r="D492" s="246"/>
      <c r="E492" s="246"/>
      <c r="F492" s="202"/>
      <c r="G492" s="199"/>
      <c r="I492" s="248"/>
      <c r="J492" s="248"/>
      <c r="K492" s="248"/>
      <c r="L492" s="248"/>
      <c r="M492" s="248"/>
      <c r="N492" s="248"/>
      <c r="O492" s="248"/>
      <c r="P492" s="248"/>
      <c r="Q492" s="248"/>
      <c r="R492" s="248"/>
      <c r="S492" s="248"/>
      <c r="T492" s="248"/>
      <c r="U492" s="248"/>
      <c r="V492" s="248"/>
      <c r="W492" s="248"/>
      <c r="X492" s="248"/>
    </row>
    <row r="493" spans="1:24" s="249" customFormat="1" x14ac:dyDescent="0.25">
      <c r="A493" s="376"/>
      <c r="B493" s="248"/>
      <c r="C493" s="199"/>
      <c r="D493" s="246"/>
      <c r="E493" s="246"/>
      <c r="F493" s="202"/>
      <c r="G493" s="199"/>
      <c r="I493" s="248"/>
      <c r="J493" s="248"/>
      <c r="K493" s="248"/>
      <c r="L493" s="248"/>
      <c r="M493" s="248"/>
      <c r="N493" s="248"/>
      <c r="O493" s="248"/>
      <c r="P493" s="248"/>
      <c r="Q493" s="248"/>
      <c r="R493" s="248"/>
      <c r="S493" s="248"/>
      <c r="T493" s="248"/>
      <c r="U493" s="248"/>
      <c r="V493" s="248"/>
      <c r="W493" s="248"/>
      <c r="X493" s="248"/>
    </row>
    <row r="494" spans="1:24" s="249" customFormat="1" x14ac:dyDescent="0.25">
      <c r="A494" s="376"/>
      <c r="B494" s="248"/>
      <c r="C494" s="199"/>
      <c r="D494" s="246"/>
      <c r="E494" s="246"/>
      <c r="F494" s="202"/>
      <c r="G494" s="199"/>
      <c r="I494" s="248"/>
      <c r="J494" s="248"/>
      <c r="K494" s="248"/>
      <c r="L494" s="248"/>
      <c r="M494" s="248"/>
      <c r="N494" s="248"/>
      <c r="O494" s="248"/>
      <c r="P494" s="248"/>
      <c r="Q494" s="248"/>
      <c r="R494" s="248"/>
      <c r="S494" s="248"/>
      <c r="T494" s="248"/>
      <c r="U494" s="248"/>
      <c r="V494" s="248"/>
      <c r="W494" s="248"/>
      <c r="X494" s="248"/>
    </row>
    <row r="495" spans="1:24" s="249" customFormat="1" x14ac:dyDescent="0.25">
      <c r="A495" s="376"/>
      <c r="B495" s="248"/>
      <c r="C495" s="199"/>
      <c r="D495" s="246"/>
      <c r="E495" s="246"/>
      <c r="F495" s="202"/>
      <c r="G495" s="199"/>
      <c r="I495" s="248"/>
      <c r="J495" s="248"/>
      <c r="K495" s="248"/>
      <c r="L495" s="248"/>
      <c r="M495" s="248"/>
      <c r="N495" s="248"/>
      <c r="O495" s="248"/>
      <c r="P495" s="248"/>
      <c r="Q495" s="248"/>
      <c r="R495" s="248"/>
      <c r="S495" s="248"/>
      <c r="T495" s="248"/>
      <c r="U495" s="248"/>
      <c r="V495" s="248"/>
      <c r="W495" s="248"/>
      <c r="X495" s="248"/>
    </row>
    <row r="496" spans="1:24" s="249" customFormat="1" x14ac:dyDescent="0.25">
      <c r="A496" s="376"/>
      <c r="B496" s="248"/>
      <c r="C496" s="199"/>
      <c r="D496" s="246"/>
      <c r="E496" s="246"/>
      <c r="F496" s="202"/>
      <c r="G496" s="199"/>
      <c r="I496" s="248"/>
      <c r="J496" s="248"/>
      <c r="K496" s="248"/>
      <c r="L496" s="248"/>
      <c r="M496" s="248"/>
      <c r="N496" s="248"/>
      <c r="O496" s="248"/>
      <c r="P496" s="248"/>
      <c r="Q496" s="248"/>
      <c r="R496" s="248"/>
      <c r="S496" s="248"/>
      <c r="T496" s="248"/>
      <c r="U496" s="248"/>
      <c r="V496" s="248"/>
      <c r="W496" s="248"/>
      <c r="X496" s="248"/>
    </row>
    <row r="497" spans="1:24" s="249" customFormat="1" x14ac:dyDescent="0.25">
      <c r="A497" s="376"/>
      <c r="B497" s="248"/>
      <c r="C497" s="199"/>
      <c r="D497" s="246"/>
      <c r="E497" s="246"/>
      <c r="F497" s="202"/>
      <c r="G497" s="199"/>
      <c r="I497" s="248"/>
      <c r="J497" s="248"/>
      <c r="K497" s="248"/>
      <c r="L497" s="248"/>
      <c r="M497" s="248"/>
      <c r="N497" s="248"/>
      <c r="O497" s="248"/>
      <c r="P497" s="248"/>
      <c r="Q497" s="248"/>
      <c r="R497" s="248"/>
      <c r="S497" s="248"/>
      <c r="T497" s="248"/>
      <c r="U497" s="248"/>
      <c r="V497" s="248"/>
      <c r="W497" s="248"/>
      <c r="X497" s="248"/>
    </row>
    <row r="498" spans="1:24" s="249" customFormat="1" x14ac:dyDescent="0.25">
      <c r="A498" s="376"/>
      <c r="B498" s="248"/>
      <c r="C498" s="199"/>
      <c r="D498" s="246"/>
      <c r="E498" s="246"/>
      <c r="F498" s="202"/>
      <c r="G498" s="199"/>
      <c r="I498" s="248"/>
      <c r="J498" s="248"/>
      <c r="K498" s="248"/>
      <c r="L498" s="248"/>
      <c r="M498" s="248"/>
      <c r="N498" s="248"/>
      <c r="O498" s="248"/>
      <c r="P498" s="248"/>
      <c r="Q498" s="248"/>
      <c r="R498" s="248"/>
      <c r="S498" s="248"/>
      <c r="T498" s="248"/>
      <c r="U498" s="248"/>
      <c r="V498" s="248"/>
      <c r="W498" s="248"/>
      <c r="X498" s="248"/>
    </row>
    <row r="499" spans="1:24" s="249" customFormat="1" x14ac:dyDescent="0.25">
      <c r="A499" s="376"/>
      <c r="B499" s="248"/>
      <c r="C499" s="199"/>
      <c r="D499" s="246"/>
      <c r="E499" s="246"/>
      <c r="F499" s="202"/>
      <c r="G499" s="199"/>
      <c r="I499" s="248"/>
      <c r="J499" s="248"/>
      <c r="K499" s="248"/>
      <c r="L499" s="248"/>
      <c r="M499" s="248"/>
      <c r="N499" s="248"/>
      <c r="O499" s="248"/>
      <c r="P499" s="248"/>
      <c r="Q499" s="248"/>
      <c r="R499" s="248"/>
      <c r="S499" s="248"/>
      <c r="T499" s="248"/>
      <c r="U499" s="248"/>
      <c r="V499" s="248"/>
      <c r="W499" s="248"/>
      <c r="X499" s="248"/>
    </row>
    <row r="500" spans="1:24" s="249" customFormat="1" x14ac:dyDescent="0.25">
      <c r="A500" s="376"/>
      <c r="B500" s="248"/>
      <c r="C500" s="199"/>
      <c r="D500" s="246"/>
      <c r="E500" s="246"/>
      <c r="F500" s="202"/>
      <c r="G500" s="199"/>
      <c r="I500" s="248"/>
      <c r="J500" s="248"/>
      <c r="K500" s="248"/>
      <c r="L500" s="248"/>
      <c r="M500" s="248"/>
      <c r="N500" s="248"/>
      <c r="O500" s="248"/>
      <c r="P500" s="248"/>
      <c r="Q500" s="248"/>
      <c r="R500" s="248"/>
      <c r="S500" s="248"/>
      <c r="T500" s="248"/>
      <c r="U500" s="248"/>
      <c r="V500" s="248"/>
      <c r="W500" s="248"/>
      <c r="X500" s="248"/>
    </row>
    <row r="501" spans="1:24" s="249" customFormat="1" x14ac:dyDescent="0.25">
      <c r="A501" s="376"/>
      <c r="B501" s="248"/>
      <c r="C501" s="199"/>
      <c r="D501" s="246"/>
      <c r="E501" s="246"/>
      <c r="F501" s="202"/>
      <c r="G501" s="199"/>
      <c r="I501" s="248"/>
      <c r="J501" s="248"/>
      <c r="K501" s="248"/>
      <c r="L501" s="248"/>
      <c r="M501" s="248"/>
      <c r="N501" s="248"/>
      <c r="O501" s="248"/>
      <c r="P501" s="248"/>
      <c r="Q501" s="248"/>
      <c r="R501" s="248"/>
      <c r="S501" s="248"/>
      <c r="T501" s="248"/>
      <c r="U501" s="248"/>
      <c r="V501" s="248"/>
      <c r="W501" s="248"/>
      <c r="X501" s="248"/>
    </row>
    <row r="502" spans="1:24" s="249" customFormat="1" x14ac:dyDescent="0.25">
      <c r="A502" s="376"/>
      <c r="B502" s="248"/>
      <c r="C502" s="199"/>
      <c r="D502" s="246"/>
      <c r="E502" s="246"/>
      <c r="F502" s="202"/>
      <c r="G502" s="199"/>
      <c r="I502" s="248"/>
      <c r="J502" s="248"/>
      <c r="K502" s="248"/>
      <c r="L502" s="248"/>
      <c r="M502" s="248"/>
      <c r="N502" s="248"/>
      <c r="O502" s="248"/>
      <c r="P502" s="248"/>
      <c r="Q502" s="248"/>
      <c r="R502" s="248"/>
      <c r="S502" s="248"/>
      <c r="T502" s="248"/>
      <c r="U502" s="248"/>
      <c r="V502" s="248"/>
      <c r="W502" s="248"/>
      <c r="X502" s="248"/>
    </row>
    <row r="503" spans="1:24" s="249" customFormat="1" x14ac:dyDescent="0.25">
      <c r="A503" s="376"/>
      <c r="B503" s="248"/>
      <c r="C503" s="199"/>
      <c r="D503" s="246"/>
      <c r="E503" s="246"/>
      <c r="F503" s="202"/>
      <c r="G503" s="199"/>
      <c r="I503" s="248"/>
      <c r="J503" s="248"/>
      <c r="K503" s="248"/>
      <c r="L503" s="248"/>
      <c r="M503" s="248"/>
      <c r="N503" s="248"/>
      <c r="O503" s="248"/>
      <c r="P503" s="248"/>
      <c r="Q503" s="248"/>
      <c r="R503" s="248"/>
      <c r="S503" s="248"/>
      <c r="T503" s="248"/>
      <c r="U503" s="248"/>
      <c r="V503" s="248"/>
      <c r="W503" s="248"/>
      <c r="X503" s="248"/>
    </row>
    <row r="504" spans="1:24" s="249" customFormat="1" x14ac:dyDescent="0.25">
      <c r="A504" s="376"/>
      <c r="B504" s="248"/>
      <c r="C504" s="199"/>
      <c r="D504" s="246"/>
      <c r="E504" s="246"/>
      <c r="F504" s="202"/>
      <c r="G504" s="199"/>
      <c r="I504" s="248"/>
      <c r="J504" s="248"/>
      <c r="K504" s="248"/>
      <c r="L504" s="248"/>
      <c r="M504" s="248"/>
      <c r="N504" s="248"/>
      <c r="O504" s="248"/>
      <c r="P504" s="248"/>
      <c r="Q504" s="248"/>
      <c r="R504" s="248"/>
      <c r="S504" s="248"/>
      <c r="T504" s="248"/>
      <c r="U504" s="248"/>
      <c r="V504" s="248"/>
      <c r="W504" s="248"/>
      <c r="X504" s="248"/>
    </row>
    <row r="505" spans="1:24" s="249" customFormat="1" x14ac:dyDescent="0.25">
      <c r="A505" s="376"/>
      <c r="B505" s="248"/>
      <c r="C505" s="199"/>
      <c r="D505" s="246"/>
      <c r="E505" s="246"/>
      <c r="F505" s="202"/>
      <c r="G505" s="199"/>
      <c r="I505" s="248"/>
      <c r="J505" s="248"/>
      <c r="K505" s="248"/>
      <c r="L505" s="248"/>
      <c r="M505" s="248"/>
      <c r="N505" s="248"/>
      <c r="O505" s="248"/>
      <c r="P505" s="248"/>
      <c r="Q505" s="248"/>
      <c r="R505" s="248"/>
      <c r="S505" s="248"/>
      <c r="T505" s="248"/>
      <c r="U505" s="248"/>
      <c r="V505" s="248"/>
      <c r="W505" s="248"/>
      <c r="X505" s="248"/>
    </row>
    <row r="506" spans="1:24" s="249" customFormat="1" x14ac:dyDescent="0.25">
      <c r="A506" s="376"/>
      <c r="B506" s="248"/>
      <c r="C506" s="199"/>
      <c r="D506" s="246"/>
      <c r="E506" s="246"/>
      <c r="F506" s="202"/>
      <c r="G506" s="199"/>
      <c r="I506" s="248"/>
      <c r="J506" s="248"/>
      <c r="K506" s="248"/>
      <c r="L506" s="248"/>
      <c r="M506" s="248"/>
      <c r="N506" s="248"/>
      <c r="O506" s="248"/>
      <c r="P506" s="248"/>
      <c r="Q506" s="248"/>
      <c r="R506" s="248"/>
      <c r="S506" s="248"/>
      <c r="T506" s="248"/>
      <c r="U506" s="248"/>
      <c r="V506" s="248"/>
      <c r="W506" s="248"/>
      <c r="X506" s="248"/>
    </row>
    <row r="507" spans="1:24" s="249" customFormat="1" x14ac:dyDescent="0.25">
      <c r="A507" s="376"/>
      <c r="B507" s="248"/>
      <c r="C507" s="199"/>
      <c r="D507" s="246"/>
      <c r="E507" s="246"/>
      <c r="F507" s="202"/>
      <c r="G507" s="199"/>
      <c r="I507" s="248"/>
      <c r="J507" s="248"/>
      <c r="K507" s="248"/>
      <c r="L507" s="248"/>
      <c r="M507" s="248"/>
      <c r="N507" s="248"/>
      <c r="O507" s="248"/>
      <c r="P507" s="248"/>
      <c r="Q507" s="248"/>
      <c r="R507" s="248"/>
      <c r="S507" s="248"/>
      <c r="T507" s="248"/>
      <c r="U507" s="248"/>
      <c r="V507" s="248"/>
      <c r="W507" s="248"/>
      <c r="X507" s="248"/>
    </row>
    <row r="508" spans="1:24" s="249" customFormat="1" x14ac:dyDescent="0.25">
      <c r="A508" s="376"/>
      <c r="B508" s="248"/>
      <c r="C508" s="199"/>
      <c r="D508" s="246"/>
      <c r="E508" s="246"/>
      <c r="F508" s="202"/>
      <c r="G508" s="199"/>
      <c r="I508" s="248"/>
      <c r="J508" s="248"/>
      <c r="K508" s="248"/>
      <c r="L508" s="248"/>
      <c r="M508" s="248"/>
      <c r="N508" s="248"/>
      <c r="O508" s="248"/>
      <c r="P508" s="248"/>
      <c r="Q508" s="248"/>
      <c r="R508" s="248"/>
      <c r="S508" s="248"/>
      <c r="T508" s="248"/>
      <c r="U508" s="248"/>
      <c r="V508" s="248"/>
      <c r="W508" s="248"/>
      <c r="X508" s="248"/>
    </row>
    <row r="509" spans="1:24" s="249" customFormat="1" x14ac:dyDescent="0.25">
      <c r="A509" s="376"/>
      <c r="B509" s="248"/>
      <c r="C509" s="199"/>
      <c r="D509" s="246"/>
      <c r="E509" s="246"/>
      <c r="F509" s="202"/>
      <c r="G509" s="199"/>
      <c r="I509" s="248"/>
      <c r="J509" s="248"/>
      <c r="K509" s="248"/>
      <c r="L509" s="248"/>
      <c r="M509" s="248"/>
      <c r="N509" s="248"/>
      <c r="O509" s="248"/>
      <c r="P509" s="248"/>
      <c r="Q509" s="248"/>
      <c r="R509" s="248"/>
      <c r="S509" s="248"/>
      <c r="T509" s="248"/>
      <c r="U509" s="248"/>
      <c r="V509" s="248"/>
      <c r="W509" s="248"/>
      <c r="X509" s="248"/>
    </row>
    <row r="510" spans="1:24" s="249" customFormat="1" x14ac:dyDescent="0.25">
      <c r="A510" s="376"/>
      <c r="B510" s="248"/>
      <c r="C510" s="199"/>
      <c r="D510" s="246"/>
      <c r="E510" s="246"/>
      <c r="F510" s="202"/>
      <c r="G510" s="199"/>
      <c r="I510" s="248"/>
      <c r="J510" s="248"/>
      <c r="K510" s="248"/>
      <c r="L510" s="248"/>
      <c r="M510" s="248"/>
      <c r="N510" s="248"/>
      <c r="O510" s="248"/>
      <c r="P510" s="248"/>
      <c r="Q510" s="248"/>
      <c r="R510" s="248"/>
      <c r="S510" s="248"/>
      <c r="T510" s="248"/>
      <c r="U510" s="248"/>
      <c r="V510" s="248"/>
      <c r="W510" s="248"/>
      <c r="X510" s="248"/>
    </row>
    <row r="511" spans="1:24" s="249" customFormat="1" x14ac:dyDescent="0.25">
      <c r="A511" s="376"/>
      <c r="B511" s="248"/>
      <c r="C511" s="199"/>
      <c r="D511" s="246"/>
      <c r="E511" s="246"/>
      <c r="F511" s="202"/>
      <c r="G511" s="199"/>
      <c r="I511" s="248"/>
      <c r="J511" s="248"/>
      <c r="K511" s="248"/>
      <c r="L511" s="248"/>
      <c r="M511" s="248"/>
      <c r="N511" s="248"/>
      <c r="O511" s="248"/>
      <c r="P511" s="248"/>
      <c r="Q511" s="248"/>
      <c r="R511" s="248"/>
      <c r="S511" s="248"/>
      <c r="T511" s="248"/>
      <c r="U511" s="248"/>
      <c r="V511" s="248"/>
      <c r="W511" s="248"/>
      <c r="X511" s="248"/>
    </row>
    <row r="512" spans="1:24" s="249" customFormat="1" x14ac:dyDescent="0.25">
      <c r="A512" s="376"/>
      <c r="B512" s="248"/>
      <c r="C512" s="199"/>
      <c r="D512" s="246"/>
      <c r="E512" s="246"/>
      <c r="F512" s="202"/>
      <c r="G512" s="199"/>
      <c r="I512" s="248"/>
      <c r="J512" s="248"/>
      <c r="K512" s="248"/>
      <c r="L512" s="248"/>
      <c r="M512" s="248"/>
      <c r="N512" s="248"/>
      <c r="O512" s="248"/>
      <c r="P512" s="248"/>
      <c r="Q512" s="248"/>
      <c r="R512" s="248"/>
      <c r="S512" s="248"/>
      <c r="T512" s="248"/>
      <c r="U512" s="248"/>
      <c r="V512" s="248"/>
      <c r="W512" s="248"/>
      <c r="X512" s="248"/>
    </row>
    <row r="513" spans="1:24" s="249" customFormat="1" x14ac:dyDescent="0.25">
      <c r="A513" s="376"/>
      <c r="B513" s="248"/>
      <c r="C513" s="199"/>
      <c r="D513" s="246"/>
      <c r="E513" s="246"/>
      <c r="F513" s="202"/>
      <c r="G513" s="199"/>
      <c r="I513" s="248"/>
      <c r="J513" s="248"/>
      <c r="K513" s="248"/>
      <c r="L513" s="248"/>
      <c r="M513" s="248"/>
      <c r="N513" s="248"/>
      <c r="O513" s="248"/>
      <c r="P513" s="248"/>
      <c r="Q513" s="248"/>
      <c r="R513" s="248"/>
      <c r="S513" s="248"/>
      <c r="T513" s="248"/>
      <c r="U513" s="248"/>
      <c r="V513" s="248"/>
      <c r="W513" s="248"/>
      <c r="X513" s="248"/>
    </row>
    <row r="514" spans="1:24" s="249" customFormat="1" x14ac:dyDescent="0.25">
      <c r="A514" s="376"/>
      <c r="B514" s="248"/>
      <c r="C514" s="199"/>
      <c r="D514" s="246"/>
      <c r="E514" s="246"/>
      <c r="F514" s="202"/>
      <c r="G514" s="199"/>
      <c r="I514" s="248"/>
      <c r="J514" s="248"/>
      <c r="K514" s="248"/>
      <c r="L514" s="248"/>
      <c r="M514" s="248"/>
      <c r="N514" s="248"/>
      <c r="O514" s="248"/>
      <c r="P514" s="248"/>
      <c r="Q514" s="248"/>
      <c r="R514" s="248"/>
      <c r="S514" s="248"/>
      <c r="T514" s="248"/>
      <c r="U514" s="248"/>
      <c r="V514" s="248"/>
      <c r="W514" s="248"/>
      <c r="X514" s="248"/>
    </row>
    <row r="515" spans="1:24" s="249" customFormat="1" x14ac:dyDescent="0.25">
      <c r="A515" s="376"/>
      <c r="B515" s="248"/>
      <c r="C515" s="199"/>
      <c r="D515" s="246"/>
      <c r="E515" s="246"/>
      <c r="F515" s="202"/>
      <c r="G515" s="199"/>
      <c r="I515" s="248"/>
      <c r="J515" s="248"/>
      <c r="K515" s="248"/>
      <c r="L515" s="248"/>
      <c r="M515" s="248"/>
      <c r="N515" s="248"/>
      <c r="O515" s="248"/>
      <c r="P515" s="248"/>
      <c r="Q515" s="248"/>
      <c r="R515" s="248"/>
      <c r="S515" s="248"/>
      <c r="T515" s="248"/>
      <c r="U515" s="248"/>
      <c r="V515" s="248"/>
      <c r="W515" s="248"/>
      <c r="X515" s="248"/>
    </row>
    <row r="516" spans="1:24" s="249" customFormat="1" x14ac:dyDescent="0.25">
      <c r="A516" s="376"/>
      <c r="B516" s="248"/>
      <c r="C516" s="199"/>
      <c r="D516" s="246"/>
      <c r="E516" s="246"/>
      <c r="F516" s="202"/>
      <c r="G516" s="199"/>
      <c r="I516" s="248"/>
      <c r="J516" s="248"/>
      <c r="K516" s="248"/>
      <c r="L516" s="248"/>
      <c r="M516" s="248"/>
      <c r="N516" s="248"/>
      <c r="O516" s="248"/>
      <c r="P516" s="248"/>
      <c r="Q516" s="248"/>
      <c r="R516" s="248"/>
      <c r="S516" s="248"/>
      <c r="T516" s="248"/>
      <c r="U516" s="248"/>
      <c r="V516" s="248"/>
      <c r="W516" s="248"/>
      <c r="X516" s="248"/>
    </row>
    <row r="517" spans="1:24" s="249" customFormat="1" x14ac:dyDescent="0.25">
      <c r="A517" s="376"/>
      <c r="B517" s="248"/>
      <c r="C517" s="199"/>
      <c r="D517" s="246"/>
      <c r="E517" s="246"/>
      <c r="F517" s="202"/>
      <c r="G517" s="199"/>
      <c r="I517" s="248"/>
      <c r="J517" s="248"/>
      <c r="K517" s="248"/>
      <c r="L517" s="248"/>
      <c r="M517" s="248"/>
      <c r="N517" s="248"/>
      <c r="O517" s="248"/>
      <c r="P517" s="248"/>
      <c r="Q517" s="248"/>
      <c r="R517" s="248"/>
      <c r="S517" s="248"/>
      <c r="T517" s="248"/>
      <c r="U517" s="248"/>
      <c r="V517" s="248"/>
      <c r="W517" s="248"/>
      <c r="X517" s="248"/>
    </row>
    <row r="518" spans="1:24" s="249" customFormat="1" x14ac:dyDescent="0.25">
      <c r="A518" s="376"/>
      <c r="B518" s="248"/>
      <c r="C518" s="199"/>
      <c r="D518" s="246"/>
      <c r="E518" s="246"/>
      <c r="F518" s="202"/>
      <c r="G518" s="199"/>
      <c r="I518" s="248"/>
      <c r="J518" s="248"/>
      <c r="K518" s="248"/>
      <c r="L518" s="248"/>
      <c r="M518" s="248"/>
      <c r="N518" s="248"/>
      <c r="O518" s="248"/>
      <c r="P518" s="248"/>
      <c r="Q518" s="248"/>
      <c r="R518" s="248"/>
      <c r="S518" s="248"/>
      <c r="T518" s="248"/>
      <c r="U518" s="248"/>
      <c r="V518" s="248"/>
      <c r="W518" s="248"/>
      <c r="X518" s="248"/>
    </row>
    <row r="519" spans="1:24" s="249" customFormat="1" x14ac:dyDescent="0.25">
      <c r="A519" s="376"/>
      <c r="B519" s="248"/>
      <c r="C519" s="199"/>
      <c r="D519" s="246"/>
      <c r="E519" s="246"/>
      <c r="F519" s="202"/>
      <c r="G519" s="199"/>
      <c r="I519" s="248"/>
      <c r="J519" s="248"/>
      <c r="K519" s="248"/>
      <c r="L519" s="248"/>
      <c r="M519" s="248"/>
      <c r="N519" s="248"/>
      <c r="O519" s="248"/>
      <c r="P519" s="248"/>
      <c r="Q519" s="248"/>
      <c r="R519" s="248"/>
      <c r="S519" s="248"/>
      <c r="T519" s="248"/>
      <c r="U519" s="248"/>
      <c r="V519" s="248"/>
      <c r="W519" s="248"/>
      <c r="X519" s="248"/>
    </row>
    <row r="520" spans="1:24" s="249" customFormat="1" x14ac:dyDescent="0.25">
      <c r="A520" s="376"/>
      <c r="B520" s="248"/>
      <c r="C520" s="199"/>
      <c r="D520" s="246"/>
      <c r="E520" s="246"/>
      <c r="F520" s="202"/>
      <c r="G520" s="199"/>
      <c r="I520" s="248"/>
      <c r="J520" s="248"/>
      <c r="K520" s="248"/>
      <c r="L520" s="248"/>
      <c r="M520" s="248"/>
      <c r="N520" s="248"/>
      <c r="O520" s="248"/>
      <c r="P520" s="248"/>
      <c r="Q520" s="248"/>
      <c r="R520" s="248"/>
      <c r="S520" s="248"/>
      <c r="T520" s="248"/>
      <c r="U520" s="248"/>
      <c r="V520" s="248"/>
      <c r="W520" s="248"/>
      <c r="X520" s="248"/>
    </row>
    <row r="521" spans="1:24" s="249" customFormat="1" x14ac:dyDescent="0.25">
      <c r="A521" s="376"/>
      <c r="B521" s="248"/>
      <c r="C521" s="199"/>
      <c r="D521" s="246"/>
      <c r="E521" s="246"/>
      <c r="F521" s="202"/>
      <c r="G521" s="199"/>
      <c r="I521" s="248"/>
      <c r="J521" s="248"/>
      <c r="K521" s="248"/>
      <c r="L521" s="248"/>
      <c r="M521" s="248"/>
      <c r="N521" s="248"/>
      <c r="O521" s="248"/>
      <c r="P521" s="248"/>
      <c r="Q521" s="248"/>
      <c r="R521" s="248"/>
      <c r="S521" s="248"/>
      <c r="T521" s="248"/>
      <c r="U521" s="248"/>
      <c r="V521" s="248"/>
      <c r="W521" s="248"/>
      <c r="X521" s="248"/>
    </row>
    <row r="522" spans="1:24" s="249" customFormat="1" x14ac:dyDescent="0.25">
      <c r="A522" s="376"/>
      <c r="B522" s="248"/>
      <c r="C522" s="199"/>
      <c r="D522" s="246"/>
      <c r="E522" s="246"/>
      <c r="F522" s="202"/>
      <c r="G522" s="199"/>
      <c r="I522" s="248"/>
      <c r="J522" s="248"/>
      <c r="K522" s="248"/>
      <c r="L522" s="248"/>
      <c r="M522" s="248"/>
      <c r="N522" s="248"/>
      <c r="O522" s="248"/>
      <c r="P522" s="248"/>
      <c r="Q522" s="248"/>
      <c r="R522" s="248"/>
      <c r="S522" s="248"/>
      <c r="T522" s="248"/>
      <c r="U522" s="248"/>
      <c r="V522" s="248"/>
      <c r="W522" s="248"/>
      <c r="X522" s="248"/>
    </row>
    <row r="523" spans="1:24" s="249" customFormat="1" x14ac:dyDescent="0.25">
      <c r="A523" s="376"/>
      <c r="B523" s="248"/>
      <c r="C523" s="199"/>
      <c r="D523" s="246"/>
      <c r="E523" s="246"/>
      <c r="F523" s="202"/>
      <c r="G523" s="199"/>
      <c r="I523" s="248"/>
      <c r="J523" s="248"/>
      <c r="K523" s="248"/>
      <c r="L523" s="248"/>
      <c r="M523" s="248"/>
      <c r="N523" s="248"/>
      <c r="O523" s="248"/>
      <c r="P523" s="248"/>
      <c r="Q523" s="248"/>
      <c r="R523" s="248"/>
      <c r="S523" s="248"/>
      <c r="T523" s="248"/>
      <c r="U523" s="248"/>
      <c r="V523" s="248"/>
      <c r="W523" s="248"/>
      <c r="X523" s="248"/>
    </row>
    <row r="524" spans="1:24" s="249" customFormat="1" x14ac:dyDescent="0.25">
      <c r="A524" s="376"/>
      <c r="B524" s="248"/>
      <c r="C524" s="199"/>
      <c r="D524" s="246"/>
      <c r="E524" s="246"/>
      <c r="F524" s="202"/>
      <c r="G524" s="199"/>
      <c r="I524" s="248"/>
      <c r="J524" s="248"/>
      <c r="K524" s="248"/>
      <c r="L524" s="248"/>
      <c r="M524" s="248"/>
      <c r="N524" s="248"/>
      <c r="O524" s="248"/>
      <c r="P524" s="248"/>
      <c r="Q524" s="248"/>
      <c r="R524" s="248"/>
      <c r="S524" s="248"/>
      <c r="T524" s="248"/>
      <c r="U524" s="248"/>
      <c r="V524" s="248"/>
      <c r="W524" s="248"/>
      <c r="X524" s="248"/>
    </row>
    <row r="525" spans="1:24" s="249" customFormat="1" x14ac:dyDescent="0.25">
      <c r="A525" s="376"/>
      <c r="B525" s="248"/>
      <c r="C525" s="199"/>
      <c r="D525" s="246"/>
      <c r="E525" s="246"/>
      <c r="F525" s="202"/>
      <c r="G525" s="199"/>
      <c r="I525" s="248"/>
      <c r="J525" s="248"/>
      <c r="K525" s="248"/>
      <c r="L525" s="248"/>
      <c r="M525" s="248"/>
      <c r="N525" s="248"/>
      <c r="O525" s="248"/>
      <c r="P525" s="248"/>
      <c r="Q525" s="248"/>
      <c r="R525" s="248"/>
      <c r="S525" s="248"/>
      <c r="T525" s="248"/>
      <c r="U525" s="248"/>
      <c r="V525" s="248"/>
      <c r="W525" s="248"/>
      <c r="X525" s="248"/>
    </row>
    <row r="526" spans="1:24" s="249" customFormat="1" x14ac:dyDescent="0.25">
      <c r="A526" s="376"/>
      <c r="B526" s="248"/>
      <c r="C526" s="199"/>
      <c r="D526" s="246"/>
      <c r="E526" s="246"/>
      <c r="F526" s="202"/>
      <c r="G526" s="199"/>
      <c r="I526" s="248"/>
      <c r="J526" s="248"/>
      <c r="K526" s="248"/>
      <c r="L526" s="248"/>
      <c r="M526" s="248"/>
      <c r="N526" s="248"/>
      <c r="O526" s="248"/>
      <c r="P526" s="248"/>
      <c r="Q526" s="248"/>
      <c r="R526" s="248"/>
      <c r="S526" s="248"/>
      <c r="T526" s="248"/>
      <c r="U526" s="248"/>
      <c r="V526" s="248"/>
      <c r="W526" s="248"/>
      <c r="X526" s="248"/>
    </row>
    <row r="527" spans="1:24" s="249" customFormat="1" x14ac:dyDescent="0.25">
      <c r="A527" s="376"/>
      <c r="B527" s="248"/>
      <c r="C527" s="199"/>
      <c r="D527" s="246"/>
      <c r="E527" s="246"/>
      <c r="F527" s="202"/>
      <c r="G527" s="199"/>
      <c r="I527" s="248"/>
      <c r="J527" s="248"/>
      <c r="K527" s="248"/>
      <c r="L527" s="248"/>
      <c r="M527" s="248"/>
      <c r="N527" s="248"/>
      <c r="O527" s="248"/>
      <c r="P527" s="248"/>
      <c r="Q527" s="248"/>
      <c r="R527" s="248"/>
      <c r="S527" s="248"/>
      <c r="T527" s="248"/>
      <c r="U527" s="248"/>
      <c r="V527" s="248"/>
      <c r="W527" s="248"/>
      <c r="X527" s="248"/>
    </row>
    <row r="528" spans="1:24" s="249" customFormat="1" x14ac:dyDescent="0.25">
      <c r="A528" s="376"/>
      <c r="B528" s="248"/>
      <c r="C528" s="199"/>
      <c r="D528" s="246"/>
      <c r="E528" s="246"/>
      <c r="F528" s="202"/>
      <c r="G528" s="199"/>
      <c r="I528" s="248"/>
      <c r="J528" s="248"/>
      <c r="K528" s="248"/>
      <c r="L528" s="248"/>
      <c r="M528" s="248"/>
      <c r="N528" s="248"/>
      <c r="O528" s="248"/>
      <c r="P528" s="248"/>
      <c r="Q528" s="248"/>
      <c r="R528" s="248"/>
      <c r="S528" s="248"/>
      <c r="T528" s="248"/>
      <c r="U528" s="248"/>
      <c r="V528" s="248"/>
      <c r="W528" s="248"/>
      <c r="X528" s="248"/>
    </row>
    <row r="529" spans="1:24" s="249" customFormat="1" x14ac:dyDescent="0.25">
      <c r="A529" s="376"/>
      <c r="B529" s="248"/>
      <c r="C529" s="199"/>
      <c r="D529" s="246"/>
      <c r="E529" s="246"/>
      <c r="F529" s="202"/>
      <c r="G529" s="199"/>
      <c r="I529" s="248"/>
      <c r="J529" s="248"/>
      <c r="K529" s="248"/>
      <c r="L529" s="248"/>
      <c r="M529" s="248"/>
      <c r="N529" s="248"/>
      <c r="O529" s="248"/>
      <c r="P529" s="248"/>
      <c r="Q529" s="248"/>
      <c r="R529" s="248"/>
      <c r="S529" s="248"/>
      <c r="T529" s="248"/>
      <c r="U529" s="248"/>
      <c r="V529" s="248"/>
      <c r="W529" s="248"/>
      <c r="X529" s="248"/>
    </row>
    <row r="530" spans="1:24" s="249" customFormat="1" x14ac:dyDescent="0.25">
      <c r="A530" s="376"/>
      <c r="B530" s="248"/>
      <c r="C530" s="199"/>
      <c r="D530" s="246"/>
      <c r="E530" s="246"/>
      <c r="F530" s="202"/>
      <c r="G530" s="199"/>
      <c r="I530" s="248"/>
      <c r="J530" s="248"/>
      <c r="K530" s="248"/>
      <c r="L530" s="248"/>
      <c r="M530" s="248"/>
      <c r="N530" s="248"/>
      <c r="O530" s="248"/>
      <c r="P530" s="248"/>
      <c r="Q530" s="248"/>
      <c r="R530" s="248"/>
      <c r="S530" s="248"/>
      <c r="T530" s="248"/>
      <c r="U530" s="248"/>
      <c r="V530" s="248"/>
      <c r="W530" s="248"/>
      <c r="X530" s="248"/>
    </row>
    <row r="531" spans="1:24" s="249" customFormat="1" x14ac:dyDescent="0.25">
      <c r="A531" s="376"/>
      <c r="B531" s="248"/>
      <c r="C531" s="199"/>
      <c r="D531" s="246"/>
      <c r="E531" s="246"/>
      <c r="F531" s="202"/>
      <c r="G531" s="199"/>
      <c r="I531" s="248"/>
      <c r="J531" s="248"/>
      <c r="K531" s="248"/>
      <c r="L531" s="248"/>
      <c r="M531" s="248"/>
      <c r="N531" s="248"/>
      <c r="O531" s="248"/>
      <c r="P531" s="248"/>
      <c r="Q531" s="248"/>
      <c r="R531" s="248"/>
      <c r="S531" s="248"/>
      <c r="T531" s="248"/>
      <c r="U531" s="248"/>
      <c r="V531" s="248"/>
      <c r="W531" s="248"/>
      <c r="X531" s="248"/>
    </row>
    <row r="532" spans="1:24" s="249" customFormat="1" x14ac:dyDescent="0.25">
      <c r="A532" s="376"/>
      <c r="B532" s="248"/>
      <c r="C532" s="199"/>
      <c r="D532" s="246"/>
      <c r="E532" s="246"/>
      <c r="F532" s="202"/>
      <c r="G532" s="199"/>
      <c r="I532" s="248"/>
      <c r="J532" s="248"/>
      <c r="K532" s="248"/>
      <c r="L532" s="248"/>
      <c r="M532" s="248"/>
      <c r="N532" s="248"/>
      <c r="O532" s="248"/>
      <c r="P532" s="248"/>
      <c r="Q532" s="248"/>
      <c r="R532" s="248"/>
      <c r="S532" s="248"/>
      <c r="T532" s="248"/>
      <c r="U532" s="248"/>
      <c r="V532" s="248"/>
      <c r="W532" s="248"/>
      <c r="X532" s="248"/>
    </row>
    <row r="533" spans="1:24" s="249" customFormat="1" x14ac:dyDescent="0.25">
      <c r="A533" s="376"/>
      <c r="B533" s="248"/>
      <c r="C533" s="199"/>
      <c r="D533" s="246"/>
      <c r="E533" s="246"/>
      <c r="F533" s="202"/>
      <c r="G533" s="199"/>
      <c r="I533" s="248"/>
      <c r="J533" s="248"/>
      <c r="K533" s="248"/>
      <c r="L533" s="248"/>
      <c r="M533" s="248"/>
      <c r="N533" s="248"/>
      <c r="O533" s="248"/>
      <c r="P533" s="248"/>
      <c r="Q533" s="248"/>
      <c r="R533" s="248"/>
      <c r="S533" s="248"/>
      <c r="T533" s="248"/>
      <c r="U533" s="248"/>
      <c r="V533" s="248"/>
      <c r="W533" s="248"/>
      <c r="X533" s="248"/>
    </row>
    <row r="534" spans="1:24" s="249" customFormat="1" x14ac:dyDescent="0.25">
      <c r="A534" s="376"/>
      <c r="B534" s="248"/>
      <c r="C534" s="199"/>
      <c r="D534" s="246"/>
      <c r="E534" s="246"/>
      <c r="F534" s="202"/>
      <c r="G534" s="199"/>
      <c r="I534" s="248"/>
      <c r="J534" s="248"/>
      <c r="K534" s="248"/>
      <c r="L534" s="248"/>
      <c r="M534" s="248"/>
      <c r="N534" s="248"/>
      <c r="O534" s="248"/>
      <c r="P534" s="248"/>
      <c r="Q534" s="248"/>
      <c r="R534" s="248"/>
      <c r="S534" s="248"/>
      <c r="T534" s="248"/>
      <c r="U534" s="248"/>
      <c r="V534" s="248"/>
      <c r="W534" s="248"/>
      <c r="X534" s="248"/>
    </row>
    <row r="535" spans="1:24" s="249" customFormat="1" x14ac:dyDescent="0.25">
      <c r="A535" s="376"/>
      <c r="B535" s="248"/>
      <c r="C535" s="199"/>
      <c r="D535" s="246"/>
      <c r="E535" s="246"/>
      <c r="F535" s="202"/>
      <c r="G535" s="199"/>
      <c r="I535" s="248"/>
      <c r="J535" s="248"/>
      <c r="K535" s="248"/>
      <c r="L535" s="248"/>
      <c r="M535" s="248"/>
      <c r="N535" s="248"/>
      <c r="O535" s="248"/>
      <c r="P535" s="248"/>
      <c r="Q535" s="248"/>
      <c r="R535" s="248"/>
      <c r="S535" s="248"/>
      <c r="T535" s="248"/>
      <c r="U535" s="248"/>
      <c r="V535" s="248"/>
      <c r="W535" s="248"/>
      <c r="X535" s="248"/>
    </row>
    <row r="536" spans="1:24" s="249" customFormat="1" x14ac:dyDescent="0.25">
      <c r="A536" s="376"/>
      <c r="B536" s="248"/>
      <c r="C536" s="199"/>
      <c r="D536" s="246"/>
      <c r="E536" s="246"/>
      <c r="F536" s="202"/>
      <c r="G536" s="199"/>
      <c r="I536" s="248"/>
      <c r="J536" s="248"/>
      <c r="K536" s="248"/>
      <c r="L536" s="248"/>
      <c r="M536" s="248"/>
      <c r="N536" s="248"/>
      <c r="O536" s="248"/>
      <c r="P536" s="248"/>
      <c r="Q536" s="248"/>
      <c r="R536" s="248"/>
      <c r="S536" s="248"/>
      <c r="T536" s="248"/>
      <c r="U536" s="248"/>
      <c r="V536" s="248"/>
      <c r="W536" s="248"/>
      <c r="X536" s="248"/>
    </row>
    <row r="537" spans="1:24" s="249" customFormat="1" x14ac:dyDescent="0.25">
      <c r="A537" s="376"/>
      <c r="B537" s="248"/>
      <c r="C537" s="199"/>
      <c r="D537" s="246"/>
      <c r="E537" s="246"/>
      <c r="F537" s="202"/>
      <c r="G537" s="199"/>
      <c r="I537" s="248"/>
      <c r="J537" s="248"/>
      <c r="K537" s="248"/>
      <c r="L537" s="248"/>
      <c r="M537" s="248"/>
      <c r="N537" s="248"/>
      <c r="O537" s="248"/>
      <c r="P537" s="248"/>
      <c r="Q537" s="248"/>
      <c r="R537" s="248"/>
      <c r="S537" s="248"/>
      <c r="T537" s="248"/>
      <c r="U537" s="248"/>
      <c r="V537" s="248"/>
      <c r="W537" s="248"/>
      <c r="X537" s="248"/>
    </row>
    <row r="538" spans="1:24" s="249" customFormat="1" x14ac:dyDescent="0.25">
      <c r="A538" s="376"/>
      <c r="B538" s="248"/>
      <c r="C538" s="199"/>
      <c r="D538" s="246"/>
      <c r="E538" s="246"/>
      <c r="F538" s="202"/>
      <c r="G538" s="199"/>
      <c r="I538" s="248"/>
      <c r="J538" s="248"/>
      <c r="K538" s="248"/>
      <c r="L538" s="248"/>
      <c r="M538" s="248"/>
      <c r="N538" s="248"/>
      <c r="O538" s="248"/>
      <c r="P538" s="248"/>
      <c r="Q538" s="248"/>
      <c r="R538" s="248"/>
      <c r="S538" s="248"/>
      <c r="T538" s="248"/>
      <c r="U538" s="248"/>
      <c r="V538" s="248"/>
      <c r="W538" s="248"/>
      <c r="X538" s="248"/>
    </row>
    <row r="539" spans="1:24" s="249" customFormat="1" x14ac:dyDescent="0.25">
      <c r="A539" s="376"/>
      <c r="B539" s="248"/>
      <c r="C539" s="199"/>
      <c r="D539" s="246"/>
      <c r="E539" s="246"/>
      <c r="F539" s="202"/>
      <c r="G539" s="199"/>
      <c r="I539" s="248"/>
      <c r="J539" s="248"/>
      <c r="K539" s="248"/>
      <c r="L539" s="248"/>
      <c r="M539" s="248"/>
      <c r="N539" s="248"/>
      <c r="O539" s="248"/>
      <c r="P539" s="248"/>
      <c r="Q539" s="248"/>
      <c r="R539" s="248"/>
      <c r="S539" s="248"/>
      <c r="T539" s="248"/>
      <c r="U539" s="248"/>
      <c r="V539" s="248"/>
      <c r="W539" s="248"/>
      <c r="X539" s="248"/>
    </row>
    <row r="540" spans="1:24" s="249" customFormat="1" x14ac:dyDescent="0.25">
      <c r="A540" s="376"/>
      <c r="B540" s="248"/>
      <c r="C540" s="199"/>
      <c r="D540" s="246"/>
      <c r="E540" s="246"/>
      <c r="F540" s="202"/>
      <c r="G540" s="199"/>
      <c r="I540" s="248"/>
      <c r="J540" s="248"/>
      <c r="K540" s="248"/>
      <c r="L540" s="248"/>
      <c r="M540" s="248"/>
      <c r="N540" s="248"/>
      <c r="O540" s="248"/>
      <c r="P540" s="248"/>
      <c r="Q540" s="248"/>
      <c r="R540" s="248"/>
      <c r="S540" s="248"/>
      <c r="T540" s="248"/>
      <c r="U540" s="248"/>
      <c r="V540" s="248"/>
      <c r="W540" s="248"/>
      <c r="X540" s="248"/>
    </row>
    <row r="541" spans="1:24" s="249" customFormat="1" x14ac:dyDescent="0.25">
      <c r="A541" s="376"/>
      <c r="B541" s="248"/>
      <c r="C541" s="199"/>
      <c r="D541" s="246"/>
      <c r="E541" s="246"/>
      <c r="F541" s="202"/>
      <c r="G541" s="199"/>
      <c r="I541" s="248"/>
      <c r="J541" s="248"/>
      <c r="K541" s="248"/>
      <c r="L541" s="248"/>
      <c r="M541" s="248"/>
      <c r="N541" s="248"/>
      <c r="O541" s="248"/>
      <c r="P541" s="248"/>
      <c r="Q541" s="248"/>
      <c r="R541" s="248"/>
      <c r="S541" s="248"/>
      <c r="T541" s="248"/>
      <c r="U541" s="248"/>
      <c r="V541" s="248"/>
      <c r="W541" s="248"/>
      <c r="X541" s="248"/>
    </row>
    <row r="542" spans="1:24" s="249" customFormat="1" x14ac:dyDescent="0.25">
      <c r="A542" s="376"/>
      <c r="B542" s="248"/>
      <c r="C542" s="199"/>
      <c r="D542" s="246"/>
      <c r="E542" s="246"/>
      <c r="F542" s="202"/>
      <c r="G542" s="199"/>
      <c r="I542" s="248"/>
      <c r="J542" s="248"/>
      <c r="K542" s="248"/>
      <c r="L542" s="248"/>
      <c r="M542" s="248"/>
      <c r="N542" s="248"/>
      <c r="O542" s="248"/>
      <c r="P542" s="248"/>
      <c r="Q542" s="248"/>
      <c r="R542" s="248"/>
      <c r="S542" s="248"/>
      <c r="T542" s="248"/>
      <c r="U542" s="248"/>
      <c r="V542" s="248"/>
      <c r="W542" s="248"/>
      <c r="X542" s="248"/>
    </row>
    <row r="543" spans="1:24" s="249" customFormat="1" x14ac:dyDescent="0.25">
      <c r="A543" s="376"/>
      <c r="B543" s="248"/>
      <c r="C543" s="199"/>
      <c r="D543" s="246"/>
      <c r="E543" s="246"/>
      <c r="F543" s="202"/>
      <c r="G543" s="199"/>
      <c r="I543" s="248"/>
      <c r="J543" s="248"/>
      <c r="K543" s="248"/>
      <c r="L543" s="248"/>
      <c r="M543" s="248"/>
      <c r="N543" s="248"/>
      <c r="O543" s="248"/>
      <c r="P543" s="248"/>
      <c r="Q543" s="248"/>
      <c r="R543" s="248"/>
      <c r="S543" s="248"/>
      <c r="T543" s="248"/>
      <c r="U543" s="248"/>
      <c r="V543" s="248"/>
      <c r="W543" s="248"/>
      <c r="X543" s="248"/>
    </row>
    <row r="544" spans="1:24" s="249" customFormat="1" x14ac:dyDescent="0.25">
      <c r="A544" s="376"/>
      <c r="B544" s="248"/>
      <c r="C544" s="199"/>
      <c r="D544" s="246"/>
      <c r="E544" s="246"/>
      <c r="F544" s="202"/>
      <c r="G544" s="199"/>
      <c r="I544" s="248"/>
      <c r="J544" s="248"/>
      <c r="K544" s="248"/>
      <c r="L544" s="248"/>
      <c r="M544" s="248"/>
      <c r="N544" s="248"/>
      <c r="O544" s="248"/>
      <c r="P544" s="248"/>
      <c r="Q544" s="248"/>
      <c r="R544" s="248"/>
      <c r="S544" s="248"/>
      <c r="T544" s="248"/>
      <c r="U544" s="248"/>
      <c r="V544" s="248"/>
      <c r="W544" s="248"/>
      <c r="X544" s="248"/>
    </row>
    <row r="545" spans="1:24" s="249" customFormat="1" x14ac:dyDescent="0.25">
      <c r="A545" s="376"/>
      <c r="B545" s="248"/>
      <c r="C545" s="199"/>
      <c r="D545" s="246"/>
      <c r="E545" s="246"/>
      <c r="F545" s="202"/>
      <c r="G545" s="199"/>
      <c r="I545" s="248"/>
      <c r="J545" s="248"/>
      <c r="K545" s="248"/>
      <c r="L545" s="248"/>
      <c r="M545" s="248"/>
      <c r="N545" s="248"/>
      <c r="O545" s="248"/>
      <c r="P545" s="248"/>
      <c r="Q545" s="248"/>
      <c r="R545" s="248"/>
      <c r="S545" s="248"/>
      <c r="T545" s="248"/>
      <c r="U545" s="248"/>
      <c r="V545" s="248"/>
      <c r="W545" s="248"/>
      <c r="X545" s="248"/>
    </row>
    <row r="546" spans="1:24" s="249" customFormat="1" x14ac:dyDescent="0.25">
      <c r="A546" s="376"/>
      <c r="B546" s="248"/>
      <c r="C546" s="199"/>
      <c r="D546" s="246"/>
      <c r="E546" s="246"/>
      <c r="F546" s="202"/>
      <c r="G546" s="199"/>
      <c r="I546" s="248"/>
      <c r="J546" s="248"/>
      <c r="K546" s="248"/>
      <c r="L546" s="248"/>
      <c r="M546" s="248"/>
      <c r="N546" s="248"/>
      <c r="O546" s="248"/>
      <c r="P546" s="248"/>
      <c r="Q546" s="248"/>
      <c r="R546" s="248"/>
      <c r="S546" s="248"/>
      <c r="T546" s="248"/>
      <c r="U546" s="248"/>
      <c r="V546" s="248"/>
      <c r="W546" s="248"/>
      <c r="X546" s="248"/>
    </row>
    <row r="547" spans="1:24" s="249" customFormat="1" x14ac:dyDescent="0.25">
      <c r="A547" s="376"/>
      <c r="B547" s="248"/>
      <c r="C547" s="199"/>
      <c r="D547" s="246"/>
      <c r="E547" s="246"/>
      <c r="F547" s="202"/>
      <c r="G547" s="199"/>
      <c r="I547" s="248"/>
      <c r="J547" s="248"/>
      <c r="K547" s="248"/>
      <c r="L547" s="248"/>
      <c r="M547" s="248"/>
      <c r="N547" s="248"/>
      <c r="O547" s="248"/>
      <c r="P547" s="248"/>
      <c r="Q547" s="248"/>
      <c r="R547" s="248"/>
      <c r="S547" s="248"/>
      <c r="T547" s="248"/>
      <c r="U547" s="248"/>
      <c r="V547" s="248"/>
      <c r="W547" s="248"/>
      <c r="X547" s="248"/>
    </row>
    <row r="548" spans="1:24" s="249" customFormat="1" x14ac:dyDescent="0.25">
      <c r="A548" s="376"/>
      <c r="B548" s="248"/>
      <c r="C548" s="199"/>
      <c r="D548" s="246"/>
      <c r="E548" s="246"/>
      <c r="F548" s="202"/>
      <c r="G548" s="199"/>
      <c r="I548" s="248"/>
      <c r="J548" s="248"/>
      <c r="K548" s="248"/>
      <c r="L548" s="248"/>
      <c r="M548" s="248"/>
      <c r="N548" s="248"/>
      <c r="O548" s="248"/>
      <c r="P548" s="248"/>
      <c r="Q548" s="248"/>
      <c r="R548" s="248"/>
      <c r="S548" s="248"/>
      <c r="T548" s="248"/>
      <c r="U548" s="248"/>
      <c r="V548" s="248"/>
      <c r="W548" s="248"/>
      <c r="X548" s="248"/>
    </row>
    <row r="549" spans="1:24" s="249" customFormat="1" x14ac:dyDescent="0.25">
      <c r="A549" s="376"/>
      <c r="B549" s="248"/>
      <c r="C549" s="199"/>
      <c r="D549" s="246"/>
      <c r="E549" s="246"/>
      <c r="F549" s="202"/>
      <c r="G549" s="199"/>
      <c r="I549" s="248"/>
      <c r="J549" s="248"/>
      <c r="K549" s="248"/>
      <c r="L549" s="248"/>
      <c r="M549" s="248"/>
      <c r="N549" s="248"/>
      <c r="O549" s="248"/>
      <c r="P549" s="248"/>
      <c r="Q549" s="248"/>
      <c r="R549" s="248"/>
      <c r="S549" s="248"/>
      <c r="T549" s="248"/>
      <c r="U549" s="248"/>
      <c r="V549" s="248"/>
      <c r="W549" s="248"/>
      <c r="X549" s="248"/>
    </row>
    <row r="550" spans="1:24" s="249" customFormat="1" x14ac:dyDescent="0.25">
      <c r="A550" s="376"/>
      <c r="B550" s="248"/>
      <c r="C550" s="199"/>
      <c r="D550" s="246"/>
      <c r="E550" s="246"/>
      <c r="F550" s="202"/>
      <c r="G550" s="199"/>
      <c r="I550" s="248"/>
      <c r="J550" s="248"/>
      <c r="K550" s="248"/>
      <c r="L550" s="248"/>
      <c r="M550" s="248"/>
      <c r="N550" s="248"/>
      <c r="O550" s="248"/>
      <c r="P550" s="248"/>
      <c r="Q550" s="248"/>
      <c r="R550" s="248"/>
      <c r="S550" s="248"/>
      <c r="T550" s="248"/>
      <c r="U550" s="248"/>
      <c r="V550" s="248"/>
      <c r="W550" s="248"/>
      <c r="X550" s="248"/>
    </row>
    <row r="551" spans="1:24" s="249" customFormat="1" x14ac:dyDescent="0.25">
      <c r="A551" s="376"/>
      <c r="B551" s="248"/>
      <c r="C551" s="199"/>
      <c r="D551" s="246"/>
      <c r="E551" s="246"/>
      <c r="F551" s="202"/>
      <c r="G551" s="199"/>
      <c r="I551" s="248"/>
      <c r="J551" s="248"/>
      <c r="K551" s="248"/>
      <c r="L551" s="248"/>
      <c r="M551" s="248"/>
      <c r="N551" s="248"/>
      <c r="O551" s="248"/>
      <c r="P551" s="248"/>
      <c r="Q551" s="248"/>
      <c r="R551" s="248"/>
      <c r="S551" s="248"/>
      <c r="T551" s="248"/>
      <c r="U551" s="248"/>
      <c r="V551" s="248"/>
      <c r="W551" s="248"/>
      <c r="X551" s="248"/>
    </row>
    <row r="552" spans="1:24" s="249" customFormat="1" x14ac:dyDescent="0.25">
      <c r="A552" s="376"/>
      <c r="B552" s="248"/>
      <c r="C552" s="199"/>
      <c r="D552" s="246"/>
      <c r="E552" s="246"/>
      <c r="F552" s="202"/>
      <c r="G552" s="199"/>
      <c r="I552" s="248"/>
      <c r="J552" s="248"/>
      <c r="K552" s="248"/>
      <c r="L552" s="248"/>
      <c r="M552" s="248"/>
      <c r="N552" s="248"/>
      <c r="O552" s="248"/>
      <c r="P552" s="248"/>
      <c r="Q552" s="248"/>
      <c r="R552" s="248"/>
      <c r="S552" s="248"/>
      <c r="T552" s="248"/>
      <c r="U552" s="248"/>
      <c r="V552" s="248"/>
      <c r="W552" s="248"/>
      <c r="X552" s="248"/>
    </row>
    <row r="553" spans="1:24" s="249" customFormat="1" x14ac:dyDescent="0.25">
      <c r="A553" s="376"/>
      <c r="B553" s="248"/>
      <c r="C553" s="199"/>
      <c r="D553" s="246"/>
      <c r="E553" s="246"/>
      <c r="F553" s="202"/>
      <c r="G553" s="199"/>
      <c r="I553" s="248"/>
      <c r="J553" s="248"/>
      <c r="K553" s="248"/>
      <c r="L553" s="248"/>
      <c r="M553" s="248"/>
      <c r="N553" s="248"/>
      <c r="O553" s="248"/>
      <c r="P553" s="248"/>
      <c r="Q553" s="248"/>
      <c r="R553" s="248"/>
      <c r="S553" s="248"/>
      <c r="T553" s="248"/>
      <c r="U553" s="248"/>
      <c r="V553" s="248"/>
      <c r="W553" s="248"/>
      <c r="X553" s="248"/>
    </row>
    <row r="554" spans="1:24" s="249" customFormat="1" x14ac:dyDescent="0.25">
      <c r="A554" s="376"/>
      <c r="B554" s="248"/>
      <c r="C554" s="199"/>
      <c r="D554" s="246"/>
      <c r="E554" s="246"/>
      <c r="F554" s="202"/>
      <c r="G554" s="199"/>
      <c r="I554" s="248"/>
      <c r="J554" s="248"/>
      <c r="K554" s="248"/>
      <c r="L554" s="248"/>
      <c r="M554" s="248"/>
      <c r="N554" s="248"/>
      <c r="O554" s="248"/>
      <c r="P554" s="248"/>
      <c r="Q554" s="248"/>
      <c r="R554" s="248"/>
      <c r="S554" s="248"/>
      <c r="T554" s="248"/>
      <c r="U554" s="248"/>
      <c r="V554" s="248"/>
      <c r="W554" s="248"/>
      <c r="X554" s="248"/>
    </row>
    <row r="555" spans="1:24" s="249" customFormat="1" x14ac:dyDescent="0.25">
      <c r="A555" s="376"/>
      <c r="B555" s="248"/>
      <c r="C555" s="199"/>
      <c r="D555" s="246"/>
      <c r="E555" s="246"/>
      <c r="F555" s="202"/>
      <c r="G555" s="199"/>
      <c r="I555" s="248"/>
      <c r="J555" s="248"/>
      <c r="K555" s="248"/>
      <c r="L555" s="248"/>
      <c r="M555" s="248"/>
      <c r="N555" s="248"/>
      <c r="O555" s="248"/>
      <c r="P555" s="248"/>
      <c r="Q555" s="248"/>
      <c r="R555" s="248"/>
      <c r="S555" s="248"/>
      <c r="T555" s="248"/>
      <c r="U555" s="248"/>
      <c r="V555" s="248"/>
      <c r="W555" s="248"/>
      <c r="X555" s="248"/>
    </row>
    <row r="556" spans="1:24" s="249" customFormat="1" x14ac:dyDescent="0.25">
      <c r="A556" s="376"/>
      <c r="B556" s="248"/>
      <c r="C556" s="199"/>
      <c r="D556" s="246"/>
      <c r="E556" s="246"/>
      <c r="F556" s="202"/>
      <c r="G556" s="199"/>
      <c r="I556" s="248"/>
      <c r="J556" s="248"/>
      <c r="K556" s="248"/>
      <c r="L556" s="248"/>
      <c r="M556" s="248"/>
      <c r="N556" s="248"/>
      <c r="O556" s="248"/>
      <c r="P556" s="248"/>
      <c r="Q556" s="248"/>
      <c r="R556" s="248"/>
      <c r="S556" s="248"/>
      <c r="T556" s="248"/>
      <c r="U556" s="248"/>
      <c r="V556" s="248"/>
      <c r="W556" s="248"/>
      <c r="X556" s="248"/>
    </row>
    <row r="557" spans="1:24" s="249" customFormat="1" x14ac:dyDescent="0.25">
      <c r="A557" s="376"/>
      <c r="B557" s="248"/>
      <c r="C557" s="199"/>
      <c r="D557" s="246"/>
      <c r="E557" s="246"/>
      <c r="F557" s="202"/>
      <c r="G557" s="199"/>
      <c r="I557" s="248"/>
      <c r="J557" s="248"/>
      <c r="K557" s="248"/>
      <c r="L557" s="248"/>
      <c r="M557" s="248"/>
      <c r="N557" s="248"/>
      <c r="O557" s="248"/>
      <c r="P557" s="248"/>
      <c r="Q557" s="248"/>
      <c r="R557" s="248"/>
      <c r="S557" s="248"/>
      <c r="T557" s="248"/>
      <c r="U557" s="248"/>
      <c r="V557" s="248"/>
      <c r="W557" s="248"/>
      <c r="X557" s="248"/>
    </row>
    <row r="558" spans="1:24" s="249" customFormat="1" x14ac:dyDescent="0.25">
      <c r="A558" s="376"/>
      <c r="B558" s="248"/>
      <c r="C558" s="199"/>
      <c r="D558" s="246"/>
      <c r="E558" s="246"/>
      <c r="F558" s="202"/>
      <c r="G558" s="199"/>
      <c r="I558" s="248"/>
      <c r="J558" s="248"/>
      <c r="K558" s="248"/>
      <c r="L558" s="248"/>
      <c r="M558" s="248"/>
      <c r="N558" s="248"/>
      <c r="O558" s="248"/>
      <c r="P558" s="248"/>
      <c r="Q558" s="248"/>
      <c r="R558" s="248"/>
      <c r="S558" s="248"/>
      <c r="T558" s="248"/>
      <c r="U558" s="248"/>
      <c r="V558" s="248"/>
      <c r="W558" s="248"/>
      <c r="X558" s="248"/>
    </row>
    <row r="559" spans="1:24" s="249" customFormat="1" x14ac:dyDescent="0.25">
      <c r="A559" s="376"/>
      <c r="B559" s="248"/>
      <c r="C559" s="199"/>
      <c r="D559" s="246"/>
      <c r="E559" s="246"/>
      <c r="F559" s="202"/>
      <c r="G559" s="199"/>
      <c r="I559" s="248"/>
      <c r="J559" s="248"/>
      <c r="K559" s="248"/>
      <c r="L559" s="248"/>
      <c r="M559" s="248"/>
      <c r="N559" s="248"/>
      <c r="O559" s="248"/>
      <c r="P559" s="248"/>
      <c r="Q559" s="248"/>
      <c r="R559" s="248"/>
      <c r="S559" s="248"/>
      <c r="T559" s="248"/>
      <c r="U559" s="248"/>
      <c r="V559" s="248"/>
      <c r="W559" s="248"/>
      <c r="X559" s="248"/>
    </row>
    <row r="560" spans="1:24" s="249" customFormat="1" x14ac:dyDescent="0.25">
      <c r="A560" s="376"/>
      <c r="B560" s="248"/>
      <c r="C560" s="199"/>
      <c r="D560" s="246"/>
      <c r="E560" s="246"/>
      <c r="F560" s="202"/>
      <c r="G560" s="199"/>
      <c r="I560" s="248"/>
      <c r="J560" s="248"/>
      <c r="K560" s="248"/>
      <c r="L560" s="248"/>
      <c r="M560" s="248"/>
      <c r="N560" s="248"/>
      <c r="O560" s="248"/>
      <c r="P560" s="248"/>
      <c r="Q560" s="248"/>
      <c r="R560" s="248"/>
      <c r="S560" s="248"/>
      <c r="T560" s="248"/>
      <c r="U560" s="248"/>
      <c r="V560" s="248"/>
      <c r="W560" s="248"/>
      <c r="X560" s="248"/>
    </row>
    <row r="561" spans="1:24" s="249" customFormat="1" x14ac:dyDescent="0.25">
      <c r="A561" s="376"/>
      <c r="B561" s="248"/>
      <c r="C561" s="199"/>
      <c r="D561" s="246"/>
      <c r="E561" s="246"/>
      <c r="F561" s="202"/>
      <c r="G561" s="199"/>
      <c r="I561" s="248"/>
      <c r="J561" s="248"/>
      <c r="K561" s="248"/>
      <c r="L561" s="248"/>
      <c r="M561" s="248"/>
      <c r="N561" s="248"/>
      <c r="O561" s="248"/>
      <c r="P561" s="248"/>
      <c r="Q561" s="248"/>
      <c r="R561" s="248"/>
      <c r="S561" s="248"/>
      <c r="T561" s="248"/>
      <c r="U561" s="248"/>
      <c r="V561" s="248"/>
      <c r="W561" s="248"/>
      <c r="X561" s="248"/>
    </row>
    <row r="562" spans="1:24" s="249" customFormat="1" x14ac:dyDescent="0.25">
      <c r="A562" s="376"/>
      <c r="B562" s="248"/>
      <c r="C562" s="199"/>
      <c r="D562" s="246"/>
      <c r="E562" s="246"/>
      <c r="F562" s="202"/>
      <c r="G562" s="199"/>
      <c r="I562" s="248"/>
      <c r="J562" s="248"/>
      <c r="K562" s="248"/>
      <c r="L562" s="248"/>
      <c r="M562" s="248"/>
      <c r="N562" s="248"/>
      <c r="O562" s="248"/>
      <c r="P562" s="248"/>
      <c r="Q562" s="248"/>
      <c r="R562" s="248"/>
      <c r="S562" s="248"/>
      <c r="T562" s="248"/>
      <c r="U562" s="248"/>
      <c r="V562" s="248"/>
      <c r="W562" s="248"/>
      <c r="X562" s="248"/>
    </row>
    <row r="563" spans="1:24" s="249" customFormat="1" x14ac:dyDescent="0.25">
      <c r="A563" s="376"/>
      <c r="B563" s="248"/>
      <c r="C563" s="199"/>
      <c r="D563" s="246"/>
      <c r="E563" s="246"/>
      <c r="F563" s="202"/>
      <c r="G563" s="199"/>
      <c r="I563" s="248"/>
      <c r="J563" s="248"/>
      <c r="K563" s="248"/>
      <c r="L563" s="248"/>
      <c r="M563" s="248"/>
      <c r="N563" s="248"/>
      <c r="O563" s="248"/>
      <c r="P563" s="248"/>
      <c r="Q563" s="248"/>
      <c r="R563" s="248"/>
      <c r="S563" s="248"/>
      <c r="T563" s="248"/>
      <c r="U563" s="248"/>
      <c r="V563" s="248"/>
      <c r="W563" s="248"/>
      <c r="X563" s="248"/>
    </row>
    <row r="564" spans="1:24" s="249" customFormat="1" x14ac:dyDescent="0.25">
      <c r="A564" s="376"/>
      <c r="B564" s="248"/>
      <c r="C564" s="199"/>
      <c r="D564" s="246"/>
      <c r="E564" s="246"/>
      <c r="F564" s="202"/>
      <c r="G564" s="199"/>
      <c r="I564" s="248"/>
      <c r="J564" s="248"/>
      <c r="K564" s="248"/>
      <c r="L564" s="248"/>
      <c r="M564" s="248"/>
      <c r="N564" s="248"/>
      <c r="O564" s="248"/>
      <c r="P564" s="248"/>
      <c r="Q564" s="248"/>
      <c r="R564" s="248"/>
      <c r="S564" s="248"/>
      <c r="T564" s="248"/>
      <c r="U564" s="248"/>
      <c r="V564" s="248"/>
      <c r="W564" s="248"/>
      <c r="X564" s="248"/>
    </row>
    <row r="565" spans="1:24" s="249" customFormat="1" x14ac:dyDescent="0.25">
      <c r="A565" s="376"/>
      <c r="B565" s="248"/>
      <c r="C565" s="199"/>
      <c r="D565" s="246"/>
      <c r="E565" s="246"/>
      <c r="F565" s="202"/>
      <c r="G565" s="199"/>
      <c r="I565" s="248"/>
      <c r="J565" s="248"/>
      <c r="K565" s="248"/>
      <c r="L565" s="248"/>
      <c r="M565" s="248"/>
      <c r="N565" s="248"/>
      <c r="O565" s="248"/>
      <c r="P565" s="248"/>
      <c r="Q565" s="248"/>
      <c r="R565" s="248"/>
      <c r="S565" s="248"/>
      <c r="T565" s="248"/>
      <c r="U565" s="248"/>
      <c r="V565" s="248"/>
      <c r="W565" s="248"/>
      <c r="X565" s="248"/>
    </row>
    <row r="566" spans="1:24" s="249" customFormat="1" x14ac:dyDescent="0.25">
      <c r="A566" s="376"/>
      <c r="B566" s="248"/>
      <c r="C566" s="199"/>
      <c r="D566" s="246"/>
      <c r="E566" s="246"/>
      <c r="F566" s="202"/>
      <c r="G566" s="199"/>
      <c r="I566" s="248"/>
      <c r="J566" s="248"/>
      <c r="K566" s="248"/>
      <c r="L566" s="248"/>
      <c r="M566" s="248"/>
      <c r="N566" s="248"/>
      <c r="O566" s="248"/>
      <c r="P566" s="248"/>
      <c r="Q566" s="248"/>
      <c r="R566" s="248"/>
      <c r="S566" s="248"/>
      <c r="T566" s="248"/>
      <c r="U566" s="248"/>
      <c r="V566" s="248"/>
      <c r="W566" s="248"/>
      <c r="X566" s="248"/>
    </row>
    <row r="567" spans="1:24" s="249" customFormat="1" x14ac:dyDescent="0.25">
      <c r="A567" s="376"/>
      <c r="B567" s="248"/>
      <c r="C567" s="199"/>
      <c r="D567" s="246"/>
      <c r="E567" s="246"/>
      <c r="F567" s="202"/>
      <c r="G567" s="199"/>
      <c r="I567" s="248"/>
      <c r="J567" s="248"/>
      <c r="K567" s="248"/>
      <c r="L567" s="248"/>
      <c r="M567" s="248"/>
      <c r="N567" s="248"/>
      <c r="O567" s="248"/>
      <c r="P567" s="248"/>
      <c r="Q567" s="248"/>
      <c r="R567" s="248"/>
      <c r="S567" s="248"/>
      <c r="T567" s="248"/>
      <c r="U567" s="248"/>
      <c r="V567" s="248"/>
      <c r="W567" s="248"/>
      <c r="X567" s="248"/>
    </row>
    <row r="568" spans="1:24" s="249" customFormat="1" x14ac:dyDescent="0.25">
      <c r="A568" s="376"/>
      <c r="B568" s="248"/>
      <c r="C568" s="199"/>
      <c r="D568" s="246"/>
      <c r="E568" s="246"/>
      <c r="F568" s="202"/>
      <c r="G568" s="199"/>
      <c r="I568" s="248"/>
      <c r="J568" s="248"/>
      <c r="K568" s="248"/>
      <c r="L568" s="248"/>
      <c r="M568" s="248"/>
      <c r="N568" s="248"/>
      <c r="O568" s="248"/>
      <c r="P568" s="248"/>
      <c r="Q568" s="248"/>
      <c r="R568" s="248"/>
      <c r="S568" s="248"/>
      <c r="T568" s="248"/>
      <c r="U568" s="248"/>
      <c r="V568" s="248"/>
      <c r="W568" s="248"/>
      <c r="X568" s="248"/>
    </row>
    <row r="569" spans="1:24" s="249" customFormat="1" x14ac:dyDescent="0.25">
      <c r="A569" s="376"/>
      <c r="B569" s="248"/>
      <c r="C569" s="199"/>
      <c r="D569" s="246"/>
      <c r="E569" s="246"/>
      <c r="F569" s="202"/>
      <c r="G569" s="199"/>
      <c r="I569" s="248"/>
      <c r="J569" s="248"/>
      <c r="K569" s="248"/>
      <c r="L569" s="248"/>
      <c r="M569" s="248"/>
      <c r="N569" s="248"/>
      <c r="O569" s="248"/>
      <c r="P569" s="248"/>
      <c r="Q569" s="248"/>
      <c r="R569" s="248"/>
      <c r="S569" s="248"/>
      <c r="T569" s="248"/>
      <c r="U569" s="248"/>
      <c r="V569" s="248"/>
      <c r="W569" s="248"/>
      <c r="X569" s="248"/>
    </row>
    <row r="570" spans="1:24" s="249" customFormat="1" x14ac:dyDescent="0.25">
      <c r="A570" s="376"/>
      <c r="B570" s="248"/>
      <c r="C570" s="199"/>
      <c r="D570" s="246"/>
      <c r="E570" s="246"/>
      <c r="F570" s="202"/>
      <c r="G570" s="199"/>
      <c r="I570" s="248"/>
      <c r="J570" s="248"/>
      <c r="K570" s="248"/>
      <c r="L570" s="248"/>
      <c r="M570" s="248"/>
      <c r="N570" s="248"/>
      <c r="O570" s="248"/>
      <c r="P570" s="248"/>
      <c r="Q570" s="248"/>
      <c r="R570" s="248"/>
      <c r="S570" s="248"/>
      <c r="T570" s="248"/>
      <c r="U570" s="248"/>
      <c r="V570" s="248"/>
      <c r="W570" s="248"/>
      <c r="X570" s="248"/>
    </row>
    <row r="571" spans="1:24" s="249" customFormat="1" x14ac:dyDescent="0.25">
      <c r="A571" s="376"/>
      <c r="B571" s="248"/>
      <c r="C571" s="199"/>
      <c r="D571" s="246"/>
      <c r="E571" s="246"/>
      <c r="F571" s="202"/>
      <c r="G571" s="199"/>
      <c r="I571" s="248"/>
      <c r="J571" s="248"/>
      <c r="K571" s="248"/>
      <c r="L571" s="248"/>
      <c r="M571" s="248"/>
      <c r="N571" s="248"/>
      <c r="O571" s="248"/>
      <c r="P571" s="248"/>
      <c r="Q571" s="248"/>
      <c r="R571" s="248"/>
      <c r="S571" s="248"/>
      <c r="T571" s="248"/>
      <c r="U571" s="248"/>
      <c r="V571" s="248"/>
      <c r="W571" s="248"/>
      <c r="X571" s="248"/>
    </row>
    <row r="572" spans="1:24" s="249" customFormat="1" x14ac:dyDescent="0.25">
      <c r="A572" s="376"/>
      <c r="B572" s="248"/>
      <c r="C572" s="199"/>
      <c r="D572" s="246"/>
      <c r="E572" s="246"/>
      <c r="F572" s="202"/>
      <c r="G572" s="199"/>
      <c r="I572" s="248"/>
      <c r="J572" s="248"/>
      <c r="K572" s="248"/>
      <c r="L572" s="248"/>
      <c r="M572" s="248"/>
      <c r="N572" s="248"/>
      <c r="O572" s="248"/>
      <c r="P572" s="248"/>
      <c r="Q572" s="248"/>
      <c r="R572" s="248"/>
      <c r="S572" s="248"/>
      <c r="T572" s="248"/>
      <c r="U572" s="248"/>
      <c r="V572" s="248"/>
      <c r="W572" s="248"/>
      <c r="X572" s="248"/>
    </row>
    <row r="573" spans="1:24" s="249" customFormat="1" x14ac:dyDescent="0.25">
      <c r="A573" s="376"/>
      <c r="B573" s="248"/>
      <c r="C573" s="199"/>
      <c r="D573" s="246"/>
      <c r="E573" s="246"/>
      <c r="F573" s="202"/>
      <c r="G573" s="199"/>
      <c r="I573" s="248"/>
      <c r="J573" s="248"/>
      <c r="K573" s="248"/>
      <c r="L573" s="248"/>
      <c r="M573" s="248"/>
      <c r="N573" s="248"/>
      <c r="O573" s="248"/>
      <c r="P573" s="248"/>
      <c r="Q573" s="248"/>
      <c r="R573" s="248"/>
      <c r="S573" s="248"/>
      <c r="T573" s="248"/>
      <c r="U573" s="248"/>
      <c r="V573" s="248"/>
      <c r="W573" s="248"/>
      <c r="X573" s="248"/>
    </row>
    <row r="574" spans="1:24" s="249" customFormat="1" x14ac:dyDescent="0.25">
      <c r="A574" s="376"/>
      <c r="B574" s="248"/>
      <c r="C574" s="199"/>
      <c r="D574" s="246"/>
      <c r="E574" s="246"/>
      <c r="F574" s="202"/>
      <c r="G574" s="199"/>
      <c r="I574" s="248"/>
      <c r="J574" s="248"/>
      <c r="K574" s="248"/>
      <c r="L574" s="248"/>
      <c r="M574" s="248"/>
      <c r="N574" s="248"/>
      <c r="O574" s="248"/>
      <c r="P574" s="248"/>
      <c r="Q574" s="248"/>
      <c r="R574" s="248"/>
      <c r="S574" s="248"/>
      <c r="T574" s="248"/>
      <c r="U574" s="248"/>
      <c r="V574" s="248"/>
      <c r="W574" s="248"/>
      <c r="X574" s="248"/>
    </row>
    <row r="575" spans="1:24" s="249" customFormat="1" x14ac:dyDescent="0.25">
      <c r="A575" s="376"/>
      <c r="B575" s="248"/>
      <c r="C575" s="199"/>
      <c r="D575" s="246"/>
      <c r="E575" s="246"/>
      <c r="F575" s="202"/>
      <c r="G575" s="199"/>
      <c r="I575" s="248"/>
      <c r="J575" s="248"/>
      <c r="K575" s="248"/>
      <c r="L575" s="248"/>
      <c r="M575" s="248"/>
      <c r="N575" s="248"/>
      <c r="O575" s="248"/>
      <c r="P575" s="248"/>
      <c r="Q575" s="248"/>
      <c r="R575" s="248"/>
      <c r="S575" s="248"/>
      <c r="T575" s="248"/>
      <c r="U575" s="248"/>
      <c r="V575" s="248"/>
      <c r="W575" s="248"/>
      <c r="X575" s="248"/>
    </row>
    <row r="576" spans="1:24" s="249" customFormat="1" x14ac:dyDescent="0.25">
      <c r="A576" s="376"/>
      <c r="B576" s="248"/>
      <c r="C576" s="199"/>
      <c r="D576" s="246"/>
      <c r="E576" s="246"/>
      <c r="F576" s="202"/>
      <c r="G576" s="199"/>
      <c r="I576" s="248"/>
      <c r="J576" s="248"/>
      <c r="K576" s="248"/>
      <c r="L576" s="248"/>
      <c r="M576" s="248"/>
      <c r="N576" s="248"/>
      <c r="O576" s="248"/>
      <c r="P576" s="248"/>
      <c r="Q576" s="248"/>
      <c r="R576" s="248"/>
      <c r="S576" s="248"/>
      <c r="T576" s="248"/>
      <c r="U576" s="248"/>
      <c r="V576" s="248"/>
      <c r="W576" s="248"/>
      <c r="X576" s="248"/>
    </row>
    <row r="577" spans="1:24" s="249" customFormat="1" x14ac:dyDescent="0.25">
      <c r="A577" s="376"/>
      <c r="B577" s="248"/>
      <c r="C577" s="199"/>
      <c r="D577" s="246"/>
      <c r="E577" s="246"/>
      <c r="F577" s="202"/>
      <c r="G577" s="199"/>
      <c r="I577" s="248"/>
      <c r="J577" s="248"/>
      <c r="K577" s="248"/>
      <c r="L577" s="248"/>
      <c r="M577" s="248"/>
      <c r="N577" s="248"/>
      <c r="O577" s="248"/>
      <c r="P577" s="248"/>
      <c r="Q577" s="248"/>
      <c r="R577" s="248"/>
      <c r="S577" s="248"/>
      <c r="T577" s="248"/>
      <c r="U577" s="248"/>
      <c r="V577" s="248"/>
      <c r="W577" s="248"/>
      <c r="X577" s="248"/>
    </row>
    <row r="578" spans="1:24" s="249" customFormat="1" x14ac:dyDescent="0.25">
      <c r="A578" s="376"/>
      <c r="B578" s="248"/>
      <c r="C578" s="199"/>
      <c r="D578" s="246"/>
      <c r="E578" s="246"/>
      <c r="F578" s="202"/>
      <c r="G578" s="199"/>
      <c r="I578" s="248"/>
      <c r="J578" s="248"/>
      <c r="K578" s="248"/>
      <c r="L578" s="248"/>
      <c r="M578" s="248"/>
      <c r="N578" s="248"/>
      <c r="O578" s="248"/>
      <c r="P578" s="248"/>
      <c r="Q578" s="248"/>
      <c r="R578" s="248"/>
      <c r="S578" s="248"/>
      <c r="T578" s="248"/>
      <c r="U578" s="248"/>
      <c r="V578" s="248"/>
      <c r="W578" s="248"/>
      <c r="X578" s="248"/>
    </row>
    <row r="579" spans="1:24" s="249" customFormat="1" x14ac:dyDescent="0.25">
      <c r="A579" s="376"/>
      <c r="B579" s="248"/>
      <c r="C579" s="199"/>
      <c r="D579" s="246"/>
      <c r="E579" s="246"/>
      <c r="F579" s="202"/>
      <c r="G579" s="199"/>
      <c r="I579" s="248"/>
      <c r="J579" s="248"/>
      <c r="K579" s="248"/>
      <c r="L579" s="248"/>
      <c r="M579" s="248"/>
      <c r="N579" s="248"/>
      <c r="O579" s="248"/>
      <c r="P579" s="248"/>
      <c r="Q579" s="248"/>
      <c r="R579" s="248"/>
      <c r="S579" s="248"/>
      <c r="T579" s="248"/>
      <c r="U579" s="248"/>
      <c r="V579" s="248"/>
      <c r="W579" s="248"/>
      <c r="X579" s="248"/>
    </row>
    <row r="580" spans="1:24" s="249" customFormat="1" x14ac:dyDescent="0.25">
      <c r="A580" s="376"/>
      <c r="B580" s="248"/>
      <c r="C580" s="199"/>
      <c r="D580" s="246"/>
      <c r="E580" s="246"/>
      <c r="F580" s="202"/>
      <c r="G580" s="199"/>
      <c r="I580" s="248"/>
      <c r="J580" s="248"/>
      <c r="K580" s="248"/>
      <c r="L580" s="248"/>
      <c r="M580" s="248"/>
      <c r="N580" s="248"/>
      <c r="O580" s="248"/>
      <c r="P580" s="248"/>
      <c r="Q580" s="248"/>
      <c r="R580" s="248"/>
      <c r="S580" s="248"/>
      <c r="T580" s="248"/>
      <c r="U580" s="248"/>
      <c r="V580" s="248"/>
      <c r="W580" s="248"/>
      <c r="X580" s="248"/>
    </row>
    <row r="581" spans="1:24" s="249" customFormat="1" x14ac:dyDescent="0.25">
      <c r="A581" s="376"/>
      <c r="B581" s="248"/>
      <c r="C581" s="199"/>
      <c r="D581" s="246"/>
      <c r="E581" s="246"/>
      <c r="F581" s="202"/>
      <c r="G581" s="199"/>
      <c r="I581" s="248"/>
      <c r="J581" s="248"/>
      <c r="K581" s="248"/>
      <c r="L581" s="248"/>
      <c r="M581" s="248"/>
      <c r="N581" s="248"/>
      <c r="O581" s="248"/>
      <c r="P581" s="248"/>
      <c r="Q581" s="248"/>
      <c r="R581" s="248"/>
      <c r="S581" s="248"/>
      <c r="T581" s="248"/>
      <c r="U581" s="248"/>
      <c r="V581" s="248"/>
      <c r="W581" s="248"/>
      <c r="X581" s="248"/>
    </row>
    <row r="582" spans="1:24" s="249" customFormat="1" x14ac:dyDescent="0.25">
      <c r="A582" s="376"/>
      <c r="B582" s="248"/>
      <c r="C582" s="199"/>
      <c r="D582" s="246"/>
      <c r="E582" s="246"/>
      <c r="F582" s="202"/>
      <c r="G582" s="199"/>
      <c r="I582" s="248"/>
      <c r="J582" s="248"/>
      <c r="K582" s="248"/>
      <c r="L582" s="248"/>
      <c r="M582" s="248"/>
      <c r="N582" s="248"/>
      <c r="O582" s="248"/>
      <c r="P582" s="248"/>
      <c r="Q582" s="248"/>
      <c r="R582" s="248"/>
      <c r="S582" s="248"/>
      <c r="T582" s="248"/>
      <c r="U582" s="248"/>
      <c r="V582" s="248"/>
      <c r="W582" s="248"/>
      <c r="X582" s="248"/>
    </row>
    <row r="583" spans="1:24" s="249" customFormat="1" x14ac:dyDescent="0.25">
      <c r="A583" s="376"/>
      <c r="B583" s="248"/>
      <c r="C583" s="199"/>
      <c r="D583" s="246"/>
      <c r="E583" s="246"/>
      <c r="F583" s="202"/>
      <c r="G583" s="199"/>
      <c r="I583" s="248"/>
      <c r="J583" s="248"/>
      <c r="K583" s="248"/>
      <c r="L583" s="248"/>
      <c r="M583" s="248"/>
      <c r="N583" s="248"/>
      <c r="O583" s="248"/>
      <c r="P583" s="248"/>
      <c r="Q583" s="248"/>
      <c r="R583" s="248"/>
      <c r="S583" s="248"/>
      <c r="T583" s="248"/>
      <c r="U583" s="248"/>
      <c r="V583" s="248"/>
      <c r="W583" s="248"/>
      <c r="X583" s="248"/>
    </row>
    <row r="584" spans="1:24" s="249" customFormat="1" x14ac:dyDescent="0.25">
      <c r="A584" s="376"/>
      <c r="B584" s="248"/>
      <c r="C584" s="199"/>
      <c r="D584" s="246"/>
      <c r="E584" s="246"/>
      <c r="F584" s="202"/>
      <c r="G584" s="199"/>
      <c r="I584" s="248"/>
      <c r="J584" s="248"/>
      <c r="K584" s="248"/>
      <c r="L584" s="248"/>
      <c r="M584" s="248"/>
      <c r="N584" s="248"/>
      <c r="O584" s="248"/>
      <c r="P584" s="248"/>
      <c r="Q584" s="248"/>
      <c r="R584" s="248"/>
      <c r="S584" s="248"/>
      <c r="T584" s="248"/>
      <c r="U584" s="248"/>
      <c r="V584" s="248"/>
      <c r="W584" s="248"/>
      <c r="X584" s="248"/>
    </row>
    <row r="585" spans="1:24" s="249" customFormat="1" x14ac:dyDescent="0.25">
      <c r="A585" s="376"/>
      <c r="B585" s="248"/>
      <c r="C585" s="199"/>
      <c r="D585" s="246"/>
      <c r="E585" s="246"/>
      <c r="F585" s="202"/>
      <c r="G585" s="199"/>
      <c r="I585" s="248"/>
      <c r="J585" s="248"/>
      <c r="K585" s="248"/>
      <c r="L585" s="248"/>
      <c r="M585" s="248"/>
      <c r="N585" s="248"/>
      <c r="O585" s="248"/>
      <c r="P585" s="248"/>
      <c r="Q585" s="248"/>
      <c r="R585" s="248"/>
      <c r="S585" s="248"/>
      <c r="T585" s="248"/>
      <c r="U585" s="248"/>
      <c r="V585" s="248"/>
      <c r="W585" s="248"/>
      <c r="X585" s="248"/>
    </row>
    <row r="586" spans="1:24" s="249" customFormat="1" x14ac:dyDescent="0.25">
      <c r="A586" s="376"/>
      <c r="B586" s="248"/>
      <c r="C586" s="199"/>
      <c r="D586" s="246"/>
      <c r="E586" s="246"/>
      <c r="F586" s="202"/>
      <c r="G586" s="199"/>
      <c r="I586" s="248"/>
      <c r="J586" s="248"/>
      <c r="K586" s="248"/>
      <c r="L586" s="248"/>
      <c r="M586" s="248"/>
      <c r="N586" s="248"/>
      <c r="O586" s="248"/>
      <c r="P586" s="248"/>
      <c r="Q586" s="248"/>
      <c r="R586" s="248"/>
      <c r="S586" s="248"/>
      <c r="T586" s="248"/>
      <c r="U586" s="248"/>
      <c r="V586" s="248"/>
      <c r="W586" s="248"/>
      <c r="X586" s="248"/>
    </row>
    <row r="587" spans="1:24" s="249" customFormat="1" x14ac:dyDescent="0.25">
      <c r="A587" s="376"/>
      <c r="B587" s="248"/>
      <c r="C587" s="199"/>
      <c r="D587" s="246"/>
      <c r="E587" s="246"/>
      <c r="F587" s="202"/>
      <c r="G587" s="199"/>
      <c r="I587" s="248"/>
      <c r="J587" s="248"/>
      <c r="K587" s="248"/>
      <c r="L587" s="248"/>
      <c r="M587" s="248"/>
      <c r="N587" s="248"/>
      <c r="O587" s="248"/>
      <c r="P587" s="248"/>
      <c r="Q587" s="248"/>
      <c r="R587" s="248"/>
      <c r="S587" s="248"/>
      <c r="T587" s="248"/>
      <c r="U587" s="248"/>
      <c r="V587" s="248"/>
      <c r="W587" s="248"/>
      <c r="X587" s="248"/>
    </row>
    <row r="588" spans="1:24" s="249" customFormat="1" x14ac:dyDescent="0.25">
      <c r="A588" s="376"/>
      <c r="B588" s="248"/>
      <c r="C588" s="199"/>
      <c r="D588" s="246"/>
      <c r="E588" s="246"/>
      <c r="F588" s="202"/>
      <c r="G588" s="199"/>
      <c r="I588" s="248"/>
      <c r="J588" s="248"/>
      <c r="K588" s="248"/>
      <c r="L588" s="248"/>
      <c r="M588" s="248"/>
      <c r="N588" s="248"/>
      <c r="O588" s="248"/>
      <c r="P588" s="248"/>
      <c r="Q588" s="248"/>
      <c r="R588" s="248"/>
      <c r="S588" s="248"/>
      <c r="T588" s="248"/>
      <c r="U588" s="248"/>
      <c r="V588" s="248"/>
      <c r="W588" s="248"/>
      <c r="X588" s="248"/>
    </row>
    <row r="589" spans="1:24" s="249" customFormat="1" x14ac:dyDescent="0.25">
      <c r="A589" s="376"/>
      <c r="B589" s="248"/>
      <c r="C589" s="199"/>
      <c r="D589" s="246"/>
      <c r="E589" s="246"/>
      <c r="F589" s="202"/>
      <c r="G589" s="199"/>
      <c r="I589" s="248"/>
      <c r="J589" s="248"/>
      <c r="K589" s="248"/>
      <c r="L589" s="248"/>
      <c r="M589" s="248"/>
      <c r="N589" s="248"/>
      <c r="O589" s="248"/>
      <c r="P589" s="248"/>
      <c r="Q589" s="248"/>
      <c r="R589" s="248"/>
      <c r="S589" s="248"/>
      <c r="T589" s="248"/>
      <c r="U589" s="248"/>
      <c r="V589" s="248"/>
      <c r="W589" s="248"/>
      <c r="X589" s="248"/>
    </row>
    <row r="590" spans="1:24" s="249" customFormat="1" x14ac:dyDescent="0.25">
      <c r="A590" s="376"/>
      <c r="B590" s="248"/>
      <c r="C590" s="199"/>
      <c r="D590" s="246"/>
      <c r="E590" s="246"/>
      <c r="F590" s="202"/>
      <c r="G590" s="199"/>
      <c r="I590" s="248"/>
      <c r="J590" s="248"/>
      <c r="K590" s="248"/>
      <c r="L590" s="248"/>
      <c r="M590" s="248"/>
      <c r="N590" s="248"/>
      <c r="O590" s="248"/>
      <c r="P590" s="248"/>
      <c r="Q590" s="248"/>
      <c r="R590" s="248"/>
      <c r="S590" s="248"/>
      <c r="T590" s="248"/>
      <c r="U590" s="248"/>
      <c r="V590" s="248"/>
      <c r="W590" s="248"/>
      <c r="X590" s="248"/>
    </row>
    <row r="591" spans="1:24" s="249" customFormat="1" x14ac:dyDescent="0.25">
      <c r="A591" s="376"/>
      <c r="B591" s="248"/>
      <c r="C591" s="199"/>
      <c r="D591" s="246"/>
      <c r="E591" s="246"/>
      <c r="F591" s="202"/>
      <c r="G591" s="199"/>
      <c r="I591" s="248"/>
      <c r="J591" s="248"/>
      <c r="K591" s="248"/>
      <c r="L591" s="248"/>
      <c r="M591" s="248"/>
      <c r="N591" s="248"/>
      <c r="O591" s="248"/>
      <c r="P591" s="248"/>
      <c r="Q591" s="248"/>
      <c r="R591" s="248"/>
      <c r="S591" s="248"/>
      <c r="T591" s="248"/>
      <c r="U591" s="248"/>
      <c r="V591" s="248"/>
      <c r="W591" s="248"/>
      <c r="X591" s="248"/>
    </row>
    <row r="592" spans="1:24" s="249" customFormat="1" x14ac:dyDescent="0.25">
      <c r="A592" s="376"/>
      <c r="B592" s="248"/>
      <c r="C592" s="199"/>
      <c r="D592" s="246"/>
      <c r="E592" s="246"/>
      <c r="F592" s="202"/>
      <c r="G592" s="199"/>
      <c r="I592" s="248"/>
      <c r="J592" s="248"/>
      <c r="K592" s="248"/>
      <c r="L592" s="248"/>
      <c r="M592" s="248"/>
      <c r="N592" s="248"/>
      <c r="O592" s="248"/>
      <c r="P592" s="248"/>
      <c r="Q592" s="248"/>
      <c r="R592" s="248"/>
      <c r="S592" s="248"/>
      <c r="T592" s="248"/>
      <c r="U592" s="248"/>
      <c r="V592" s="248"/>
      <c r="W592" s="248"/>
      <c r="X592" s="248"/>
    </row>
    <row r="593" spans="1:24" s="249" customFormat="1" x14ac:dyDescent="0.25">
      <c r="A593" s="376"/>
      <c r="B593" s="248"/>
      <c r="C593" s="199"/>
      <c r="D593" s="246"/>
      <c r="E593" s="246"/>
      <c r="F593" s="202"/>
      <c r="G593" s="199"/>
      <c r="I593" s="248"/>
      <c r="J593" s="248"/>
      <c r="K593" s="248"/>
      <c r="L593" s="248"/>
      <c r="M593" s="248"/>
      <c r="N593" s="248"/>
      <c r="O593" s="248"/>
      <c r="P593" s="248"/>
      <c r="Q593" s="248"/>
      <c r="R593" s="248"/>
      <c r="S593" s="248"/>
      <c r="T593" s="248"/>
      <c r="U593" s="248"/>
      <c r="V593" s="248"/>
      <c r="W593" s="248"/>
      <c r="X593" s="248"/>
    </row>
    <row r="594" spans="1:24" s="249" customFormat="1" x14ac:dyDescent="0.25">
      <c r="A594" s="376"/>
      <c r="B594" s="248"/>
      <c r="C594" s="199"/>
      <c r="D594" s="246"/>
      <c r="E594" s="246"/>
      <c r="F594" s="202"/>
      <c r="G594" s="199"/>
      <c r="I594" s="248"/>
      <c r="J594" s="248"/>
      <c r="K594" s="248"/>
      <c r="L594" s="248"/>
      <c r="M594" s="248"/>
      <c r="N594" s="248"/>
      <c r="O594" s="248"/>
      <c r="P594" s="248"/>
      <c r="Q594" s="248"/>
      <c r="R594" s="248"/>
      <c r="S594" s="248"/>
      <c r="T594" s="248"/>
      <c r="U594" s="248"/>
      <c r="V594" s="248"/>
      <c r="W594" s="248"/>
      <c r="X594" s="248"/>
    </row>
    <row r="595" spans="1:24" s="249" customFormat="1" x14ac:dyDescent="0.25">
      <c r="A595" s="376"/>
      <c r="B595" s="248"/>
      <c r="C595" s="199"/>
      <c r="D595" s="246"/>
      <c r="E595" s="246"/>
      <c r="F595" s="202"/>
      <c r="G595" s="199"/>
      <c r="I595" s="248"/>
      <c r="J595" s="248"/>
      <c r="K595" s="248"/>
      <c r="L595" s="248"/>
      <c r="M595" s="248"/>
      <c r="N595" s="248"/>
      <c r="O595" s="248"/>
      <c r="P595" s="248"/>
      <c r="Q595" s="248"/>
      <c r="R595" s="248"/>
      <c r="S595" s="248"/>
      <c r="T595" s="248"/>
      <c r="U595" s="248"/>
      <c r="V595" s="248"/>
      <c r="W595" s="248"/>
      <c r="X595" s="248"/>
    </row>
    <row r="596" spans="1:24" s="249" customFormat="1" x14ac:dyDescent="0.25">
      <c r="A596" s="376"/>
      <c r="B596" s="248"/>
      <c r="C596" s="199"/>
      <c r="D596" s="246"/>
      <c r="E596" s="246"/>
      <c r="F596" s="202"/>
      <c r="G596" s="199"/>
      <c r="I596" s="248"/>
      <c r="J596" s="248"/>
      <c r="K596" s="248"/>
      <c r="L596" s="248"/>
      <c r="M596" s="248"/>
      <c r="N596" s="248"/>
      <c r="O596" s="248"/>
      <c r="P596" s="248"/>
      <c r="Q596" s="248"/>
      <c r="R596" s="248"/>
      <c r="S596" s="248"/>
      <c r="T596" s="248"/>
      <c r="U596" s="248"/>
      <c r="V596" s="248"/>
      <c r="W596" s="248"/>
      <c r="X596" s="248"/>
    </row>
    <row r="597" spans="1:24" s="249" customFormat="1" x14ac:dyDescent="0.25">
      <c r="A597" s="376"/>
      <c r="B597" s="248"/>
      <c r="C597" s="199"/>
      <c r="D597" s="246"/>
      <c r="E597" s="246"/>
      <c r="F597" s="202"/>
      <c r="G597" s="199"/>
      <c r="I597" s="248"/>
      <c r="J597" s="248"/>
      <c r="K597" s="248"/>
      <c r="L597" s="248"/>
      <c r="M597" s="248"/>
      <c r="N597" s="248"/>
      <c r="O597" s="248"/>
      <c r="P597" s="248"/>
      <c r="Q597" s="248"/>
      <c r="R597" s="248"/>
      <c r="S597" s="248"/>
      <c r="T597" s="248"/>
      <c r="U597" s="248"/>
      <c r="V597" s="248"/>
      <c r="W597" s="248"/>
      <c r="X597" s="248"/>
    </row>
    <row r="598" spans="1:24" s="249" customFormat="1" x14ac:dyDescent="0.25">
      <c r="A598" s="376"/>
      <c r="B598" s="248"/>
      <c r="C598" s="199"/>
      <c r="D598" s="246"/>
      <c r="E598" s="246"/>
      <c r="F598" s="202"/>
      <c r="G598" s="199"/>
      <c r="I598" s="248"/>
      <c r="J598" s="248"/>
      <c r="K598" s="248"/>
      <c r="L598" s="248"/>
      <c r="M598" s="248"/>
      <c r="N598" s="248"/>
      <c r="O598" s="248"/>
      <c r="P598" s="248"/>
      <c r="Q598" s="248"/>
      <c r="R598" s="248"/>
      <c r="S598" s="248"/>
      <c r="T598" s="248"/>
      <c r="U598" s="248"/>
      <c r="V598" s="248"/>
      <c r="W598" s="248"/>
      <c r="X598" s="248"/>
    </row>
    <row r="599" spans="1:24" s="249" customFormat="1" x14ac:dyDescent="0.25">
      <c r="A599" s="376"/>
      <c r="B599" s="248"/>
      <c r="C599" s="199"/>
      <c r="D599" s="246"/>
      <c r="E599" s="246"/>
      <c r="F599" s="202"/>
      <c r="G599" s="199"/>
      <c r="I599" s="248"/>
      <c r="J599" s="248"/>
      <c r="K599" s="248"/>
      <c r="L599" s="248"/>
      <c r="M599" s="248"/>
      <c r="N599" s="248"/>
      <c r="O599" s="248"/>
      <c r="P599" s="248"/>
      <c r="Q599" s="248"/>
      <c r="R599" s="248"/>
      <c r="S599" s="248"/>
      <c r="T599" s="248"/>
      <c r="U599" s="248"/>
      <c r="V599" s="248"/>
      <c r="W599" s="248"/>
      <c r="X599" s="248"/>
    </row>
    <row r="600" spans="1:24" s="249" customFormat="1" x14ac:dyDescent="0.25">
      <c r="A600" s="376"/>
      <c r="B600" s="248"/>
      <c r="C600" s="199"/>
      <c r="D600" s="246"/>
      <c r="E600" s="246"/>
      <c r="F600" s="202"/>
      <c r="G600" s="199"/>
      <c r="I600" s="248"/>
      <c r="J600" s="248"/>
      <c r="K600" s="248"/>
      <c r="L600" s="248"/>
      <c r="M600" s="248"/>
      <c r="N600" s="248"/>
      <c r="O600" s="248"/>
      <c r="P600" s="248"/>
      <c r="Q600" s="248"/>
      <c r="R600" s="248"/>
      <c r="S600" s="248"/>
      <c r="T600" s="248"/>
      <c r="U600" s="248"/>
      <c r="V600" s="248"/>
      <c r="W600" s="248"/>
      <c r="X600" s="248"/>
    </row>
    <row r="601" spans="1:24" s="249" customFormat="1" x14ac:dyDescent="0.25">
      <c r="A601" s="376"/>
      <c r="B601" s="248"/>
      <c r="C601" s="199"/>
      <c r="D601" s="246"/>
      <c r="E601" s="246"/>
      <c r="F601" s="202"/>
      <c r="G601" s="199"/>
      <c r="I601" s="248"/>
      <c r="J601" s="248"/>
      <c r="K601" s="248"/>
      <c r="L601" s="248"/>
      <c r="M601" s="248"/>
      <c r="N601" s="248"/>
      <c r="O601" s="248"/>
      <c r="P601" s="248"/>
      <c r="Q601" s="248"/>
      <c r="R601" s="248"/>
      <c r="S601" s="248"/>
      <c r="T601" s="248"/>
      <c r="U601" s="248"/>
      <c r="V601" s="248"/>
      <c r="W601" s="248"/>
      <c r="X601" s="248"/>
    </row>
    <row r="602" spans="1:24" s="249" customFormat="1" x14ac:dyDescent="0.25">
      <c r="A602" s="376"/>
      <c r="B602" s="248"/>
      <c r="C602" s="199"/>
      <c r="D602" s="246"/>
      <c r="E602" s="246"/>
      <c r="F602" s="202"/>
      <c r="G602" s="199"/>
      <c r="I602" s="248"/>
      <c r="J602" s="248"/>
      <c r="K602" s="248"/>
      <c r="L602" s="248"/>
      <c r="M602" s="248"/>
      <c r="N602" s="248"/>
      <c r="O602" s="248"/>
      <c r="P602" s="248"/>
      <c r="Q602" s="248"/>
      <c r="R602" s="248"/>
      <c r="S602" s="248"/>
      <c r="T602" s="248"/>
      <c r="U602" s="248"/>
      <c r="V602" s="248"/>
      <c r="W602" s="248"/>
      <c r="X602" s="248"/>
    </row>
    <row r="603" spans="1:24" s="249" customFormat="1" x14ac:dyDescent="0.25">
      <c r="A603" s="376"/>
      <c r="B603" s="248"/>
      <c r="C603" s="199"/>
      <c r="D603" s="246"/>
      <c r="E603" s="246"/>
      <c r="F603" s="202"/>
      <c r="G603" s="199"/>
      <c r="I603" s="248"/>
      <c r="J603" s="248"/>
      <c r="K603" s="248"/>
      <c r="L603" s="248"/>
      <c r="M603" s="248"/>
      <c r="N603" s="248"/>
      <c r="O603" s="248"/>
      <c r="P603" s="248"/>
      <c r="Q603" s="248"/>
      <c r="R603" s="248"/>
      <c r="S603" s="248"/>
      <c r="T603" s="248"/>
      <c r="U603" s="248"/>
      <c r="V603" s="248"/>
      <c r="W603" s="248"/>
      <c r="X603" s="248"/>
    </row>
    <row r="604" spans="1:24" s="249" customFormat="1" x14ac:dyDescent="0.25">
      <c r="A604" s="376"/>
      <c r="B604" s="248"/>
      <c r="C604" s="199"/>
      <c r="D604" s="246"/>
      <c r="E604" s="246"/>
      <c r="F604" s="202"/>
      <c r="G604" s="199"/>
      <c r="I604" s="248"/>
      <c r="J604" s="248"/>
      <c r="K604" s="248"/>
      <c r="L604" s="248"/>
      <c r="M604" s="248"/>
      <c r="N604" s="248"/>
      <c r="O604" s="248"/>
      <c r="P604" s="248"/>
      <c r="Q604" s="248"/>
      <c r="R604" s="248"/>
      <c r="S604" s="248"/>
      <c r="T604" s="248"/>
      <c r="U604" s="248"/>
      <c r="V604" s="248"/>
      <c r="W604" s="248"/>
      <c r="X604" s="248"/>
    </row>
    <row r="605" spans="1:24" s="249" customFormat="1" x14ac:dyDescent="0.25">
      <c r="A605" s="376"/>
      <c r="B605" s="248"/>
      <c r="C605" s="199"/>
      <c r="D605" s="246"/>
      <c r="E605" s="246"/>
      <c r="F605" s="202"/>
      <c r="G605" s="199"/>
      <c r="I605" s="248"/>
      <c r="J605" s="248"/>
      <c r="K605" s="248"/>
      <c r="L605" s="248"/>
      <c r="M605" s="248"/>
      <c r="N605" s="248"/>
      <c r="O605" s="248"/>
      <c r="P605" s="248"/>
      <c r="Q605" s="248"/>
      <c r="R605" s="248"/>
      <c r="S605" s="248"/>
      <c r="T605" s="248"/>
      <c r="U605" s="248"/>
      <c r="V605" s="248"/>
      <c r="W605" s="248"/>
      <c r="X605" s="248"/>
    </row>
    <row r="606" spans="1:24" s="249" customFormat="1" x14ac:dyDescent="0.25">
      <c r="A606" s="376"/>
      <c r="B606" s="248"/>
      <c r="C606" s="199"/>
      <c r="D606" s="246"/>
      <c r="E606" s="246"/>
      <c r="F606" s="202"/>
      <c r="G606" s="199"/>
      <c r="I606" s="248"/>
      <c r="J606" s="248"/>
      <c r="K606" s="248"/>
      <c r="L606" s="248"/>
      <c r="M606" s="248"/>
      <c r="N606" s="248"/>
      <c r="O606" s="248"/>
      <c r="P606" s="248"/>
      <c r="Q606" s="248"/>
      <c r="R606" s="248"/>
      <c r="S606" s="248"/>
      <c r="T606" s="248"/>
      <c r="U606" s="248"/>
      <c r="V606" s="248"/>
      <c r="W606" s="248"/>
      <c r="X606" s="248"/>
    </row>
    <row r="607" spans="1:24" s="249" customFormat="1" x14ac:dyDescent="0.25">
      <c r="A607" s="376"/>
      <c r="B607" s="248"/>
      <c r="C607" s="199"/>
      <c r="D607" s="246"/>
      <c r="E607" s="246"/>
      <c r="F607" s="202"/>
      <c r="G607" s="199"/>
      <c r="I607" s="248"/>
      <c r="J607" s="248"/>
      <c r="K607" s="248"/>
      <c r="L607" s="248"/>
      <c r="M607" s="248"/>
      <c r="N607" s="248"/>
      <c r="O607" s="248"/>
      <c r="P607" s="248"/>
      <c r="Q607" s="248"/>
      <c r="R607" s="248"/>
      <c r="S607" s="248"/>
      <c r="T607" s="248"/>
      <c r="U607" s="248"/>
      <c r="V607" s="248"/>
      <c r="W607" s="248"/>
      <c r="X607" s="248"/>
    </row>
    <row r="608" spans="1:24" s="249" customFormat="1" x14ac:dyDescent="0.25">
      <c r="A608" s="376"/>
      <c r="B608" s="248"/>
      <c r="C608" s="199"/>
      <c r="D608" s="246"/>
      <c r="E608" s="246"/>
      <c r="F608" s="202"/>
      <c r="G608" s="199"/>
      <c r="I608" s="248"/>
      <c r="J608" s="248"/>
      <c r="K608" s="248"/>
      <c r="L608" s="248"/>
      <c r="M608" s="248"/>
      <c r="N608" s="248"/>
      <c r="O608" s="248"/>
      <c r="P608" s="248"/>
      <c r="Q608" s="248"/>
      <c r="R608" s="248"/>
      <c r="S608" s="248"/>
      <c r="T608" s="248"/>
      <c r="U608" s="248"/>
      <c r="V608" s="248"/>
      <c r="W608" s="248"/>
      <c r="X608" s="248"/>
    </row>
    <row r="609" spans="1:24" s="249" customFormat="1" x14ac:dyDescent="0.25">
      <c r="A609" s="376"/>
      <c r="B609" s="248"/>
      <c r="C609" s="199"/>
      <c r="D609" s="246"/>
      <c r="E609" s="246"/>
      <c r="F609" s="202"/>
      <c r="G609" s="199"/>
      <c r="I609" s="248"/>
      <c r="J609" s="248"/>
      <c r="K609" s="248"/>
      <c r="L609" s="248"/>
      <c r="M609" s="248"/>
      <c r="N609" s="248"/>
      <c r="O609" s="248"/>
      <c r="P609" s="248"/>
      <c r="Q609" s="248"/>
      <c r="R609" s="248"/>
      <c r="S609" s="248"/>
      <c r="T609" s="248"/>
      <c r="U609" s="248"/>
      <c r="V609" s="248"/>
      <c r="W609" s="248"/>
      <c r="X609" s="248"/>
    </row>
    <row r="610" spans="1:24" s="249" customFormat="1" x14ac:dyDescent="0.25">
      <c r="A610" s="376"/>
      <c r="B610" s="248"/>
      <c r="C610" s="199"/>
      <c r="D610" s="246"/>
      <c r="E610" s="246"/>
      <c r="F610" s="202"/>
      <c r="G610" s="199"/>
      <c r="I610" s="248"/>
      <c r="J610" s="248"/>
      <c r="K610" s="248"/>
      <c r="L610" s="248"/>
      <c r="M610" s="248"/>
      <c r="N610" s="248"/>
      <c r="O610" s="248"/>
      <c r="P610" s="248"/>
      <c r="Q610" s="248"/>
      <c r="R610" s="248"/>
      <c r="S610" s="248"/>
      <c r="T610" s="248"/>
      <c r="U610" s="248"/>
      <c r="V610" s="248"/>
      <c r="W610" s="248"/>
      <c r="X610" s="248"/>
    </row>
    <row r="611" spans="1:24" s="249" customFormat="1" x14ac:dyDescent="0.25">
      <c r="A611" s="376"/>
      <c r="B611" s="248"/>
      <c r="C611" s="199"/>
      <c r="D611" s="246"/>
      <c r="E611" s="246"/>
      <c r="F611" s="202"/>
      <c r="G611" s="199"/>
      <c r="I611" s="248"/>
      <c r="J611" s="248"/>
      <c r="K611" s="248"/>
      <c r="L611" s="248"/>
      <c r="M611" s="248"/>
      <c r="N611" s="248"/>
      <c r="O611" s="248"/>
      <c r="P611" s="248"/>
      <c r="Q611" s="248"/>
      <c r="R611" s="248"/>
      <c r="S611" s="248"/>
      <c r="T611" s="248"/>
      <c r="U611" s="248"/>
      <c r="V611" s="248"/>
      <c r="W611" s="248"/>
      <c r="X611" s="248"/>
    </row>
    <row r="612" spans="1:24" s="249" customFormat="1" x14ac:dyDescent="0.25">
      <c r="A612" s="376"/>
      <c r="B612" s="248"/>
      <c r="C612" s="199"/>
      <c r="D612" s="246"/>
      <c r="E612" s="246"/>
      <c r="F612" s="202"/>
      <c r="G612" s="199"/>
      <c r="I612" s="248"/>
      <c r="J612" s="248"/>
      <c r="K612" s="248"/>
      <c r="L612" s="248"/>
      <c r="M612" s="248"/>
      <c r="N612" s="248"/>
      <c r="O612" s="248"/>
      <c r="P612" s="248"/>
      <c r="Q612" s="248"/>
      <c r="R612" s="248"/>
      <c r="S612" s="248"/>
      <c r="T612" s="248"/>
      <c r="U612" s="248"/>
      <c r="V612" s="248"/>
      <c r="W612" s="248"/>
      <c r="X612" s="248"/>
    </row>
    <row r="613" spans="1:24" s="249" customFormat="1" x14ac:dyDescent="0.25">
      <c r="A613" s="376"/>
      <c r="B613" s="248"/>
      <c r="C613" s="199"/>
      <c r="D613" s="246"/>
      <c r="E613" s="246"/>
      <c r="F613" s="202"/>
      <c r="G613" s="199"/>
      <c r="I613" s="248"/>
      <c r="J613" s="248"/>
      <c r="K613" s="248"/>
      <c r="L613" s="248"/>
      <c r="M613" s="248"/>
      <c r="N613" s="248"/>
      <c r="O613" s="248"/>
      <c r="P613" s="248"/>
      <c r="Q613" s="248"/>
      <c r="R613" s="248"/>
      <c r="S613" s="248"/>
      <c r="T613" s="248"/>
      <c r="U613" s="248"/>
      <c r="V613" s="248"/>
      <c r="W613" s="248"/>
      <c r="X613" s="248"/>
    </row>
    <row r="614" spans="1:24" s="249" customFormat="1" x14ac:dyDescent="0.25">
      <c r="A614" s="376"/>
      <c r="B614" s="248"/>
      <c r="C614" s="199"/>
      <c r="D614" s="246"/>
      <c r="E614" s="246"/>
      <c r="F614" s="202"/>
      <c r="G614" s="199"/>
      <c r="I614" s="248"/>
      <c r="J614" s="248"/>
      <c r="K614" s="248"/>
      <c r="L614" s="248"/>
      <c r="M614" s="248"/>
      <c r="N614" s="248"/>
      <c r="O614" s="248"/>
      <c r="P614" s="248"/>
      <c r="Q614" s="248"/>
      <c r="R614" s="248"/>
      <c r="S614" s="248"/>
      <c r="T614" s="248"/>
      <c r="U614" s="248"/>
      <c r="V614" s="248"/>
      <c r="W614" s="248"/>
      <c r="X614" s="248"/>
    </row>
    <row r="615" spans="1:24" s="249" customFormat="1" x14ac:dyDescent="0.25">
      <c r="A615" s="376"/>
      <c r="B615" s="248"/>
      <c r="C615" s="199"/>
      <c r="D615" s="246"/>
      <c r="E615" s="246"/>
      <c r="F615" s="202"/>
      <c r="G615" s="199"/>
      <c r="I615" s="248"/>
      <c r="J615" s="248"/>
      <c r="K615" s="248"/>
      <c r="L615" s="248"/>
      <c r="M615" s="248"/>
      <c r="N615" s="248"/>
      <c r="O615" s="248"/>
      <c r="P615" s="248"/>
      <c r="Q615" s="248"/>
      <c r="R615" s="248"/>
      <c r="S615" s="248"/>
      <c r="T615" s="248"/>
      <c r="U615" s="248"/>
      <c r="V615" s="248"/>
      <c r="W615" s="248"/>
      <c r="X615" s="248"/>
    </row>
    <row r="616" spans="1:24" s="249" customFormat="1" x14ac:dyDescent="0.25">
      <c r="A616" s="376"/>
      <c r="B616" s="248"/>
      <c r="C616" s="199"/>
      <c r="D616" s="246"/>
      <c r="E616" s="246"/>
      <c r="F616" s="202"/>
      <c r="G616" s="199"/>
      <c r="I616" s="248"/>
      <c r="J616" s="248"/>
      <c r="K616" s="248"/>
      <c r="L616" s="248"/>
      <c r="M616" s="248"/>
      <c r="N616" s="248"/>
      <c r="O616" s="248"/>
      <c r="P616" s="248"/>
      <c r="Q616" s="248"/>
      <c r="R616" s="248"/>
      <c r="S616" s="248"/>
      <c r="T616" s="248"/>
      <c r="U616" s="248"/>
      <c r="V616" s="248"/>
      <c r="W616" s="248"/>
      <c r="X616" s="248"/>
    </row>
    <row r="617" spans="1:24" s="249" customFormat="1" x14ac:dyDescent="0.25">
      <c r="A617" s="376"/>
      <c r="B617" s="248"/>
      <c r="C617" s="199"/>
      <c r="D617" s="246"/>
      <c r="E617" s="246"/>
      <c r="F617" s="202"/>
      <c r="G617" s="199"/>
      <c r="I617" s="248"/>
      <c r="J617" s="248"/>
      <c r="K617" s="248"/>
      <c r="L617" s="248"/>
      <c r="M617" s="248"/>
      <c r="N617" s="248"/>
      <c r="O617" s="248"/>
      <c r="P617" s="248"/>
      <c r="Q617" s="248"/>
      <c r="R617" s="248"/>
      <c r="S617" s="248"/>
      <c r="T617" s="248"/>
      <c r="U617" s="248"/>
      <c r="V617" s="248"/>
      <c r="W617" s="248"/>
      <c r="X617" s="248"/>
    </row>
    <row r="618" spans="1:24" s="249" customFormat="1" x14ac:dyDescent="0.25">
      <c r="A618" s="376"/>
      <c r="B618" s="248"/>
      <c r="C618" s="199"/>
      <c r="D618" s="246"/>
      <c r="E618" s="246"/>
      <c r="F618" s="202"/>
      <c r="G618" s="199"/>
      <c r="I618" s="248"/>
      <c r="J618" s="248"/>
      <c r="K618" s="248"/>
      <c r="L618" s="248"/>
      <c r="M618" s="248"/>
      <c r="N618" s="248"/>
      <c r="O618" s="248"/>
      <c r="P618" s="248"/>
      <c r="Q618" s="248"/>
      <c r="R618" s="248"/>
      <c r="S618" s="248"/>
      <c r="T618" s="248"/>
      <c r="U618" s="248"/>
      <c r="V618" s="248"/>
      <c r="W618" s="248"/>
      <c r="X618" s="248"/>
    </row>
    <row r="619" spans="1:24" s="249" customFormat="1" x14ac:dyDescent="0.25">
      <c r="A619" s="376"/>
      <c r="B619" s="248"/>
      <c r="C619" s="199"/>
      <c r="D619" s="246"/>
      <c r="E619" s="246"/>
      <c r="F619" s="202"/>
      <c r="G619" s="199"/>
      <c r="I619" s="248"/>
      <c r="J619" s="248"/>
      <c r="K619" s="248"/>
      <c r="L619" s="248"/>
      <c r="M619" s="248"/>
      <c r="N619" s="248"/>
      <c r="O619" s="248"/>
      <c r="P619" s="248"/>
      <c r="Q619" s="248"/>
      <c r="R619" s="248"/>
      <c r="S619" s="248"/>
      <c r="T619" s="248"/>
      <c r="U619" s="248"/>
      <c r="V619" s="248"/>
      <c r="W619" s="248"/>
      <c r="X619" s="248"/>
    </row>
    <row r="620" spans="1:24" s="249" customFormat="1" x14ac:dyDescent="0.25">
      <c r="A620" s="376"/>
      <c r="B620" s="248"/>
      <c r="C620" s="199"/>
      <c r="D620" s="246"/>
      <c r="E620" s="246"/>
      <c r="F620" s="202"/>
      <c r="G620" s="199"/>
      <c r="I620" s="248"/>
      <c r="J620" s="248"/>
      <c r="K620" s="248"/>
      <c r="L620" s="248"/>
      <c r="M620" s="248"/>
      <c r="N620" s="248"/>
      <c r="O620" s="248"/>
      <c r="P620" s="248"/>
      <c r="Q620" s="248"/>
      <c r="R620" s="248"/>
      <c r="S620" s="248"/>
      <c r="T620" s="248"/>
      <c r="U620" s="248"/>
      <c r="V620" s="248"/>
      <c r="W620" s="248"/>
      <c r="X620" s="248"/>
    </row>
    <row r="621" spans="1:24" s="249" customFormat="1" x14ac:dyDescent="0.25">
      <c r="A621" s="376"/>
      <c r="B621" s="248"/>
      <c r="C621" s="199"/>
      <c r="D621" s="246"/>
      <c r="E621" s="246"/>
      <c r="F621" s="202"/>
      <c r="G621" s="199"/>
      <c r="I621" s="248"/>
      <c r="J621" s="248"/>
      <c r="K621" s="248"/>
      <c r="L621" s="248"/>
      <c r="M621" s="248"/>
      <c r="N621" s="248"/>
      <c r="O621" s="248"/>
      <c r="P621" s="248"/>
      <c r="Q621" s="248"/>
      <c r="R621" s="248"/>
      <c r="S621" s="248"/>
      <c r="T621" s="248"/>
      <c r="U621" s="248"/>
      <c r="V621" s="248"/>
      <c r="W621" s="248"/>
      <c r="X621" s="248"/>
    </row>
    <row r="622" spans="1:24" s="249" customFormat="1" x14ac:dyDescent="0.25">
      <c r="A622" s="376"/>
      <c r="B622" s="248"/>
      <c r="C622" s="199"/>
      <c r="D622" s="246"/>
      <c r="E622" s="246"/>
      <c r="F622" s="202"/>
      <c r="G622" s="199"/>
      <c r="I622" s="248"/>
      <c r="J622" s="248"/>
      <c r="K622" s="248"/>
      <c r="L622" s="248"/>
      <c r="M622" s="248"/>
      <c r="N622" s="248"/>
      <c r="O622" s="248"/>
      <c r="P622" s="248"/>
      <c r="Q622" s="248"/>
      <c r="R622" s="248"/>
      <c r="S622" s="248"/>
      <c r="T622" s="248"/>
      <c r="U622" s="248"/>
      <c r="V622" s="248"/>
      <c r="W622" s="248"/>
      <c r="X622" s="248"/>
    </row>
    <row r="623" spans="1:24" s="249" customFormat="1" x14ac:dyDescent="0.25">
      <c r="A623" s="376"/>
      <c r="B623" s="248"/>
      <c r="C623" s="199"/>
      <c r="D623" s="246"/>
      <c r="E623" s="246"/>
      <c r="F623" s="202"/>
      <c r="G623" s="199"/>
      <c r="I623" s="248"/>
      <c r="J623" s="248"/>
      <c r="K623" s="248"/>
      <c r="L623" s="248"/>
      <c r="M623" s="248"/>
      <c r="N623" s="248"/>
      <c r="O623" s="248"/>
      <c r="P623" s="248"/>
      <c r="Q623" s="248"/>
      <c r="R623" s="248"/>
      <c r="S623" s="248"/>
      <c r="T623" s="248"/>
      <c r="U623" s="248"/>
      <c r="V623" s="248"/>
      <c r="W623" s="248"/>
      <c r="X623" s="248"/>
    </row>
    <row r="624" spans="1:24" s="249" customFormat="1" x14ac:dyDescent="0.25">
      <c r="A624" s="376"/>
      <c r="B624" s="248"/>
      <c r="C624" s="199"/>
      <c r="D624" s="246"/>
      <c r="E624" s="246"/>
      <c r="F624" s="202"/>
      <c r="G624" s="199"/>
      <c r="I624" s="248"/>
      <c r="J624" s="248"/>
      <c r="K624" s="248"/>
      <c r="L624" s="248"/>
      <c r="M624" s="248"/>
      <c r="N624" s="248"/>
      <c r="O624" s="248"/>
      <c r="P624" s="248"/>
      <c r="Q624" s="248"/>
      <c r="R624" s="248"/>
      <c r="S624" s="248"/>
      <c r="T624" s="248"/>
      <c r="U624" s="248"/>
      <c r="V624" s="248"/>
      <c r="W624" s="248"/>
      <c r="X624" s="248"/>
    </row>
    <row r="625" spans="1:24" s="249" customFormat="1" x14ac:dyDescent="0.25">
      <c r="A625" s="376"/>
      <c r="B625" s="248"/>
      <c r="C625" s="199"/>
      <c r="D625" s="246"/>
      <c r="E625" s="246"/>
      <c r="F625" s="202"/>
      <c r="G625" s="199"/>
      <c r="I625" s="248"/>
      <c r="J625" s="248"/>
      <c r="K625" s="248"/>
      <c r="L625" s="248"/>
      <c r="M625" s="248"/>
      <c r="N625" s="248"/>
      <c r="O625" s="248"/>
      <c r="P625" s="248"/>
      <c r="Q625" s="248"/>
      <c r="R625" s="248"/>
      <c r="S625" s="248"/>
      <c r="T625" s="248"/>
      <c r="U625" s="248"/>
      <c r="V625" s="248"/>
      <c r="W625" s="248"/>
      <c r="X625" s="248"/>
    </row>
    <row r="626" spans="1:24" s="249" customFormat="1" x14ac:dyDescent="0.25">
      <c r="A626" s="376"/>
      <c r="B626" s="248"/>
      <c r="C626" s="199"/>
      <c r="D626" s="246"/>
      <c r="E626" s="246"/>
      <c r="F626" s="202"/>
      <c r="G626" s="199"/>
      <c r="I626" s="248"/>
      <c r="J626" s="248"/>
      <c r="K626" s="248"/>
      <c r="L626" s="248"/>
      <c r="M626" s="248"/>
      <c r="N626" s="248"/>
      <c r="O626" s="248"/>
      <c r="P626" s="248"/>
      <c r="Q626" s="248"/>
      <c r="R626" s="248"/>
      <c r="S626" s="248"/>
      <c r="T626" s="248"/>
      <c r="U626" s="248"/>
      <c r="V626" s="248"/>
      <c r="W626" s="248"/>
      <c r="X626" s="248"/>
    </row>
    <row r="627" spans="1:24" s="249" customFormat="1" x14ac:dyDescent="0.25">
      <c r="A627" s="376"/>
      <c r="B627" s="248"/>
      <c r="C627" s="199"/>
      <c r="D627" s="246"/>
      <c r="E627" s="246"/>
      <c r="F627" s="202"/>
      <c r="G627" s="199"/>
      <c r="I627" s="248"/>
      <c r="J627" s="248"/>
      <c r="K627" s="248"/>
      <c r="L627" s="248"/>
      <c r="M627" s="248"/>
      <c r="N627" s="248"/>
      <c r="O627" s="248"/>
      <c r="P627" s="248"/>
      <c r="Q627" s="248"/>
      <c r="R627" s="248"/>
      <c r="S627" s="248"/>
      <c r="T627" s="248"/>
      <c r="U627" s="248"/>
      <c r="V627" s="248"/>
      <c r="W627" s="248"/>
      <c r="X627" s="248"/>
    </row>
    <row r="628" spans="1:24" s="249" customFormat="1" x14ac:dyDescent="0.25">
      <c r="A628" s="376"/>
      <c r="B628" s="248"/>
      <c r="C628" s="199"/>
      <c r="D628" s="246"/>
      <c r="E628" s="246"/>
      <c r="F628" s="202"/>
      <c r="G628" s="199"/>
      <c r="I628" s="248"/>
      <c r="J628" s="248"/>
      <c r="K628" s="248"/>
      <c r="L628" s="248"/>
      <c r="M628" s="248"/>
      <c r="N628" s="248"/>
      <c r="O628" s="248"/>
      <c r="P628" s="248"/>
      <c r="Q628" s="248"/>
      <c r="R628" s="248"/>
      <c r="S628" s="248"/>
      <c r="T628" s="248"/>
      <c r="U628" s="248"/>
      <c r="V628" s="248"/>
      <c r="W628" s="248"/>
      <c r="X628" s="248"/>
    </row>
    <row r="629" spans="1:24" s="249" customFormat="1" x14ac:dyDescent="0.25">
      <c r="A629" s="376"/>
      <c r="B629" s="248"/>
      <c r="C629" s="199"/>
      <c r="D629" s="246"/>
      <c r="E629" s="246"/>
      <c r="F629" s="202"/>
      <c r="G629" s="199"/>
      <c r="I629" s="248"/>
      <c r="J629" s="248"/>
      <c r="K629" s="248"/>
      <c r="L629" s="248"/>
      <c r="M629" s="248"/>
      <c r="N629" s="248"/>
      <c r="O629" s="248"/>
      <c r="P629" s="248"/>
      <c r="Q629" s="248"/>
      <c r="R629" s="248"/>
      <c r="S629" s="248"/>
      <c r="T629" s="248"/>
      <c r="U629" s="248"/>
      <c r="V629" s="248"/>
      <c r="W629" s="248"/>
      <c r="X629" s="248"/>
    </row>
    <row r="630" spans="1:24" s="249" customFormat="1" x14ac:dyDescent="0.25">
      <c r="A630" s="376"/>
      <c r="B630" s="248"/>
      <c r="C630" s="199"/>
      <c r="D630" s="246"/>
      <c r="E630" s="246"/>
      <c r="F630" s="202"/>
      <c r="G630" s="199"/>
      <c r="I630" s="248"/>
      <c r="J630" s="248"/>
      <c r="K630" s="248"/>
      <c r="L630" s="248"/>
      <c r="M630" s="248"/>
      <c r="N630" s="248"/>
      <c r="O630" s="248"/>
      <c r="P630" s="248"/>
      <c r="Q630" s="248"/>
      <c r="R630" s="248"/>
      <c r="S630" s="248"/>
      <c r="T630" s="248"/>
      <c r="U630" s="248"/>
      <c r="V630" s="248"/>
      <c r="W630" s="248"/>
      <c r="X630" s="248"/>
    </row>
    <row r="631" spans="1:24" s="249" customFormat="1" x14ac:dyDescent="0.25">
      <c r="A631" s="376"/>
      <c r="B631" s="248"/>
      <c r="C631" s="199"/>
      <c r="D631" s="246"/>
      <c r="E631" s="246"/>
      <c r="F631" s="202"/>
      <c r="G631" s="199"/>
      <c r="I631" s="248"/>
      <c r="J631" s="248"/>
      <c r="K631" s="248"/>
      <c r="L631" s="248"/>
      <c r="M631" s="248"/>
      <c r="N631" s="248"/>
      <c r="O631" s="248"/>
      <c r="P631" s="248"/>
      <c r="Q631" s="248"/>
      <c r="R631" s="248"/>
      <c r="S631" s="248"/>
      <c r="T631" s="248"/>
      <c r="U631" s="248"/>
      <c r="V631" s="248"/>
      <c r="W631" s="248"/>
      <c r="X631" s="248"/>
    </row>
    <row r="632" spans="1:24" s="249" customFormat="1" x14ac:dyDescent="0.25">
      <c r="A632" s="376"/>
      <c r="B632" s="248"/>
      <c r="C632" s="199"/>
      <c r="D632" s="246"/>
      <c r="E632" s="246"/>
      <c r="F632" s="202"/>
      <c r="G632" s="199"/>
      <c r="I632" s="248"/>
      <c r="J632" s="248"/>
      <c r="K632" s="248"/>
      <c r="L632" s="248"/>
      <c r="M632" s="248"/>
      <c r="N632" s="248"/>
      <c r="O632" s="248"/>
      <c r="P632" s="248"/>
      <c r="Q632" s="248"/>
      <c r="R632" s="248"/>
      <c r="S632" s="248"/>
      <c r="T632" s="248"/>
      <c r="U632" s="248"/>
      <c r="V632" s="248"/>
      <c r="W632" s="248"/>
      <c r="X632" s="248"/>
    </row>
    <row r="633" spans="1:24" s="249" customFormat="1" x14ac:dyDescent="0.25">
      <c r="A633" s="376"/>
      <c r="B633" s="248"/>
      <c r="C633" s="199"/>
      <c r="D633" s="246"/>
      <c r="E633" s="246"/>
      <c r="F633" s="202"/>
      <c r="G633" s="199"/>
      <c r="I633" s="248"/>
      <c r="J633" s="248"/>
      <c r="K633" s="248"/>
      <c r="L633" s="248"/>
      <c r="M633" s="248"/>
      <c r="N633" s="248"/>
      <c r="O633" s="248"/>
      <c r="P633" s="248"/>
      <c r="Q633" s="248"/>
      <c r="R633" s="248"/>
      <c r="S633" s="248"/>
      <c r="T633" s="248"/>
      <c r="U633" s="248"/>
      <c r="V633" s="248"/>
      <c r="W633" s="248"/>
      <c r="X633" s="248"/>
    </row>
    <row r="634" spans="1:24" s="249" customFormat="1" x14ac:dyDescent="0.25">
      <c r="A634" s="376"/>
      <c r="B634" s="248"/>
      <c r="C634" s="199"/>
      <c r="D634" s="246"/>
      <c r="E634" s="246"/>
      <c r="F634" s="202"/>
      <c r="G634" s="199"/>
      <c r="I634" s="248"/>
      <c r="J634" s="248"/>
      <c r="K634" s="248"/>
      <c r="L634" s="248"/>
      <c r="M634" s="248"/>
      <c r="N634" s="248"/>
      <c r="O634" s="248"/>
      <c r="P634" s="248"/>
      <c r="Q634" s="248"/>
      <c r="R634" s="248"/>
      <c r="S634" s="248"/>
      <c r="T634" s="248"/>
      <c r="U634" s="248"/>
      <c r="V634" s="248"/>
      <c r="W634" s="248"/>
      <c r="X634" s="248"/>
    </row>
    <row r="635" spans="1:24" s="249" customFormat="1" x14ac:dyDescent="0.25">
      <c r="A635" s="376"/>
      <c r="B635" s="248"/>
      <c r="C635" s="199"/>
      <c r="D635" s="246"/>
      <c r="E635" s="246"/>
      <c r="F635" s="202"/>
      <c r="G635" s="199"/>
      <c r="I635" s="248"/>
      <c r="J635" s="248"/>
      <c r="K635" s="248"/>
      <c r="L635" s="248"/>
      <c r="M635" s="248"/>
      <c r="N635" s="248"/>
      <c r="O635" s="248"/>
      <c r="P635" s="248"/>
      <c r="Q635" s="248"/>
      <c r="R635" s="248"/>
      <c r="S635" s="248"/>
      <c r="T635" s="248"/>
      <c r="U635" s="248"/>
      <c r="V635" s="248"/>
      <c r="W635" s="248"/>
      <c r="X635" s="248"/>
    </row>
    <row r="636" spans="1:24" s="249" customFormat="1" x14ac:dyDescent="0.25">
      <c r="A636" s="376"/>
      <c r="B636" s="248"/>
      <c r="C636" s="199"/>
      <c r="D636" s="246"/>
      <c r="E636" s="246"/>
      <c r="F636" s="202"/>
      <c r="G636" s="199"/>
      <c r="I636" s="248"/>
      <c r="J636" s="248"/>
      <c r="K636" s="248"/>
      <c r="L636" s="248"/>
      <c r="M636" s="248"/>
      <c r="N636" s="248"/>
      <c r="O636" s="248"/>
      <c r="P636" s="248"/>
      <c r="Q636" s="248"/>
      <c r="R636" s="248"/>
      <c r="S636" s="248"/>
      <c r="T636" s="248"/>
      <c r="U636" s="248"/>
      <c r="V636" s="248"/>
      <c r="W636" s="248"/>
      <c r="X636" s="248"/>
    </row>
    <row r="637" spans="1:24" s="249" customFormat="1" x14ac:dyDescent="0.25">
      <c r="A637" s="376"/>
      <c r="B637" s="248"/>
      <c r="C637" s="199"/>
      <c r="D637" s="246"/>
      <c r="E637" s="246"/>
      <c r="F637" s="202"/>
      <c r="G637" s="199"/>
      <c r="I637" s="248"/>
      <c r="J637" s="248"/>
      <c r="K637" s="248"/>
      <c r="L637" s="248"/>
      <c r="M637" s="248"/>
      <c r="N637" s="248"/>
      <c r="O637" s="248"/>
      <c r="P637" s="248"/>
      <c r="Q637" s="248"/>
      <c r="R637" s="248"/>
      <c r="S637" s="248"/>
      <c r="T637" s="248"/>
      <c r="U637" s="248"/>
      <c r="V637" s="248"/>
      <c r="W637" s="248"/>
      <c r="X637" s="248"/>
    </row>
    <row r="638" spans="1:24" s="249" customFormat="1" x14ac:dyDescent="0.25">
      <c r="A638" s="376"/>
      <c r="B638" s="248"/>
      <c r="C638" s="199"/>
      <c r="D638" s="246"/>
      <c r="E638" s="246"/>
      <c r="F638" s="202"/>
      <c r="G638" s="199"/>
      <c r="I638" s="248"/>
      <c r="J638" s="248"/>
      <c r="K638" s="248"/>
      <c r="L638" s="248"/>
      <c r="M638" s="248"/>
      <c r="N638" s="248"/>
      <c r="O638" s="248"/>
      <c r="P638" s="248"/>
      <c r="Q638" s="248"/>
      <c r="R638" s="248"/>
      <c r="S638" s="248"/>
      <c r="T638" s="248"/>
      <c r="U638" s="248"/>
      <c r="V638" s="248"/>
      <c r="W638" s="248"/>
      <c r="X638" s="248"/>
    </row>
    <row r="639" spans="1:24" s="249" customFormat="1" x14ac:dyDescent="0.25">
      <c r="A639" s="376"/>
      <c r="B639" s="248"/>
      <c r="C639" s="199"/>
      <c r="D639" s="246"/>
      <c r="E639" s="246"/>
      <c r="F639" s="202"/>
      <c r="G639" s="199"/>
      <c r="I639" s="248"/>
      <c r="J639" s="248"/>
      <c r="K639" s="248"/>
      <c r="L639" s="248"/>
      <c r="M639" s="248"/>
      <c r="N639" s="248"/>
      <c r="O639" s="248"/>
      <c r="P639" s="248"/>
      <c r="Q639" s="248"/>
      <c r="R639" s="248"/>
      <c r="S639" s="248"/>
      <c r="T639" s="248"/>
      <c r="U639" s="248"/>
      <c r="V639" s="248"/>
      <c r="W639" s="248"/>
      <c r="X639" s="248"/>
    </row>
    <row r="640" spans="1:24" s="249" customFormat="1" x14ac:dyDescent="0.25">
      <c r="A640" s="376"/>
      <c r="B640" s="248"/>
      <c r="C640" s="199"/>
      <c r="D640" s="246"/>
      <c r="E640" s="246"/>
      <c r="F640" s="202"/>
      <c r="G640" s="199"/>
      <c r="I640" s="248"/>
      <c r="J640" s="248"/>
      <c r="K640" s="248"/>
      <c r="L640" s="248"/>
      <c r="M640" s="248"/>
      <c r="N640" s="248"/>
      <c r="O640" s="248"/>
      <c r="P640" s="248"/>
      <c r="Q640" s="248"/>
      <c r="R640" s="248"/>
      <c r="S640" s="248"/>
      <c r="T640" s="248"/>
      <c r="U640" s="248"/>
      <c r="V640" s="248"/>
      <c r="W640" s="248"/>
      <c r="X640" s="248"/>
    </row>
    <row r="641" spans="1:24" s="249" customFormat="1" x14ac:dyDescent="0.25">
      <c r="A641" s="376"/>
      <c r="B641" s="248"/>
      <c r="C641" s="199"/>
      <c r="D641" s="246"/>
      <c r="E641" s="246"/>
      <c r="F641" s="202"/>
      <c r="G641" s="199"/>
      <c r="I641" s="248"/>
      <c r="J641" s="248"/>
      <c r="K641" s="248"/>
      <c r="L641" s="248"/>
      <c r="M641" s="248"/>
      <c r="N641" s="248"/>
      <c r="O641" s="248"/>
      <c r="P641" s="248"/>
      <c r="Q641" s="248"/>
      <c r="R641" s="248"/>
      <c r="S641" s="248"/>
      <c r="T641" s="248"/>
      <c r="U641" s="248"/>
      <c r="V641" s="248"/>
      <c r="W641" s="248"/>
      <c r="X641" s="248"/>
    </row>
    <row r="642" spans="1:24" s="249" customFormat="1" x14ac:dyDescent="0.25">
      <c r="A642" s="376"/>
      <c r="B642" s="248"/>
      <c r="C642" s="199"/>
      <c r="D642" s="246"/>
      <c r="E642" s="246"/>
      <c r="F642" s="202"/>
      <c r="G642" s="199"/>
      <c r="I642" s="248"/>
      <c r="J642" s="248"/>
      <c r="K642" s="248"/>
      <c r="L642" s="248"/>
      <c r="M642" s="248"/>
      <c r="N642" s="248"/>
      <c r="O642" s="248"/>
      <c r="P642" s="248"/>
      <c r="Q642" s="248"/>
      <c r="R642" s="248"/>
      <c r="S642" s="248"/>
      <c r="T642" s="248"/>
      <c r="U642" s="248"/>
      <c r="V642" s="248"/>
      <c r="W642" s="248"/>
      <c r="X642" s="248"/>
    </row>
    <row r="643" spans="1:24" s="249" customFormat="1" x14ac:dyDescent="0.25">
      <c r="A643" s="376"/>
      <c r="B643" s="248"/>
      <c r="C643" s="199"/>
      <c r="D643" s="246"/>
      <c r="E643" s="246"/>
      <c r="F643" s="202"/>
      <c r="G643" s="199"/>
      <c r="I643" s="248"/>
      <c r="J643" s="248"/>
      <c r="K643" s="248"/>
      <c r="L643" s="248"/>
      <c r="M643" s="248"/>
      <c r="N643" s="248"/>
      <c r="O643" s="248"/>
      <c r="P643" s="248"/>
      <c r="Q643" s="248"/>
      <c r="R643" s="248"/>
      <c r="S643" s="248"/>
      <c r="T643" s="248"/>
      <c r="U643" s="248"/>
      <c r="V643" s="248"/>
      <c r="W643" s="248"/>
      <c r="X643" s="248"/>
    </row>
    <row r="644" spans="1:24" s="249" customFormat="1" x14ac:dyDescent="0.25">
      <c r="A644" s="376"/>
      <c r="B644" s="248"/>
      <c r="C644" s="199"/>
      <c r="D644" s="246"/>
      <c r="E644" s="246"/>
      <c r="F644" s="202"/>
      <c r="G644" s="199"/>
      <c r="I644" s="248"/>
      <c r="J644" s="248"/>
      <c r="K644" s="248"/>
      <c r="L644" s="248"/>
      <c r="M644" s="248"/>
      <c r="N644" s="248"/>
      <c r="O644" s="248"/>
      <c r="P644" s="248"/>
      <c r="Q644" s="248"/>
      <c r="R644" s="248"/>
      <c r="S644" s="248"/>
      <c r="T644" s="248"/>
      <c r="U644" s="248"/>
      <c r="V644" s="248"/>
      <c r="W644" s="248"/>
      <c r="X644" s="248"/>
    </row>
    <row r="645" spans="1:24" s="249" customFormat="1" x14ac:dyDescent="0.25">
      <c r="A645" s="376"/>
      <c r="B645" s="248"/>
      <c r="C645" s="199"/>
      <c r="D645" s="246"/>
      <c r="E645" s="246"/>
      <c r="F645" s="202"/>
      <c r="G645" s="199"/>
      <c r="I645" s="248"/>
      <c r="J645" s="248"/>
      <c r="K645" s="248"/>
      <c r="L645" s="248"/>
      <c r="M645" s="248"/>
      <c r="N645" s="248"/>
      <c r="O645" s="248"/>
      <c r="P645" s="248"/>
      <c r="Q645" s="248"/>
      <c r="R645" s="248"/>
      <c r="S645" s="248"/>
      <c r="T645" s="248"/>
      <c r="U645" s="248"/>
      <c r="V645" s="248"/>
      <c r="W645" s="248"/>
      <c r="X645" s="248"/>
    </row>
    <row r="646" spans="1:24" s="249" customFormat="1" x14ac:dyDescent="0.25">
      <c r="A646" s="376"/>
      <c r="B646" s="248"/>
      <c r="C646" s="199"/>
      <c r="D646" s="246"/>
      <c r="E646" s="246"/>
      <c r="F646" s="202"/>
      <c r="G646" s="199"/>
      <c r="I646" s="248"/>
      <c r="J646" s="248"/>
      <c r="K646" s="248"/>
      <c r="L646" s="248"/>
      <c r="M646" s="248"/>
      <c r="N646" s="248"/>
      <c r="O646" s="248"/>
      <c r="P646" s="248"/>
      <c r="Q646" s="248"/>
      <c r="R646" s="248"/>
      <c r="S646" s="248"/>
      <c r="T646" s="248"/>
      <c r="U646" s="248"/>
      <c r="V646" s="248"/>
      <c r="W646" s="248"/>
      <c r="X646" s="248"/>
    </row>
    <row r="647" spans="1:24" s="249" customFormat="1" x14ac:dyDescent="0.25">
      <c r="A647" s="376"/>
      <c r="B647" s="248"/>
      <c r="C647" s="199"/>
      <c r="D647" s="246"/>
      <c r="E647" s="246"/>
      <c r="F647" s="202"/>
      <c r="G647" s="199"/>
      <c r="I647" s="248"/>
      <c r="J647" s="248"/>
      <c r="K647" s="248"/>
      <c r="L647" s="248"/>
      <c r="M647" s="248"/>
      <c r="N647" s="248"/>
      <c r="O647" s="248"/>
      <c r="P647" s="248"/>
      <c r="Q647" s="248"/>
      <c r="R647" s="248"/>
      <c r="S647" s="248"/>
      <c r="T647" s="248"/>
      <c r="U647" s="248"/>
      <c r="V647" s="248"/>
      <c r="W647" s="248"/>
      <c r="X647" s="248"/>
    </row>
    <row r="648" spans="1:24" s="249" customFormat="1" x14ac:dyDescent="0.25">
      <c r="A648" s="376"/>
      <c r="B648" s="248"/>
      <c r="C648" s="199"/>
      <c r="D648" s="246"/>
      <c r="E648" s="246"/>
      <c r="F648" s="202"/>
      <c r="G648" s="199"/>
      <c r="I648" s="248"/>
      <c r="J648" s="248"/>
      <c r="K648" s="248"/>
      <c r="L648" s="248"/>
      <c r="M648" s="248"/>
      <c r="N648" s="248"/>
      <c r="O648" s="248"/>
      <c r="P648" s="248"/>
      <c r="Q648" s="248"/>
      <c r="R648" s="248"/>
      <c r="S648" s="248"/>
      <c r="T648" s="248"/>
      <c r="U648" s="248"/>
      <c r="V648" s="248"/>
      <c r="W648" s="248"/>
      <c r="X648" s="248"/>
    </row>
    <row r="649" spans="1:24" s="249" customFormat="1" x14ac:dyDescent="0.25">
      <c r="A649" s="376"/>
      <c r="B649" s="248"/>
      <c r="C649" s="199"/>
      <c r="D649" s="246"/>
      <c r="E649" s="246"/>
      <c r="F649" s="202"/>
      <c r="G649" s="199"/>
      <c r="I649" s="248"/>
      <c r="J649" s="248"/>
      <c r="K649" s="248"/>
      <c r="L649" s="248"/>
      <c r="M649" s="248"/>
      <c r="N649" s="248"/>
      <c r="O649" s="248"/>
      <c r="P649" s="248"/>
      <c r="Q649" s="248"/>
      <c r="R649" s="248"/>
      <c r="S649" s="248"/>
      <c r="T649" s="248"/>
      <c r="U649" s="248"/>
      <c r="V649" s="248"/>
      <c r="W649" s="248"/>
      <c r="X649" s="248"/>
    </row>
    <row r="650" spans="1:24" s="249" customFormat="1" x14ac:dyDescent="0.25">
      <c r="A650" s="376"/>
      <c r="B650" s="248"/>
      <c r="C650" s="199"/>
      <c r="D650" s="246"/>
      <c r="E650" s="246"/>
      <c r="F650" s="202"/>
      <c r="G650" s="199"/>
      <c r="I650" s="248"/>
      <c r="J650" s="248"/>
      <c r="K650" s="248"/>
      <c r="L650" s="248"/>
      <c r="M650" s="248"/>
      <c r="N650" s="248"/>
      <c r="O650" s="248"/>
      <c r="P650" s="248"/>
      <c r="Q650" s="248"/>
      <c r="R650" s="248"/>
      <c r="S650" s="248"/>
      <c r="T650" s="248"/>
      <c r="U650" s="248"/>
      <c r="V650" s="248"/>
      <c r="W650" s="248"/>
      <c r="X650" s="248"/>
    </row>
    <row r="651" spans="1:24" s="249" customFormat="1" x14ac:dyDescent="0.25">
      <c r="A651" s="376"/>
      <c r="B651" s="248"/>
      <c r="C651" s="199"/>
      <c r="D651" s="246"/>
      <c r="E651" s="246"/>
      <c r="F651" s="202"/>
      <c r="G651" s="199"/>
      <c r="I651" s="248"/>
      <c r="J651" s="248"/>
      <c r="K651" s="248"/>
      <c r="L651" s="248"/>
      <c r="M651" s="248"/>
      <c r="N651" s="248"/>
      <c r="O651" s="248"/>
      <c r="P651" s="248"/>
      <c r="Q651" s="248"/>
      <c r="R651" s="248"/>
      <c r="S651" s="248"/>
      <c r="T651" s="248"/>
      <c r="U651" s="248"/>
      <c r="V651" s="248"/>
      <c r="W651" s="248"/>
      <c r="X651" s="248"/>
    </row>
    <row r="652" spans="1:24" s="249" customFormat="1" x14ac:dyDescent="0.25">
      <c r="A652" s="376"/>
      <c r="B652" s="248"/>
      <c r="C652" s="199"/>
      <c r="D652" s="246"/>
      <c r="E652" s="246"/>
      <c r="F652" s="202"/>
      <c r="G652" s="199"/>
      <c r="I652" s="248"/>
      <c r="J652" s="248"/>
      <c r="K652" s="248"/>
      <c r="L652" s="248"/>
      <c r="M652" s="248"/>
      <c r="N652" s="248"/>
      <c r="O652" s="248"/>
      <c r="P652" s="248"/>
      <c r="Q652" s="248"/>
      <c r="R652" s="248"/>
      <c r="S652" s="248"/>
      <c r="T652" s="248"/>
      <c r="U652" s="248"/>
      <c r="V652" s="248"/>
      <c r="W652" s="248"/>
      <c r="X652" s="248"/>
    </row>
    <row r="653" spans="1:24" s="249" customFormat="1" x14ac:dyDescent="0.25">
      <c r="A653" s="376"/>
      <c r="B653" s="248"/>
      <c r="C653" s="199"/>
      <c r="D653" s="246"/>
      <c r="E653" s="246"/>
      <c r="F653" s="202"/>
      <c r="G653" s="199"/>
      <c r="I653" s="248"/>
      <c r="J653" s="248"/>
      <c r="K653" s="248"/>
      <c r="L653" s="248"/>
      <c r="M653" s="248"/>
      <c r="N653" s="248"/>
      <c r="O653" s="248"/>
      <c r="P653" s="248"/>
      <c r="Q653" s="248"/>
      <c r="R653" s="248"/>
      <c r="S653" s="248"/>
      <c r="T653" s="248"/>
      <c r="U653" s="248"/>
      <c r="V653" s="248"/>
      <c r="W653" s="248"/>
      <c r="X653" s="248"/>
    </row>
    <row r="654" spans="1:24" s="249" customFormat="1" x14ac:dyDescent="0.25">
      <c r="A654" s="376"/>
      <c r="B654" s="248"/>
      <c r="C654" s="199"/>
      <c r="D654" s="246"/>
      <c r="E654" s="246"/>
      <c r="F654" s="202"/>
      <c r="G654" s="199"/>
      <c r="I654" s="248"/>
      <c r="J654" s="248"/>
      <c r="K654" s="248"/>
      <c r="L654" s="248"/>
      <c r="M654" s="248"/>
      <c r="N654" s="248"/>
      <c r="O654" s="248"/>
      <c r="P654" s="248"/>
      <c r="Q654" s="248"/>
      <c r="R654" s="248"/>
      <c r="S654" s="248"/>
      <c r="T654" s="248"/>
      <c r="U654" s="248"/>
      <c r="V654" s="248"/>
      <c r="W654" s="248"/>
      <c r="X654" s="248"/>
    </row>
    <row r="655" spans="1:24" s="249" customFormat="1" x14ac:dyDescent="0.25">
      <c r="A655" s="376"/>
      <c r="B655" s="248"/>
      <c r="C655" s="199"/>
      <c r="D655" s="246"/>
      <c r="E655" s="246"/>
      <c r="F655" s="202"/>
      <c r="G655" s="199"/>
      <c r="I655" s="248"/>
      <c r="J655" s="248"/>
      <c r="K655" s="248"/>
      <c r="L655" s="248"/>
      <c r="M655" s="248"/>
      <c r="N655" s="248"/>
      <c r="O655" s="248"/>
      <c r="P655" s="248"/>
      <c r="Q655" s="248"/>
      <c r="R655" s="248"/>
      <c r="S655" s="248"/>
      <c r="T655" s="248"/>
      <c r="U655" s="248"/>
      <c r="V655" s="248"/>
      <c r="W655" s="248"/>
      <c r="X655" s="248"/>
    </row>
    <row r="656" spans="1:24" s="249" customFormat="1" x14ac:dyDescent="0.25">
      <c r="A656" s="376"/>
      <c r="B656" s="248"/>
      <c r="C656" s="199"/>
      <c r="D656" s="246"/>
      <c r="E656" s="246"/>
      <c r="F656" s="202"/>
      <c r="G656" s="199"/>
      <c r="I656" s="248"/>
      <c r="J656" s="248"/>
      <c r="K656" s="248"/>
      <c r="L656" s="248"/>
      <c r="M656" s="248"/>
      <c r="N656" s="248"/>
      <c r="O656" s="248"/>
      <c r="P656" s="248"/>
      <c r="Q656" s="248"/>
      <c r="R656" s="248"/>
      <c r="S656" s="248"/>
      <c r="T656" s="248"/>
      <c r="U656" s="248"/>
      <c r="V656" s="248"/>
      <c r="W656" s="248"/>
      <c r="X656" s="248"/>
    </row>
    <row r="657" spans="1:24" s="249" customFormat="1" x14ac:dyDescent="0.25">
      <c r="A657" s="376"/>
      <c r="B657" s="248"/>
      <c r="C657" s="199"/>
      <c r="D657" s="246"/>
      <c r="E657" s="246"/>
      <c r="F657" s="202"/>
      <c r="G657" s="199"/>
      <c r="I657" s="248"/>
      <c r="J657" s="248"/>
      <c r="K657" s="248"/>
      <c r="L657" s="248"/>
      <c r="M657" s="248"/>
      <c r="N657" s="248"/>
      <c r="O657" s="248"/>
      <c r="P657" s="248"/>
      <c r="Q657" s="248"/>
      <c r="R657" s="248"/>
      <c r="S657" s="248"/>
      <c r="T657" s="248"/>
      <c r="U657" s="248"/>
      <c r="V657" s="248"/>
      <c r="W657" s="248"/>
      <c r="X657" s="248"/>
    </row>
    <row r="658" spans="1:24" s="249" customFormat="1" x14ac:dyDescent="0.25">
      <c r="A658" s="376"/>
      <c r="B658" s="248"/>
      <c r="C658" s="199"/>
      <c r="D658" s="246"/>
      <c r="E658" s="246"/>
      <c r="F658" s="202"/>
      <c r="G658" s="199"/>
      <c r="I658" s="248"/>
      <c r="J658" s="248"/>
      <c r="K658" s="248"/>
      <c r="L658" s="248"/>
      <c r="M658" s="248"/>
      <c r="N658" s="248"/>
      <c r="O658" s="248"/>
      <c r="P658" s="248"/>
      <c r="Q658" s="248"/>
      <c r="R658" s="248"/>
      <c r="S658" s="248"/>
      <c r="T658" s="248"/>
      <c r="U658" s="248"/>
      <c r="V658" s="248"/>
      <c r="W658" s="248"/>
      <c r="X658" s="248"/>
    </row>
    <row r="659" spans="1:24" s="249" customFormat="1" x14ac:dyDescent="0.25">
      <c r="A659" s="376"/>
      <c r="B659" s="248"/>
      <c r="C659" s="199"/>
      <c r="D659" s="246"/>
      <c r="E659" s="246"/>
      <c r="F659" s="202"/>
      <c r="G659" s="199"/>
      <c r="I659" s="248"/>
      <c r="J659" s="248"/>
      <c r="K659" s="248"/>
      <c r="L659" s="248"/>
      <c r="M659" s="248"/>
      <c r="N659" s="248"/>
      <c r="O659" s="248"/>
      <c r="P659" s="248"/>
      <c r="Q659" s="248"/>
      <c r="R659" s="248"/>
      <c r="S659" s="248"/>
      <c r="T659" s="248"/>
      <c r="U659" s="248"/>
      <c r="V659" s="248"/>
      <c r="W659" s="248"/>
      <c r="X659" s="248"/>
    </row>
    <row r="660" spans="1:24" s="249" customFormat="1" x14ac:dyDescent="0.25">
      <c r="A660" s="376"/>
      <c r="B660" s="248"/>
      <c r="C660" s="199"/>
      <c r="D660" s="246"/>
      <c r="E660" s="246"/>
      <c r="F660" s="202"/>
      <c r="G660" s="199"/>
      <c r="I660" s="248"/>
      <c r="J660" s="248"/>
      <c r="K660" s="248"/>
      <c r="L660" s="248"/>
      <c r="M660" s="248"/>
      <c r="N660" s="248"/>
      <c r="O660" s="248"/>
      <c r="P660" s="248"/>
      <c r="Q660" s="248"/>
      <c r="R660" s="248"/>
      <c r="S660" s="248"/>
      <c r="T660" s="248"/>
      <c r="U660" s="248"/>
      <c r="V660" s="248"/>
      <c r="W660" s="248"/>
      <c r="X660" s="248"/>
    </row>
    <row r="661" spans="1:24" s="249" customFormat="1" x14ac:dyDescent="0.25">
      <c r="A661" s="376"/>
      <c r="B661" s="248"/>
      <c r="C661" s="199"/>
      <c r="D661" s="246"/>
      <c r="E661" s="246"/>
      <c r="F661" s="202"/>
      <c r="G661" s="199"/>
      <c r="I661" s="248"/>
      <c r="J661" s="248"/>
      <c r="K661" s="248"/>
      <c r="L661" s="248"/>
      <c r="M661" s="248"/>
      <c r="N661" s="248"/>
      <c r="O661" s="248"/>
      <c r="P661" s="248"/>
      <c r="Q661" s="248"/>
      <c r="R661" s="248"/>
      <c r="S661" s="248"/>
      <c r="T661" s="248"/>
      <c r="U661" s="248"/>
      <c r="V661" s="248"/>
      <c r="W661" s="248"/>
      <c r="X661" s="248"/>
    </row>
    <row r="662" spans="1:24" s="249" customFormat="1" x14ac:dyDescent="0.25">
      <c r="A662" s="376"/>
      <c r="B662" s="248"/>
      <c r="C662" s="199"/>
      <c r="D662" s="246"/>
      <c r="E662" s="246"/>
      <c r="F662" s="202"/>
      <c r="G662" s="199"/>
      <c r="I662" s="248"/>
      <c r="J662" s="248"/>
      <c r="K662" s="248"/>
      <c r="L662" s="248"/>
      <c r="M662" s="248"/>
      <c r="N662" s="248"/>
      <c r="O662" s="248"/>
      <c r="P662" s="248"/>
      <c r="Q662" s="248"/>
      <c r="R662" s="248"/>
      <c r="S662" s="248"/>
      <c r="T662" s="248"/>
      <c r="U662" s="248"/>
      <c r="V662" s="248"/>
      <c r="W662" s="248"/>
      <c r="X662" s="248"/>
    </row>
    <row r="663" spans="1:24" s="249" customFormat="1" x14ac:dyDescent="0.25">
      <c r="A663" s="376"/>
      <c r="B663" s="248"/>
      <c r="C663" s="199"/>
      <c r="D663" s="246"/>
      <c r="E663" s="246"/>
      <c r="F663" s="202"/>
      <c r="G663" s="199"/>
      <c r="I663" s="248"/>
      <c r="J663" s="248"/>
      <c r="K663" s="248"/>
      <c r="L663" s="248"/>
      <c r="M663" s="248"/>
      <c r="N663" s="248"/>
      <c r="O663" s="248"/>
      <c r="P663" s="248"/>
      <c r="Q663" s="248"/>
      <c r="R663" s="248"/>
      <c r="S663" s="248"/>
      <c r="T663" s="248"/>
      <c r="U663" s="248"/>
      <c r="V663" s="248"/>
      <c r="W663" s="248"/>
      <c r="X663" s="248"/>
    </row>
    <row r="664" spans="1:24" s="249" customFormat="1" x14ac:dyDescent="0.25">
      <c r="A664" s="376"/>
      <c r="B664" s="248"/>
      <c r="C664" s="199"/>
      <c r="D664" s="246"/>
      <c r="E664" s="246"/>
      <c r="F664" s="202"/>
      <c r="G664" s="199"/>
      <c r="I664" s="248"/>
      <c r="J664" s="248"/>
      <c r="K664" s="248"/>
      <c r="L664" s="248"/>
      <c r="M664" s="248"/>
      <c r="N664" s="248"/>
      <c r="O664" s="248"/>
      <c r="P664" s="248"/>
      <c r="Q664" s="248"/>
      <c r="R664" s="248"/>
      <c r="S664" s="248"/>
      <c r="T664" s="248"/>
      <c r="U664" s="248"/>
      <c r="V664" s="248"/>
      <c r="W664" s="248"/>
      <c r="X664" s="248"/>
    </row>
    <row r="665" spans="1:24" s="249" customFormat="1" x14ac:dyDescent="0.25">
      <c r="A665" s="376"/>
      <c r="B665" s="248"/>
      <c r="C665" s="199"/>
      <c r="D665" s="246"/>
      <c r="E665" s="246"/>
      <c r="F665" s="202"/>
      <c r="G665" s="199"/>
      <c r="I665" s="248"/>
      <c r="J665" s="248"/>
      <c r="K665" s="248"/>
      <c r="L665" s="248"/>
      <c r="M665" s="248"/>
      <c r="N665" s="248"/>
      <c r="O665" s="248"/>
      <c r="P665" s="248"/>
      <c r="Q665" s="248"/>
      <c r="R665" s="248"/>
      <c r="S665" s="248"/>
      <c r="T665" s="248"/>
      <c r="U665" s="248"/>
      <c r="V665" s="248"/>
      <c r="W665" s="248"/>
      <c r="X665" s="248"/>
    </row>
    <row r="666" spans="1:24" s="249" customFormat="1" x14ac:dyDescent="0.25">
      <c r="A666" s="376"/>
      <c r="B666" s="248"/>
      <c r="C666" s="199"/>
      <c r="D666" s="246"/>
      <c r="E666" s="246"/>
      <c r="F666" s="202"/>
      <c r="G666" s="199"/>
      <c r="I666" s="248"/>
      <c r="J666" s="248"/>
      <c r="K666" s="248"/>
      <c r="L666" s="248"/>
      <c r="M666" s="248"/>
      <c r="N666" s="248"/>
      <c r="O666" s="248"/>
      <c r="P666" s="248"/>
      <c r="Q666" s="248"/>
      <c r="R666" s="248"/>
      <c r="S666" s="248"/>
      <c r="T666" s="248"/>
      <c r="U666" s="248"/>
      <c r="V666" s="248"/>
      <c r="W666" s="248"/>
      <c r="X666" s="248"/>
    </row>
    <row r="667" spans="1:24" s="249" customFormat="1" x14ac:dyDescent="0.25">
      <c r="A667" s="376"/>
      <c r="B667" s="248"/>
      <c r="C667" s="199"/>
      <c r="D667" s="246"/>
      <c r="E667" s="246"/>
      <c r="F667" s="202"/>
      <c r="G667" s="199"/>
      <c r="I667" s="248"/>
      <c r="J667" s="248"/>
      <c r="K667" s="248"/>
      <c r="L667" s="248"/>
      <c r="M667" s="248"/>
      <c r="N667" s="248"/>
      <c r="O667" s="248"/>
      <c r="P667" s="248"/>
      <c r="Q667" s="248"/>
      <c r="R667" s="248"/>
      <c r="S667" s="248"/>
      <c r="T667" s="248"/>
      <c r="U667" s="248"/>
      <c r="V667" s="248"/>
      <c r="W667" s="248"/>
      <c r="X667" s="248"/>
    </row>
    <row r="668" spans="1:24" s="249" customFormat="1" x14ac:dyDescent="0.25">
      <c r="A668" s="376"/>
      <c r="B668" s="248"/>
      <c r="C668" s="199"/>
      <c r="D668" s="246"/>
      <c r="E668" s="246"/>
      <c r="F668" s="202"/>
      <c r="G668" s="199"/>
      <c r="I668" s="248"/>
      <c r="J668" s="248"/>
      <c r="K668" s="248"/>
      <c r="L668" s="248"/>
      <c r="M668" s="248"/>
      <c r="N668" s="248"/>
      <c r="O668" s="248"/>
      <c r="P668" s="248"/>
      <c r="Q668" s="248"/>
      <c r="R668" s="248"/>
      <c r="S668" s="248"/>
      <c r="T668" s="248"/>
      <c r="U668" s="248"/>
      <c r="V668" s="248"/>
      <c r="W668" s="248"/>
      <c r="X668" s="248"/>
    </row>
    <row r="669" spans="1:24" s="249" customFormat="1" x14ac:dyDescent="0.25">
      <c r="A669" s="376"/>
      <c r="B669" s="248"/>
      <c r="C669" s="199"/>
      <c r="D669" s="246"/>
      <c r="E669" s="246"/>
      <c r="F669" s="202"/>
      <c r="G669" s="199"/>
      <c r="I669" s="248"/>
      <c r="J669" s="248"/>
      <c r="K669" s="248"/>
      <c r="L669" s="248"/>
      <c r="M669" s="248"/>
      <c r="N669" s="248"/>
      <c r="O669" s="248"/>
      <c r="P669" s="248"/>
      <c r="Q669" s="248"/>
      <c r="R669" s="248"/>
      <c r="S669" s="248"/>
      <c r="T669" s="248"/>
      <c r="U669" s="248"/>
      <c r="V669" s="248"/>
      <c r="W669" s="248"/>
      <c r="X669" s="248"/>
    </row>
    <row r="670" spans="1:24" s="249" customFormat="1" x14ac:dyDescent="0.25">
      <c r="A670" s="376"/>
      <c r="B670" s="248"/>
      <c r="C670" s="199"/>
      <c r="D670" s="246"/>
      <c r="E670" s="246"/>
      <c r="F670" s="202"/>
      <c r="G670" s="199"/>
      <c r="I670" s="248"/>
      <c r="J670" s="248"/>
      <c r="K670" s="248"/>
      <c r="L670" s="248"/>
      <c r="M670" s="248"/>
      <c r="N670" s="248"/>
      <c r="O670" s="248"/>
      <c r="P670" s="248"/>
      <c r="Q670" s="248"/>
      <c r="R670" s="248"/>
      <c r="S670" s="248"/>
      <c r="T670" s="248"/>
      <c r="U670" s="248"/>
      <c r="V670" s="248"/>
      <c r="W670" s="248"/>
      <c r="X670" s="248"/>
    </row>
    <row r="671" spans="1:24" s="249" customFormat="1" x14ac:dyDescent="0.25">
      <c r="A671" s="376"/>
      <c r="B671" s="248"/>
      <c r="C671" s="199"/>
      <c r="D671" s="246"/>
      <c r="E671" s="246"/>
      <c r="F671" s="202"/>
      <c r="G671" s="199"/>
      <c r="I671" s="248"/>
      <c r="J671" s="248"/>
      <c r="K671" s="248"/>
      <c r="L671" s="248"/>
      <c r="M671" s="248"/>
      <c r="N671" s="248"/>
      <c r="O671" s="248"/>
      <c r="P671" s="248"/>
      <c r="Q671" s="248"/>
      <c r="R671" s="248"/>
      <c r="S671" s="248"/>
      <c r="T671" s="248"/>
      <c r="U671" s="248"/>
      <c r="V671" s="248"/>
      <c r="W671" s="248"/>
      <c r="X671" s="248"/>
    </row>
    <row r="672" spans="1:24" s="249" customFormat="1" x14ac:dyDescent="0.25">
      <c r="A672" s="376"/>
      <c r="B672" s="248"/>
      <c r="C672" s="199"/>
      <c r="D672" s="246"/>
      <c r="E672" s="246"/>
      <c r="F672" s="202"/>
      <c r="G672" s="199"/>
      <c r="I672" s="248"/>
      <c r="J672" s="248"/>
      <c r="K672" s="248"/>
      <c r="L672" s="248"/>
      <c r="M672" s="248"/>
      <c r="N672" s="248"/>
      <c r="O672" s="248"/>
      <c r="P672" s="248"/>
      <c r="Q672" s="248"/>
      <c r="R672" s="248"/>
      <c r="S672" s="248"/>
      <c r="T672" s="248"/>
      <c r="U672" s="248"/>
      <c r="V672" s="248"/>
      <c r="W672" s="248"/>
      <c r="X672" s="248"/>
    </row>
    <row r="673" spans="1:24" s="249" customFormat="1" x14ac:dyDescent="0.25">
      <c r="A673" s="376"/>
      <c r="B673" s="248"/>
      <c r="C673" s="199"/>
      <c r="D673" s="246"/>
      <c r="E673" s="246"/>
      <c r="F673" s="202"/>
      <c r="G673" s="199"/>
      <c r="I673" s="248"/>
      <c r="J673" s="248"/>
      <c r="K673" s="248"/>
      <c r="L673" s="248"/>
      <c r="M673" s="248"/>
      <c r="N673" s="248"/>
      <c r="O673" s="248"/>
      <c r="P673" s="248"/>
      <c r="Q673" s="248"/>
      <c r="R673" s="248"/>
      <c r="S673" s="248"/>
      <c r="T673" s="248"/>
      <c r="U673" s="248"/>
      <c r="V673" s="248"/>
      <c r="W673" s="248"/>
      <c r="X673" s="248"/>
    </row>
    <row r="674" spans="1:24" s="249" customFormat="1" x14ac:dyDescent="0.25">
      <c r="A674" s="376"/>
      <c r="B674" s="248"/>
      <c r="C674" s="199"/>
      <c r="D674" s="246"/>
      <c r="E674" s="246"/>
      <c r="F674" s="202"/>
      <c r="G674" s="199"/>
      <c r="I674" s="248"/>
      <c r="J674" s="248"/>
      <c r="K674" s="248"/>
      <c r="L674" s="248"/>
      <c r="M674" s="248"/>
      <c r="N674" s="248"/>
      <c r="O674" s="248"/>
      <c r="P674" s="248"/>
      <c r="Q674" s="248"/>
      <c r="R674" s="248"/>
      <c r="S674" s="248"/>
      <c r="T674" s="248"/>
      <c r="U674" s="248"/>
      <c r="V674" s="248"/>
      <c r="W674" s="248"/>
      <c r="X674" s="248"/>
    </row>
    <row r="675" spans="1:24" s="249" customFormat="1" x14ac:dyDescent="0.25">
      <c r="A675" s="376"/>
      <c r="B675" s="248"/>
      <c r="C675" s="199"/>
      <c r="D675" s="246"/>
      <c r="E675" s="246"/>
      <c r="F675" s="202"/>
      <c r="G675" s="199"/>
      <c r="I675" s="248"/>
      <c r="J675" s="248"/>
      <c r="K675" s="248"/>
      <c r="L675" s="248"/>
      <c r="M675" s="248"/>
      <c r="N675" s="248"/>
      <c r="O675" s="248"/>
      <c r="P675" s="248"/>
      <c r="Q675" s="248"/>
      <c r="R675" s="248"/>
      <c r="S675" s="248"/>
      <c r="T675" s="248"/>
      <c r="U675" s="248"/>
      <c r="V675" s="248"/>
      <c r="W675" s="248"/>
      <c r="X675" s="248"/>
    </row>
    <row r="676" spans="1:24" s="249" customFormat="1" x14ac:dyDescent="0.25">
      <c r="A676" s="376"/>
      <c r="B676" s="248"/>
      <c r="C676" s="199"/>
      <c r="D676" s="246"/>
      <c r="E676" s="246"/>
      <c r="F676" s="202"/>
      <c r="G676" s="199"/>
      <c r="I676" s="248"/>
      <c r="J676" s="248"/>
      <c r="K676" s="248"/>
      <c r="L676" s="248"/>
      <c r="M676" s="248"/>
      <c r="N676" s="248"/>
      <c r="O676" s="248"/>
      <c r="P676" s="248"/>
      <c r="Q676" s="248"/>
      <c r="R676" s="248"/>
      <c r="S676" s="248"/>
      <c r="T676" s="248"/>
      <c r="U676" s="248"/>
      <c r="V676" s="248"/>
      <c r="W676" s="248"/>
      <c r="X676" s="248"/>
    </row>
    <row r="677" spans="1:24" s="249" customFormat="1" x14ac:dyDescent="0.25">
      <c r="A677" s="376"/>
      <c r="B677" s="248"/>
      <c r="C677" s="199"/>
      <c r="D677" s="246"/>
      <c r="E677" s="246"/>
      <c r="F677" s="202"/>
      <c r="G677" s="199"/>
      <c r="I677" s="248"/>
      <c r="J677" s="248"/>
      <c r="K677" s="248"/>
      <c r="L677" s="248"/>
      <c r="M677" s="248"/>
      <c r="N677" s="248"/>
      <c r="O677" s="248"/>
      <c r="P677" s="248"/>
      <c r="Q677" s="248"/>
      <c r="R677" s="248"/>
      <c r="S677" s="248"/>
      <c r="T677" s="248"/>
      <c r="U677" s="248"/>
      <c r="V677" s="248"/>
      <c r="W677" s="248"/>
      <c r="X677" s="248"/>
    </row>
    <row r="678" spans="1:24" s="249" customFormat="1" x14ac:dyDescent="0.25">
      <c r="A678" s="376"/>
      <c r="B678" s="248"/>
      <c r="C678" s="199"/>
      <c r="D678" s="246"/>
      <c r="E678" s="246"/>
      <c r="F678" s="202"/>
      <c r="G678" s="199"/>
      <c r="I678" s="248"/>
      <c r="J678" s="248"/>
      <c r="K678" s="248"/>
      <c r="L678" s="248"/>
      <c r="M678" s="248"/>
      <c r="N678" s="248"/>
      <c r="O678" s="248"/>
      <c r="P678" s="248"/>
      <c r="Q678" s="248"/>
      <c r="R678" s="248"/>
      <c r="S678" s="248"/>
      <c r="T678" s="248"/>
      <c r="U678" s="248"/>
      <c r="V678" s="248"/>
      <c r="W678" s="248"/>
      <c r="X678" s="248"/>
    </row>
    <row r="679" spans="1:24" s="249" customFormat="1" x14ac:dyDescent="0.25">
      <c r="A679" s="376"/>
      <c r="B679" s="248"/>
      <c r="C679" s="199"/>
      <c r="D679" s="246"/>
      <c r="E679" s="246"/>
      <c r="F679" s="202"/>
      <c r="G679" s="199"/>
      <c r="I679" s="248"/>
      <c r="J679" s="248"/>
      <c r="K679" s="248"/>
      <c r="L679" s="248"/>
      <c r="M679" s="248"/>
      <c r="N679" s="248"/>
      <c r="O679" s="248"/>
      <c r="P679" s="248"/>
      <c r="Q679" s="248"/>
      <c r="R679" s="248"/>
      <c r="S679" s="248"/>
      <c r="T679" s="248"/>
      <c r="U679" s="248"/>
      <c r="V679" s="248"/>
      <c r="W679" s="248"/>
      <c r="X679" s="248"/>
    </row>
    <row r="680" spans="1:24" s="249" customFormat="1" x14ac:dyDescent="0.25">
      <c r="A680" s="376"/>
      <c r="B680" s="248"/>
      <c r="C680" s="199"/>
      <c r="D680" s="246"/>
      <c r="E680" s="246"/>
      <c r="F680" s="202"/>
      <c r="G680" s="199"/>
      <c r="I680" s="248"/>
      <c r="J680" s="248"/>
      <c r="K680" s="248"/>
      <c r="L680" s="248"/>
      <c r="M680" s="248"/>
      <c r="N680" s="248"/>
      <c r="O680" s="248"/>
      <c r="P680" s="248"/>
      <c r="Q680" s="248"/>
      <c r="R680" s="248"/>
      <c r="S680" s="248"/>
      <c r="T680" s="248"/>
      <c r="U680" s="248"/>
      <c r="V680" s="248"/>
      <c r="W680" s="248"/>
      <c r="X680" s="248"/>
    </row>
    <row r="681" spans="1:24" s="249" customFormat="1" x14ac:dyDescent="0.25">
      <c r="A681" s="376"/>
      <c r="B681" s="248"/>
      <c r="C681" s="199"/>
      <c r="D681" s="246"/>
      <c r="E681" s="246"/>
      <c r="F681" s="202"/>
      <c r="G681" s="199"/>
      <c r="I681" s="248"/>
      <c r="J681" s="248"/>
      <c r="K681" s="248"/>
      <c r="L681" s="248"/>
      <c r="M681" s="248"/>
      <c r="N681" s="248"/>
      <c r="O681" s="248"/>
      <c r="P681" s="248"/>
      <c r="Q681" s="248"/>
      <c r="R681" s="248"/>
      <c r="S681" s="248"/>
      <c r="T681" s="248"/>
      <c r="U681" s="248"/>
      <c r="V681" s="248"/>
      <c r="W681" s="248"/>
      <c r="X681" s="248"/>
    </row>
    <row r="682" spans="1:24" s="249" customFormat="1" x14ac:dyDescent="0.25">
      <c r="A682" s="376"/>
      <c r="B682" s="248"/>
      <c r="C682" s="199"/>
      <c r="D682" s="246"/>
      <c r="E682" s="246"/>
      <c r="F682" s="202"/>
      <c r="G682" s="199"/>
      <c r="I682" s="248"/>
      <c r="J682" s="248"/>
      <c r="K682" s="248"/>
      <c r="L682" s="248"/>
      <c r="M682" s="248"/>
      <c r="N682" s="248"/>
      <c r="O682" s="248"/>
      <c r="P682" s="248"/>
      <c r="Q682" s="248"/>
      <c r="R682" s="248"/>
      <c r="S682" s="248"/>
      <c r="T682" s="248"/>
      <c r="U682" s="248"/>
      <c r="V682" s="248"/>
      <c r="W682" s="248"/>
      <c r="X682" s="248"/>
    </row>
    <row r="683" spans="1:24" s="249" customFormat="1" x14ac:dyDescent="0.25">
      <c r="A683" s="376"/>
      <c r="B683" s="248"/>
      <c r="C683" s="199"/>
      <c r="D683" s="246"/>
      <c r="E683" s="246"/>
      <c r="F683" s="202"/>
      <c r="G683" s="199"/>
      <c r="I683" s="248"/>
      <c r="J683" s="248"/>
      <c r="K683" s="248"/>
      <c r="L683" s="248"/>
      <c r="M683" s="248"/>
      <c r="N683" s="248"/>
      <c r="O683" s="248"/>
      <c r="P683" s="248"/>
      <c r="Q683" s="248"/>
      <c r="R683" s="248"/>
      <c r="S683" s="248"/>
      <c r="T683" s="248"/>
      <c r="U683" s="248"/>
      <c r="V683" s="248"/>
      <c r="W683" s="248"/>
      <c r="X683" s="248"/>
    </row>
    <row r="684" spans="1:24" s="249" customFormat="1" x14ac:dyDescent="0.25">
      <c r="A684" s="376"/>
      <c r="B684" s="248"/>
      <c r="C684" s="199"/>
      <c r="D684" s="246"/>
      <c r="E684" s="246"/>
      <c r="F684" s="202"/>
      <c r="G684" s="199"/>
      <c r="I684" s="248"/>
      <c r="J684" s="248"/>
      <c r="K684" s="248"/>
      <c r="L684" s="248"/>
      <c r="M684" s="248"/>
      <c r="N684" s="248"/>
      <c r="O684" s="248"/>
      <c r="P684" s="248"/>
      <c r="Q684" s="248"/>
      <c r="R684" s="248"/>
      <c r="S684" s="248"/>
      <c r="T684" s="248"/>
      <c r="U684" s="248"/>
      <c r="V684" s="248"/>
      <c r="W684" s="248"/>
      <c r="X684" s="248"/>
    </row>
    <row r="685" spans="1:24" s="249" customFormat="1" x14ac:dyDescent="0.25">
      <c r="A685" s="376"/>
      <c r="B685" s="248"/>
      <c r="C685" s="199"/>
      <c r="D685" s="246"/>
      <c r="E685" s="246"/>
      <c r="F685" s="202"/>
      <c r="G685" s="199"/>
      <c r="I685" s="248"/>
      <c r="J685" s="248"/>
      <c r="K685" s="248"/>
      <c r="L685" s="248"/>
      <c r="M685" s="248"/>
      <c r="N685" s="248"/>
      <c r="O685" s="248"/>
      <c r="P685" s="248"/>
      <c r="Q685" s="248"/>
      <c r="R685" s="248"/>
      <c r="S685" s="248"/>
      <c r="T685" s="248"/>
      <c r="U685" s="248"/>
      <c r="V685" s="248"/>
      <c r="W685" s="248"/>
      <c r="X685" s="248"/>
    </row>
    <row r="686" spans="1:24" s="249" customFormat="1" x14ac:dyDescent="0.25">
      <c r="A686" s="376"/>
      <c r="B686" s="248"/>
      <c r="C686" s="199"/>
      <c r="D686" s="246"/>
      <c r="E686" s="246"/>
      <c r="F686" s="202"/>
      <c r="G686" s="199"/>
      <c r="I686" s="248"/>
      <c r="J686" s="248"/>
      <c r="K686" s="248"/>
      <c r="L686" s="248"/>
      <c r="M686" s="248"/>
      <c r="N686" s="248"/>
      <c r="O686" s="248"/>
      <c r="P686" s="248"/>
      <c r="Q686" s="248"/>
      <c r="R686" s="248"/>
      <c r="S686" s="248"/>
      <c r="T686" s="248"/>
      <c r="U686" s="248"/>
      <c r="V686" s="248"/>
      <c r="W686" s="248"/>
      <c r="X686" s="248"/>
    </row>
    <row r="687" spans="1:24" s="249" customFormat="1" x14ac:dyDescent="0.25">
      <c r="A687" s="376"/>
      <c r="B687" s="248"/>
      <c r="C687" s="199"/>
      <c r="D687" s="246"/>
      <c r="E687" s="246"/>
      <c r="F687" s="202"/>
      <c r="G687" s="199"/>
      <c r="I687" s="248"/>
      <c r="J687" s="248"/>
      <c r="K687" s="248"/>
      <c r="L687" s="248"/>
      <c r="M687" s="248"/>
      <c r="N687" s="248"/>
      <c r="O687" s="248"/>
      <c r="P687" s="248"/>
      <c r="Q687" s="248"/>
      <c r="R687" s="248"/>
      <c r="S687" s="248"/>
      <c r="T687" s="248"/>
      <c r="U687" s="248"/>
      <c r="V687" s="248"/>
      <c r="W687" s="248"/>
      <c r="X687" s="248"/>
    </row>
    <row r="688" spans="1:24" s="249" customFormat="1" x14ac:dyDescent="0.25">
      <c r="A688" s="376"/>
      <c r="B688" s="248"/>
      <c r="C688" s="199"/>
      <c r="D688" s="246"/>
      <c r="E688" s="246"/>
      <c r="F688" s="202"/>
      <c r="G688" s="199"/>
      <c r="I688" s="248"/>
      <c r="J688" s="248"/>
      <c r="K688" s="248"/>
      <c r="L688" s="248"/>
      <c r="M688" s="248"/>
      <c r="N688" s="248"/>
      <c r="O688" s="248"/>
      <c r="P688" s="248"/>
      <c r="Q688" s="248"/>
      <c r="R688" s="248"/>
      <c r="S688" s="248"/>
      <c r="T688" s="248"/>
      <c r="U688" s="248"/>
      <c r="V688" s="248"/>
      <c r="W688" s="248"/>
      <c r="X688" s="248"/>
    </row>
    <row r="689" spans="1:24" s="249" customFormat="1" x14ac:dyDescent="0.25">
      <c r="A689" s="376"/>
      <c r="B689" s="248"/>
      <c r="C689" s="199"/>
      <c r="D689" s="246"/>
      <c r="E689" s="246"/>
      <c r="F689" s="202"/>
      <c r="G689" s="199"/>
      <c r="I689" s="248"/>
      <c r="J689" s="248"/>
      <c r="K689" s="248"/>
      <c r="L689" s="248"/>
      <c r="M689" s="248"/>
      <c r="N689" s="248"/>
      <c r="O689" s="248"/>
      <c r="P689" s="248"/>
      <c r="Q689" s="248"/>
      <c r="R689" s="248"/>
      <c r="S689" s="248"/>
      <c r="T689" s="248"/>
      <c r="U689" s="248"/>
      <c r="V689" s="248"/>
      <c r="W689" s="248"/>
      <c r="X689" s="248"/>
    </row>
    <row r="690" spans="1:24" s="249" customFormat="1" x14ac:dyDescent="0.25">
      <c r="A690" s="376"/>
      <c r="B690" s="248"/>
      <c r="C690" s="199"/>
      <c r="D690" s="246"/>
      <c r="E690" s="246"/>
      <c r="F690" s="202"/>
      <c r="G690" s="199"/>
      <c r="I690" s="248"/>
      <c r="J690" s="248"/>
      <c r="K690" s="248"/>
      <c r="L690" s="248"/>
      <c r="M690" s="248"/>
      <c r="N690" s="248"/>
      <c r="O690" s="248"/>
      <c r="P690" s="248"/>
      <c r="Q690" s="248"/>
      <c r="R690" s="248"/>
      <c r="S690" s="248"/>
      <c r="T690" s="248"/>
      <c r="U690" s="248"/>
      <c r="V690" s="248"/>
      <c r="W690" s="248"/>
      <c r="X690" s="248"/>
    </row>
    <row r="691" spans="1:24" s="249" customFormat="1" x14ac:dyDescent="0.25">
      <c r="A691" s="376"/>
      <c r="B691" s="248"/>
      <c r="C691" s="199"/>
      <c r="D691" s="246"/>
      <c r="E691" s="246"/>
      <c r="F691" s="202"/>
      <c r="G691" s="199"/>
      <c r="I691" s="248"/>
      <c r="J691" s="248"/>
      <c r="K691" s="248"/>
      <c r="L691" s="248"/>
      <c r="M691" s="248"/>
      <c r="N691" s="248"/>
      <c r="O691" s="248"/>
      <c r="P691" s="248"/>
      <c r="Q691" s="248"/>
      <c r="R691" s="248"/>
      <c r="S691" s="248"/>
      <c r="T691" s="248"/>
      <c r="U691" s="248"/>
      <c r="V691" s="248"/>
      <c r="W691" s="248"/>
      <c r="X691" s="248"/>
    </row>
    <row r="692" spans="1:24" s="249" customFormat="1" x14ac:dyDescent="0.25">
      <c r="A692" s="376"/>
      <c r="B692" s="248"/>
      <c r="C692" s="199"/>
      <c r="D692" s="246"/>
      <c r="E692" s="246"/>
      <c r="F692" s="202"/>
      <c r="G692" s="199"/>
      <c r="I692" s="248"/>
      <c r="J692" s="248"/>
      <c r="K692" s="248"/>
      <c r="L692" s="248"/>
      <c r="M692" s="248"/>
      <c r="N692" s="248"/>
      <c r="O692" s="248"/>
      <c r="P692" s="248"/>
      <c r="Q692" s="248"/>
      <c r="R692" s="248"/>
      <c r="S692" s="248"/>
      <c r="T692" s="248"/>
      <c r="U692" s="248"/>
      <c r="V692" s="248"/>
      <c r="W692" s="248"/>
      <c r="X692" s="248"/>
    </row>
    <row r="693" spans="1:24" s="249" customFormat="1" x14ac:dyDescent="0.25">
      <c r="A693" s="376"/>
      <c r="B693" s="248"/>
      <c r="C693" s="199"/>
      <c r="D693" s="246"/>
      <c r="E693" s="246"/>
      <c r="F693" s="202"/>
      <c r="G693" s="199"/>
      <c r="I693" s="248"/>
      <c r="J693" s="248"/>
      <c r="K693" s="248"/>
      <c r="L693" s="248"/>
      <c r="M693" s="248"/>
      <c r="N693" s="248"/>
      <c r="O693" s="248"/>
      <c r="P693" s="248"/>
      <c r="Q693" s="248"/>
      <c r="R693" s="248"/>
      <c r="S693" s="248"/>
      <c r="T693" s="248"/>
      <c r="U693" s="248"/>
      <c r="V693" s="248"/>
      <c r="W693" s="248"/>
      <c r="X693" s="248"/>
    </row>
    <row r="694" spans="1:24" s="249" customFormat="1" x14ac:dyDescent="0.25">
      <c r="A694" s="376"/>
      <c r="B694" s="248"/>
      <c r="C694" s="199"/>
      <c r="D694" s="246"/>
      <c r="E694" s="246"/>
      <c r="F694" s="202"/>
      <c r="G694" s="199"/>
      <c r="I694" s="248"/>
      <c r="J694" s="248"/>
      <c r="K694" s="248"/>
      <c r="L694" s="248"/>
      <c r="M694" s="248"/>
      <c r="N694" s="248"/>
      <c r="O694" s="248"/>
      <c r="P694" s="248"/>
      <c r="Q694" s="248"/>
      <c r="R694" s="248"/>
      <c r="S694" s="248"/>
      <c r="T694" s="248"/>
      <c r="U694" s="248"/>
      <c r="V694" s="248"/>
      <c r="W694" s="248"/>
      <c r="X694" s="248"/>
    </row>
    <row r="695" spans="1:24" s="249" customFormat="1" x14ac:dyDescent="0.25">
      <c r="A695" s="376"/>
      <c r="B695" s="248"/>
      <c r="C695" s="199"/>
      <c r="D695" s="246"/>
      <c r="E695" s="246"/>
      <c r="F695" s="202"/>
      <c r="G695" s="199"/>
      <c r="I695" s="248"/>
      <c r="J695" s="248"/>
      <c r="K695" s="248"/>
      <c r="L695" s="248"/>
      <c r="M695" s="248"/>
      <c r="N695" s="248"/>
      <c r="O695" s="248"/>
      <c r="P695" s="248"/>
      <c r="Q695" s="248"/>
      <c r="R695" s="248"/>
      <c r="S695" s="248"/>
      <c r="T695" s="248"/>
      <c r="U695" s="248"/>
      <c r="V695" s="248"/>
      <c r="W695" s="248"/>
      <c r="X695" s="248"/>
    </row>
    <row r="696" spans="1:24" s="249" customFormat="1" x14ac:dyDescent="0.25">
      <c r="A696" s="376"/>
      <c r="B696" s="248"/>
      <c r="C696" s="199"/>
      <c r="D696" s="246"/>
      <c r="E696" s="246"/>
      <c r="F696" s="202"/>
      <c r="G696" s="199"/>
      <c r="I696" s="248"/>
      <c r="J696" s="248"/>
      <c r="K696" s="248"/>
      <c r="L696" s="248"/>
      <c r="M696" s="248"/>
      <c r="N696" s="248"/>
      <c r="O696" s="248"/>
      <c r="P696" s="248"/>
      <c r="Q696" s="248"/>
      <c r="R696" s="248"/>
      <c r="S696" s="248"/>
      <c r="T696" s="248"/>
      <c r="U696" s="248"/>
      <c r="V696" s="248"/>
      <c r="W696" s="248"/>
      <c r="X696" s="248"/>
    </row>
    <row r="697" spans="1:24" s="249" customFormat="1" x14ac:dyDescent="0.25">
      <c r="A697" s="376"/>
      <c r="B697" s="248"/>
      <c r="C697" s="199"/>
      <c r="D697" s="246"/>
      <c r="E697" s="246"/>
      <c r="F697" s="202"/>
      <c r="G697" s="199"/>
      <c r="I697" s="248"/>
      <c r="J697" s="248"/>
      <c r="K697" s="248"/>
      <c r="L697" s="248"/>
      <c r="M697" s="248"/>
      <c r="N697" s="248"/>
      <c r="O697" s="248"/>
      <c r="P697" s="248"/>
      <c r="Q697" s="248"/>
      <c r="R697" s="248"/>
      <c r="S697" s="248"/>
      <c r="T697" s="248"/>
      <c r="U697" s="248"/>
      <c r="V697" s="248"/>
      <c r="W697" s="248"/>
      <c r="X697" s="248"/>
    </row>
    <row r="698" spans="1:24" s="249" customFormat="1" x14ac:dyDescent="0.25">
      <c r="A698" s="376"/>
      <c r="B698" s="248"/>
      <c r="C698" s="199"/>
      <c r="D698" s="246"/>
      <c r="E698" s="246"/>
      <c r="F698" s="202"/>
      <c r="G698" s="199"/>
      <c r="I698" s="248"/>
      <c r="J698" s="248"/>
      <c r="K698" s="248"/>
      <c r="L698" s="248"/>
      <c r="M698" s="248"/>
      <c r="N698" s="248"/>
      <c r="O698" s="248"/>
      <c r="P698" s="248"/>
      <c r="Q698" s="248"/>
      <c r="R698" s="248"/>
      <c r="S698" s="248"/>
      <c r="T698" s="248"/>
      <c r="U698" s="248"/>
      <c r="V698" s="248"/>
      <c r="W698" s="248"/>
      <c r="X698" s="248"/>
    </row>
    <row r="699" spans="1:24" s="249" customFormat="1" x14ac:dyDescent="0.25">
      <c r="A699" s="376"/>
      <c r="B699" s="248"/>
      <c r="C699" s="199"/>
      <c r="D699" s="246"/>
      <c r="E699" s="246"/>
      <c r="F699" s="202"/>
      <c r="G699" s="199"/>
      <c r="I699" s="248"/>
      <c r="J699" s="248"/>
      <c r="K699" s="248"/>
      <c r="L699" s="248"/>
      <c r="M699" s="248"/>
      <c r="N699" s="248"/>
      <c r="O699" s="248"/>
      <c r="P699" s="248"/>
      <c r="Q699" s="248"/>
      <c r="R699" s="248"/>
      <c r="S699" s="248"/>
      <c r="T699" s="248"/>
      <c r="U699" s="248"/>
      <c r="V699" s="248"/>
      <c r="W699" s="248"/>
      <c r="X699" s="248"/>
    </row>
    <row r="700" spans="1:24" s="249" customFormat="1" x14ac:dyDescent="0.25">
      <c r="A700" s="376"/>
      <c r="B700" s="248"/>
      <c r="C700" s="199"/>
      <c r="D700" s="246"/>
      <c r="E700" s="246"/>
      <c r="F700" s="202"/>
      <c r="G700" s="199"/>
      <c r="I700" s="248"/>
      <c r="J700" s="248"/>
      <c r="K700" s="248"/>
      <c r="L700" s="248"/>
      <c r="M700" s="248"/>
      <c r="N700" s="248"/>
      <c r="O700" s="248"/>
      <c r="P700" s="248"/>
      <c r="Q700" s="248"/>
      <c r="R700" s="248"/>
      <c r="S700" s="248"/>
      <c r="T700" s="248"/>
      <c r="U700" s="248"/>
      <c r="V700" s="248"/>
      <c r="W700" s="248"/>
      <c r="X700" s="248"/>
    </row>
    <row r="701" spans="1:24" s="249" customFormat="1" x14ac:dyDescent="0.25">
      <c r="A701" s="376"/>
      <c r="B701" s="248"/>
      <c r="C701" s="199"/>
      <c r="D701" s="246"/>
      <c r="E701" s="246"/>
      <c r="F701" s="202"/>
      <c r="G701" s="199"/>
      <c r="I701" s="248"/>
      <c r="J701" s="248"/>
      <c r="K701" s="248"/>
      <c r="L701" s="248"/>
      <c r="M701" s="248"/>
      <c r="N701" s="248"/>
      <c r="O701" s="248"/>
      <c r="P701" s="248"/>
      <c r="Q701" s="248"/>
      <c r="R701" s="248"/>
      <c r="S701" s="248"/>
      <c r="T701" s="248"/>
      <c r="U701" s="248"/>
      <c r="V701" s="248"/>
      <c r="W701" s="248"/>
      <c r="X701" s="248"/>
    </row>
    <row r="702" spans="1:24" s="249" customFormat="1" x14ac:dyDescent="0.25">
      <c r="A702" s="376"/>
      <c r="B702" s="248"/>
      <c r="C702" s="199"/>
      <c r="D702" s="246"/>
      <c r="E702" s="246"/>
      <c r="F702" s="202"/>
      <c r="G702" s="199"/>
      <c r="I702" s="248"/>
      <c r="J702" s="248"/>
      <c r="K702" s="248"/>
      <c r="L702" s="248"/>
      <c r="M702" s="248"/>
      <c r="N702" s="248"/>
      <c r="O702" s="248"/>
      <c r="P702" s="248"/>
      <c r="Q702" s="248"/>
      <c r="R702" s="248"/>
      <c r="S702" s="248"/>
      <c r="T702" s="248"/>
      <c r="U702" s="248"/>
      <c r="V702" s="248"/>
      <c r="W702" s="248"/>
      <c r="X702" s="248"/>
    </row>
    <row r="703" spans="1:24" s="249" customFormat="1" x14ac:dyDescent="0.25">
      <c r="A703" s="376"/>
      <c r="B703" s="248"/>
      <c r="C703" s="199"/>
      <c r="D703" s="246"/>
      <c r="E703" s="246"/>
      <c r="F703" s="202"/>
      <c r="G703" s="199"/>
      <c r="I703" s="248"/>
      <c r="J703" s="248"/>
      <c r="K703" s="248"/>
      <c r="L703" s="248"/>
      <c r="M703" s="248"/>
      <c r="N703" s="248"/>
      <c r="O703" s="248"/>
      <c r="P703" s="248"/>
      <c r="Q703" s="248"/>
      <c r="R703" s="248"/>
      <c r="S703" s="248"/>
      <c r="T703" s="248"/>
      <c r="U703" s="248"/>
      <c r="V703" s="248"/>
      <c r="W703" s="248"/>
      <c r="X703" s="248"/>
    </row>
    <row r="704" spans="1:24" s="249" customFormat="1" x14ac:dyDescent="0.25">
      <c r="A704" s="376"/>
      <c r="B704" s="248"/>
      <c r="C704" s="199"/>
      <c r="D704" s="246"/>
      <c r="E704" s="246"/>
      <c r="F704" s="202"/>
      <c r="G704" s="199"/>
      <c r="I704" s="248"/>
      <c r="J704" s="248"/>
      <c r="K704" s="248"/>
      <c r="L704" s="248"/>
      <c r="M704" s="248"/>
      <c r="N704" s="248"/>
      <c r="O704" s="248"/>
      <c r="P704" s="248"/>
      <c r="Q704" s="248"/>
      <c r="R704" s="248"/>
      <c r="S704" s="248"/>
      <c r="T704" s="248"/>
      <c r="U704" s="248"/>
      <c r="V704" s="248"/>
      <c r="W704" s="248"/>
      <c r="X704" s="248"/>
    </row>
    <row r="705" spans="1:24" s="249" customFormat="1" x14ac:dyDescent="0.25">
      <c r="A705" s="376"/>
      <c r="B705" s="248"/>
      <c r="C705" s="199"/>
      <c r="D705" s="246"/>
      <c r="E705" s="246"/>
      <c r="F705" s="202"/>
      <c r="G705" s="199"/>
      <c r="I705" s="248"/>
      <c r="J705" s="248"/>
      <c r="K705" s="248"/>
      <c r="L705" s="248"/>
      <c r="M705" s="248"/>
      <c r="N705" s="248"/>
      <c r="O705" s="248"/>
      <c r="P705" s="248"/>
      <c r="Q705" s="248"/>
      <c r="R705" s="248"/>
      <c r="S705" s="248"/>
      <c r="T705" s="248"/>
      <c r="U705" s="248"/>
      <c r="V705" s="248"/>
      <c r="W705" s="248"/>
      <c r="X705" s="248"/>
    </row>
    <row r="706" spans="1:24" s="249" customFormat="1" x14ac:dyDescent="0.25">
      <c r="A706" s="376"/>
      <c r="B706" s="248"/>
      <c r="C706" s="199"/>
      <c r="D706" s="246"/>
      <c r="E706" s="246"/>
      <c r="F706" s="202"/>
      <c r="G706" s="199"/>
      <c r="I706" s="248"/>
      <c r="J706" s="248"/>
      <c r="K706" s="248"/>
      <c r="L706" s="248"/>
      <c r="M706" s="248"/>
      <c r="N706" s="248"/>
      <c r="O706" s="248"/>
      <c r="P706" s="248"/>
      <c r="Q706" s="248"/>
      <c r="R706" s="248"/>
      <c r="S706" s="248"/>
      <c r="T706" s="248"/>
      <c r="U706" s="248"/>
      <c r="V706" s="248"/>
      <c r="W706" s="248"/>
      <c r="X706" s="248"/>
    </row>
    <row r="707" spans="1:24" s="249" customFormat="1" x14ac:dyDescent="0.25">
      <c r="A707" s="376"/>
      <c r="B707" s="248"/>
      <c r="C707" s="199"/>
      <c r="D707" s="246"/>
      <c r="E707" s="246"/>
      <c r="F707" s="202"/>
      <c r="G707" s="199"/>
      <c r="I707" s="248"/>
      <c r="J707" s="248"/>
      <c r="K707" s="248"/>
      <c r="L707" s="248"/>
      <c r="M707" s="248"/>
      <c r="N707" s="248"/>
      <c r="O707" s="248"/>
      <c r="P707" s="248"/>
      <c r="Q707" s="248"/>
      <c r="R707" s="248"/>
      <c r="S707" s="248"/>
      <c r="T707" s="248"/>
      <c r="U707" s="248"/>
      <c r="V707" s="248"/>
      <c r="W707" s="248"/>
      <c r="X707" s="248"/>
    </row>
    <row r="708" spans="1:24" s="249" customFormat="1" x14ac:dyDescent="0.25">
      <c r="A708" s="376"/>
      <c r="B708" s="248"/>
      <c r="C708" s="199"/>
      <c r="D708" s="246"/>
      <c r="E708" s="246"/>
      <c r="F708" s="202"/>
      <c r="G708" s="199"/>
      <c r="I708" s="248"/>
      <c r="J708" s="248"/>
      <c r="K708" s="248"/>
      <c r="L708" s="248"/>
      <c r="M708" s="248"/>
      <c r="N708" s="248"/>
      <c r="O708" s="248"/>
      <c r="P708" s="248"/>
      <c r="Q708" s="248"/>
      <c r="R708" s="248"/>
      <c r="S708" s="248"/>
      <c r="T708" s="248"/>
      <c r="U708" s="248"/>
      <c r="V708" s="248"/>
      <c r="W708" s="248"/>
      <c r="X708" s="248"/>
    </row>
    <row r="709" spans="1:24" s="249" customFormat="1" x14ac:dyDescent="0.25">
      <c r="A709" s="376"/>
      <c r="B709" s="248"/>
      <c r="C709" s="199"/>
      <c r="D709" s="246"/>
      <c r="E709" s="246"/>
      <c r="F709" s="202"/>
      <c r="G709" s="199"/>
      <c r="I709" s="248"/>
      <c r="J709" s="248"/>
      <c r="K709" s="248"/>
      <c r="L709" s="248"/>
      <c r="M709" s="248"/>
      <c r="N709" s="248"/>
      <c r="O709" s="248"/>
      <c r="P709" s="248"/>
      <c r="Q709" s="248"/>
      <c r="R709" s="248"/>
      <c r="S709" s="248"/>
      <c r="T709" s="248"/>
      <c r="U709" s="248"/>
      <c r="V709" s="248"/>
      <c r="W709" s="248"/>
      <c r="X709" s="248"/>
    </row>
    <row r="710" spans="1:24" s="249" customFormat="1" x14ac:dyDescent="0.25">
      <c r="A710" s="376"/>
      <c r="B710" s="248"/>
      <c r="C710" s="199"/>
      <c r="D710" s="246"/>
      <c r="E710" s="246"/>
      <c r="F710" s="202"/>
      <c r="G710" s="199"/>
      <c r="I710" s="248"/>
      <c r="J710" s="248"/>
      <c r="K710" s="248"/>
      <c r="L710" s="248"/>
      <c r="M710" s="248"/>
      <c r="N710" s="248"/>
      <c r="O710" s="248"/>
      <c r="P710" s="248"/>
      <c r="Q710" s="248"/>
      <c r="R710" s="248"/>
      <c r="S710" s="248"/>
      <c r="T710" s="248"/>
      <c r="U710" s="248"/>
      <c r="V710" s="248"/>
      <c r="W710" s="248"/>
      <c r="X710" s="248"/>
    </row>
    <row r="711" spans="1:24" s="249" customFormat="1" x14ac:dyDescent="0.25">
      <c r="A711" s="376"/>
      <c r="B711" s="248"/>
      <c r="C711" s="199"/>
      <c r="D711" s="246"/>
      <c r="E711" s="246"/>
      <c r="F711" s="202"/>
      <c r="G711" s="199"/>
      <c r="I711" s="248"/>
      <c r="J711" s="248"/>
      <c r="K711" s="248"/>
      <c r="L711" s="248"/>
      <c r="M711" s="248"/>
      <c r="N711" s="248"/>
      <c r="O711" s="248"/>
      <c r="P711" s="248"/>
      <c r="Q711" s="248"/>
      <c r="R711" s="248"/>
      <c r="S711" s="248"/>
      <c r="T711" s="248"/>
      <c r="U711" s="248"/>
      <c r="V711" s="248"/>
      <c r="W711" s="248"/>
      <c r="X711" s="248"/>
    </row>
    <row r="712" spans="1:24" s="249" customFormat="1" x14ac:dyDescent="0.25">
      <c r="A712" s="376"/>
      <c r="B712" s="248"/>
      <c r="C712" s="199"/>
      <c r="D712" s="246"/>
      <c r="E712" s="246"/>
      <c r="F712" s="202"/>
      <c r="G712" s="199"/>
      <c r="I712" s="248"/>
      <c r="J712" s="248"/>
      <c r="K712" s="248"/>
      <c r="L712" s="248"/>
      <c r="M712" s="248"/>
      <c r="N712" s="248"/>
      <c r="O712" s="248"/>
      <c r="P712" s="248"/>
      <c r="Q712" s="248"/>
      <c r="R712" s="248"/>
      <c r="S712" s="248"/>
      <c r="T712" s="248"/>
      <c r="U712" s="248"/>
      <c r="V712" s="248"/>
      <c r="W712" s="248"/>
      <c r="X712" s="248"/>
    </row>
    <row r="713" spans="1:24" s="249" customFormat="1" x14ac:dyDescent="0.25">
      <c r="A713" s="376"/>
      <c r="B713" s="248"/>
      <c r="C713" s="199"/>
      <c r="D713" s="246"/>
      <c r="E713" s="246"/>
      <c r="F713" s="202"/>
      <c r="G713" s="199"/>
      <c r="I713" s="248"/>
      <c r="J713" s="248"/>
      <c r="K713" s="248"/>
      <c r="L713" s="248"/>
      <c r="M713" s="248"/>
      <c r="N713" s="248"/>
      <c r="O713" s="248"/>
      <c r="P713" s="248"/>
      <c r="Q713" s="248"/>
      <c r="R713" s="248"/>
      <c r="S713" s="248"/>
      <c r="T713" s="248"/>
      <c r="U713" s="248"/>
      <c r="V713" s="248"/>
      <c r="W713" s="248"/>
      <c r="X713" s="248"/>
    </row>
    <row r="714" spans="1:24" s="249" customFormat="1" x14ac:dyDescent="0.25">
      <c r="A714" s="376"/>
      <c r="B714" s="248"/>
      <c r="C714" s="199"/>
      <c r="D714" s="246"/>
      <c r="E714" s="246"/>
      <c r="F714" s="202"/>
      <c r="G714" s="199"/>
      <c r="I714" s="248"/>
      <c r="J714" s="248"/>
      <c r="K714" s="248"/>
      <c r="L714" s="248"/>
      <c r="M714" s="248"/>
      <c r="N714" s="248"/>
      <c r="O714" s="248"/>
      <c r="P714" s="248"/>
      <c r="Q714" s="248"/>
      <c r="R714" s="248"/>
      <c r="S714" s="248"/>
      <c r="T714" s="248"/>
      <c r="U714" s="248"/>
      <c r="V714" s="248"/>
      <c r="W714" s="248"/>
      <c r="X714" s="248"/>
    </row>
    <row r="715" spans="1:24" s="249" customFormat="1" x14ac:dyDescent="0.25">
      <c r="A715" s="376"/>
      <c r="B715" s="248"/>
      <c r="C715" s="199"/>
      <c r="D715" s="246"/>
      <c r="E715" s="246"/>
      <c r="F715" s="202"/>
      <c r="G715" s="199"/>
      <c r="I715" s="248"/>
      <c r="J715" s="248"/>
      <c r="K715" s="248"/>
      <c r="L715" s="248"/>
      <c r="M715" s="248"/>
      <c r="N715" s="248"/>
      <c r="O715" s="248"/>
      <c r="P715" s="248"/>
      <c r="Q715" s="248"/>
      <c r="R715" s="248"/>
      <c r="S715" s="248"/>
      <c r="T715" s="248"/>
      <c r="U715" s="248"/>
      <c r="V715" s="248"/>
      <c r="W715" s="248"/>
      <c r="X715" s="248"/>
    </row>
    <row r="716" spans="1:24" s="249" customFormat="1" x14ac:dyDescent="0.25">
      <c r="A716" s="376"/>
      <c r="B716" s="248"/>
      <c r="C716" s="199"/>
      <c r="D716" s="246"/>
      <c r="E716" s="246"/>
      <c r="F716" s="202"/>
      <c r="G716" s="199"/>
      <c r="I716" s="248"/>
      <c r="J716" s="248"/>
      <c r="K716" s="248"/>
      <c r="L716" s="248"/>
      <c r="M716" s="248"/>
      <c r="N716" s="248"/>
      <c r="O716" s="248"/>
      <c r="P716" s="248"/>
      <c r="Q716" s="248"/>
      <c r="R716" s="248"/>
      <c r="S716" s="248"/>
      <c r="T716" s="248"/>
      <c r="U716" s="248"/>
      <c r="V716" s="248"/>
      <c r="W716" s="248"/>
      <c r="X716" s="248"/>
    </row>
    <row r="717" spans="1:24" s="249" customFormat="1" x14ac:dyDescent="0.25">
      <c r="A717" s="376"/>
      <c r="B717" s="248"/>
      <c r="C717" s="199"/>
      <c r="D717" s="246"/>
      <c r="E717" s="246"/>
      <c r="F717" s="202"/>
      <c r="G717" s="199"/>
      <c r="I717" s="248"/>
      <c r="J717" s="248"/>
      <c r="K717" s="248"/>
      <c r="L717" s="248"/>
      <c r="M717" s="248"/>
      <c r="N717" s="248"/>
      <c r="O717" s="248"/>
      <c r="P717" s="248"/>
      <c r="Q717" s="248"/>
      <c r="R717" s="248"/>
      <c r="S717" s="248"/>
      <c r="T717" s="248"/>
      <c r="U717" s="248"/>
      <c r="V717" s="248"/>
      <c r="W717" s="248"/>
      <c r="X717" s="248"/>
    </row>
    <row r="718" spans="1:24" s="249" customFormat="1" x14ac:dyDescent="0.25">
      <c r="A718" s="376"/>
      <c r="B718" s="248"/>
      <c r="C718" s="199"/>
      <c r="D718" s="246"/>
      <c r="E718" s="246"/>
      <c r="F718" s="202"/>
      <c r="G718" s="199"/>
      <c r="I718" s="248"/>
      <c r="J718" s="248"/>
      <c r="K718" s="248"/>
      <c r="L718" s="248"/>
      <c r="M718" s="248"/>
      <c r="N718" s="248"/>
      <c r="O718" s="248"/>
      <c r="P718" s="248"/>
      <c r="Q718" s="248"/>
      <c r="R718" s="248"/>
      <c r="S718" s="248"/>
      <c r="T718" s="248"/>
      <c r="U718" s="248"/>
      <c r="V718" s="248"/>
      <c r="W718" s="248"/>
      <c r="X718" s="248"/>
    </row>
    <row r="719" spans="1:24" s="249" customFormat="1" x14ac:dyDescent="0.25">
      <c r="A719" s="376"/>
      <c r="B719" s="248"/>
      <c r="C719" s="199"/>
      <c r="D719" s="246"/>
      <c r="E719" s="246"/>
      <c r="F719" s="202"/>
      <c r="G719" s="199"/>
      <c r="I719" s="248"/>
      <c r="J719" s="248"/>
      <c r="K719" s="248"/>
      <c r="L719" s="248"/>
      <c r="M719" s="248"/>
      <c r="N719" s="248"/>
      <c r="O719" s="248"/>
      <c r="P719" s="248"/>
      <c r="Q719" s="248"/>
      <c r="R719" s="248"/>
      <c r="S719" s="248"/>
      <c r="T719" s="248"/>
      <c r="U719" s="248"/>
      <c r="V719" s="248"/>
      <c r="W719" s="248"/>
      <c r="X719" s="248"/>
    </row>
    <row r="720" spans="1:24" s="249" customFormat="1" x14ac:dyDescent="0.25">
      <c r="A720" s="376"/>
      <c r="B720" s="248"/>
      <c r="C720" s="199"/>
      <c r="D720" s="246"/>
      <c r="E720" s="246"/>
      <c r="F720" s="202"/>
      <c r="G720" s="199"/>
      <c r="I720" s="248"/>
      <c r="J720" s="248"/>
      <c r="K720" s="248"/>
      <c r="L720" s="248"/>
      <c r="M720" s="248"/>
      <c r="N720" s="248"/>
      <c r="O720" s="248"/>
      <c r="P720" s="248"/>
      <c r="Q720" s="248"/>
      <c r="R720" s="248"/>
      <c r="S720" s="248"/>
      <c r="T720" s="248"/>
      <c r="U720" s="248"/>
      <c r="V720" s="248"/>
      <c r="W720" s="248"/>
      <c r="X720" s="248"/>
    </row>
    <row r="721" spans="1:24" s="249" customFormat="1" x14ac:dyDescent="0.25">
      <c r="A721" s="376"/>
      <c r="B721" s="248"/>
      <c r="C721" s="199"/>
      <c r="D721" s="246"/>
      <c r="E721" s="246"/>
      <c r="F721" s="202"/>
      <c r="G721" s="199"/>
      <c r="I721" s="248"/>
      <c r="J721" s="248"/>
      <c r="K721" s="248"/>
      <c r="L721" s="248"/>
      <c r="M721" s="248"/>
      <c r="N721" s="248"/>
      <c r="O721" s="248"/>
      <c r="P721" s="248"/>
      <c r="Q721" s="248"/>
      <c r="R721" s="248"/>
      <c r="S721" s="248"/>
      <c r="T721" s="248"/>
      <c r="U721" s="248"/>
      <c r="V721" s="248"/>
      <c r="W721" s="248"/>
      <c r="X721" s="248"/>
    </row>
    <row r="722" spans="1:24" s="249" customFormat="1" x14ac:dyDescent="0.25">
      <c r="A722" s="376"/>
      <c r="B722" s="248"/>
      <c r="C722" s="199"/>
      <c r="D722" s="246"/>
      <c r="E722" s="246"/>
      <c r="F722" s="202"/>
      <c r="G722" s="199"/>
      <c r="I722" s="248"/>
      <c r="J722" s="248"/>
      <c r="K722" s="248"/>
      <c r="L722" s="248"/>
      <c r="M722" s="248"/>
      <c r="N722" s="248"/>
      <c r="O722" s="248"/>
      <c r="P722" s="248"/>
      <c r="Q722" s="248"/>
      <c r="R722" s="248"/>
      <c r="S722" s="248"/>
      <c r="T722" s="248"/>
      <c r="U722" s="248"/>
      <c r="V722" s="248"/>
      <c r="W722" s="248"/>
      <c r="X722" s="248"/>
    </row>
    <row r="723" spans="1:24" s="249" customFormat="1" x14ac:dyDescent="0.25">
      <c r="A723" s="376"/>
      <c r="B723" s="248"/>
      <c r="C723" s="199"/>
      <c r="D723" s="246"/>
      <c r="E723" s="246"/>
      <c r="F723" s="202"/>
      <c r="G723" s="199"/>
      <c r="I723" s="248"/>
      <c r="J723" s="248"/>
      <c r="K723" s="248"/>
      <c r="L723" s="248"/>
      <c r="M723" s="248"/>
      <c r="N723" s="248"/>
      <c r="O723" s="248"/>
      <c r="P723" s="248"/>
      <c r="Q723" s="248"/>
      <c r="R723" s="248"/>
      <c r="S723" s="248"/>
      <c r="T723" s="248"/>
      <c r="U723" s="248"/>
      <c r="V723" s="248"/>
      <c r="W723" s="248"/>
      <c r="X723" s="248"/>
    </row>
    <row r="724" spans="1:24" s="249" customFormat="1" x14ac:dyDescent="0.25">
      <c r="A724" s="376"/>
      <c r="B724" s="248"/>
      <c r="C724" s="199"/>
      <c r="D724" s="246"/>
      <c r="E724" s="246"/>
      <c r="F724" s="202"/>
      <c r="G724" s="199"/>
      <c r="I724" s="248"/>
      <c r="J724" s="248"/>
      <c r="K724" s="248"/>
      <c r="L724" s="248"/>
      <c r="M724" s="248"/>
      <c r="N724" s="248"/>
      <c r="O724" s="248"/>
      <c r="P724" s="248"/>
      <c r="Q724" s="248"/>
      <c r="R724" s="248"/>
      <c r="S724" s="248"/>
      <c r="T724" s="248"/>
      <c r="U724" s="248"/>
      <c r="V724" s="248"/>
      <c r="W724" s="248"/>
      <c r="X724" s="248"/>
    </row>
    <row r="725" spans="1:24" s="249" customFormat="1" x14ac:dyDescent="0.25">
      <c r="A725" s="376"/>
      <c r="B725" s="248"/>
      <c r="C725" s="199"/>
      <c r="D725" s="246"/>
      <c r="E725" s="246"/>
      <c r="F725" s="202"/>
      <c r="G725" s="199"/>
      <c r="I725" s="248"/>
      <c r="J725" s="248"/>
      <c r="K725" s="248"/>
      <c r="L725" s="248"/>
      <c r="M725" s="248"/>
      <c r="N725" s="248"/>
      <c r="O725" s="248"/>
      <c r="P725" s="248"/>
      <c r="Q725" s="248"/>
      <c r="R725" s="248"/>
      <c r="S725" s="248"/>
      <c r="T725" s="248"/>
      <c r="U725" s="248"/>
      <c r="V725" s="248"/>
      <c r="W725" s="248"/>
      <c r="X725" s="248"/>
    </row>
    <row r="726" spans="1:24" s="249" customFormat="1" x14ac:dyDescent="0.25">
      <c r="A726" s="376"/>
      <c r="B726" s="248"/>
      <c r="C726" s="199"/>
      <c r="D726" s="246"/>
      <c r="E726" s="246"/>
      <c r="F726" s="202"/>
      <c r="G726" s="199"/>
      <c r="I726" s="248"/>
      <c r="J726" s="248"/>
      <c r="K726" s="248"/>
      <c r="L726" s="248"/>
      <c r="M726" s="248"/>
      <c r="N726" s="248"/>
      <c r="O726" s="248"/>
      <c r="P726" s="248"/>
      <c r="Q726" s="248"/>
      <c r="R726" s="248"/>
      <c r="S726" s="248"/>
      <c r="T726" s="248"/>
      <c r="U726" s="248"/>
      <c r="V726" s="248"/>
      <c r="W726" s="248"/>
      <c r="X726" s="248"/>
    </row>
    <row r="727" spans="1:24" s="249" customFormat="1" x14ac:dyDescent="0.25">
      <c r="A727" s="376"/>
      <c r="B727" s="248"/>
      <c r="C727" s="199"/>
      <c r="D727" s="246"/>
      <c r="E727" s="246"/>
      <c r="F727" s="202"/>
      <c r="G727" s="199"/>
      <c r="I727" s="248"/>
      <c r="J727" s="248"/>
      <c r="K727" s="248"/>
      <c r="L727" s="248"/>
      <c r="M727" s="248"/>
      <c r="N727" s="248"/>
      <c r="O727" s="248"/>
      <c r="P727" s="248"/>
      <c r="Q727" s="248"/>
      <c r="R727" s="248"/>
      <c r="S727" s="248"/>
      <c r="T727" s="248"/>
      <c r="U727" s="248"/>
      <c r="V727" s="248"/>
      <c r="W727" s="248"/>
      <c r="X727" s="248"/>
    </row>
    <row r="728" spans="1:24" s="249" customFormat="1" x14ac:dyDescent="0.25">
      <c r="A728" s="376"/>
      <c r="B728" s="248"/>
      <c r="C728" s="199"/>
      <c r="D728" s="246"/>
      <c r="E728" s="246"/>
      <c r="F728" s="202"/>
      <c r="G728" s="199"/>
      <c r="I728" s="248"/>
      <c r="J728" s="248"/>
      <c r="K728" s="248"/>
      <c r="L728" s="248"/>
      <c r="M728" s="248"/>
      <c r="N728" s="248"/>
      <c r="O728" s="248"/>
      <c r="P728" s="248"/>
      <c r="Q728" s="248"/>
      <c r="R728" s="248"/>
      <c r="S728" s="248"/>
      <c r="T728" s="248"/>
      <c r="U728" s="248"/>
      <c r="V728" s="248"/>
      <c r="W728" s="248"/>
      <c r="X728" s="248"/>
    </row>
    <row r="729" spans="1:24" s="249" customFormat="1" x14ac:dyDescent="0.25">
      <c r="A729" s="376"/>
      <c r="B729" s="248"/>
      <c r="C729" s="199"/>
      <c r="D729" s="246"/>
      <c r="E729" s="246"/>
      <c r="F729" s="202"/>
      <c r="G729" s="199"/>
      <c r="I729" s="248"/>
      <c r="J729" s="248"/>
      <c r="K729" s="248"/>
      <c r="L729" s="248"/>
      <c r="M729" s="248"/>
      <c r="N729" s="248"/>
      <c r="O729" s="248"/>
      <c r="P729" s="248"/>
      <c r="Q729" s="248"/>
      <c r="R729" s="248"/>
      <c r="S729" s="248"/>
      <c r="T729" s="248"/>
      <c r="U729" s="248"/>
      <c r="V729" s="248"/>
      <c r="W729" s="248"/>
      <c r="X729" s="248"/>
    </row>
    <row r="730" spans="1:24" s="249" customFormat="1" x14ac:dyDescent="0.25">
      <c r="A730" s="376"/>
      <c r="B730" s="248"/>
      <c r="C730" s="199"/>
      <c r="D730" s="246"/>
      <c r="E730" s="246"/>
      <c r="F730" s="202"/>
      <c r="G730" s="199"/>
      <c r="I730" s="248"/>
      <c r="J730" s="248"/>
      <c r="K730" s="248"/>
      <c r="L730" s="248"/>
      <c r="M730" s="248"/>
      <c r="N730" s="248"/>
      <c r="O730" s="248"/>
      <c r="P730" s="248"/>
      <c r="Q730" s="248"/>
      <c r="R730" s="248"/>
      <c r="S730" s="248"/>
      <c r="T730" s="248"/>
      <c r="U730" s="248"/>
      <c r="V730" s="248"/>
      <c r="W730" s="248"/>
      <c r="X730" s="248"/>
    </row>
    <row r="731" spans="1:24" s="249" customFormat="1" x14ac:dyDescent="0.25">
      <c r="A731" s="376"/>
      <c r="B731" s="248"/>
      <c r="C731" s="199"/>
      <c r="D731" s="246"/>
      <c r="E731" s="246"/>
      <c r="F731" s="202"/>
      <c r="G731" s="199"/>
      <c r="I731" s="248"/>
      <c r="J731" s="248"/>
      <c r="K731" s="248"/>
      <c r="L731" s="248"/>
      <c r="M731" s="248"/>
      <c r="N731" s="248"/>
      <c r="O731" s="248"/>
      <c r="P731" s="248"/>
      <c r="Q731" s="248"/>
      <c r="R731" s="248"/>
      <c r="S731" s="248"/>
      <c r="T731" s="248"/>
      <c r="U731" s="248"/>
      <c r="V731" s="248"/>
      <c r="W731" s="248"/>
      <c r="X731" s="248"/>
    </row>
    <row r="732" spans="1:24" s="249" customFormat="1" x14ac:dyDescent="0.25">
      <c r="A732" s="376"/>
      <c r="B732" s="248"/>
      <c r="C732" s="199"/>
      <c r="D732" s="246"/>
      <c r="E732" s="246"/>
      <c r="F732" s="202"/>
      <c r="G732" s="199"/>
      <c r="I732" s="248"/>
      <c r="J732" s="248"/>
      <c r="K732" s="248"/>
      <c r="L732" s="248"/>
      <c r="M732" s="248"/>
      <c r="N732" s="248"/>
      <c r="O732" s="248"/>
      <c r="P732" s="248"/>
      <c r="Q732" s="248"/>
      <c r="R732" s="248"/>
      <c r="S732" s="248"/>
      <c r="T732" s="248"/>
      <c r="U732" s="248"/>
      <c r="V732" s="248"/>
      <c r="W732" s="248"/>
      <c r="X732" s="248"/>
    </row>
    <row r="733" spans="1:24" s="249" customFormat="1" x14ac:dyDescent="0.25">
      <c r="A733" s="376"/>
      <c r="B733" s="248"/>
      <c r="C733" s="199"/>
      <c r="D733" s="246"/>
      <c r="E733" s="246"/>
      <c r="F733" s="202"/>
      <c r="G733" s="199"/>
      <c r="I733" s="248"/>
      <c r="J733" s="248"/>
      <c r="K733" s="248"/>
      <c r="L733" s="248"/>
      <c r="M733" s="248"/>
      <c r="N733" s="248"/>
      <c r="O733" s="248"/>
      <c r="P733" s="248"/>
      <c r="Q733" s="248"/>
      <c r="R733" s="248"/>
      <c r="S733" s="248"/>
      <c r="T733" s="248"/>
      <c r="U733" s="248"/>
      <c r="V733" s="248"/>
      <c r="W733" s="248"/>
      <c r="X733" s="248"/>
    </row>
    <row r="734" spans="1:24" s="249" customFormat="1" x14ac:dyDescent="0.25">
      <c r="A734" s="376"/>
      <c r="B734" s="248"/>
      <c r="C734" s="199"/>
      <c r="D734" s="246"/>
      <c r="E734" s="246"/>
      <c r="F734" s="202"/>
      <c r="G734" s="199"/>
      <c r="I734" s="248"/>
      <c r="J734" s="248"/>
      <c r="K734" s="248"/>
      <c r="L734" s="248"/>
      <c r="M734" s="248"/>
      <c r="N734" s="248"/>
      <c r="O734" s="248"/>
      <c r="P734" s="248"/>
      <c r="Q734" s="248"/>
      <c r="R734" s="248"/>
      <c r="S734" s="248"/>
      <c r="T734" s="248"/>
      <c r="U734" s="248"/>
      <c r="V734" s="248"/>
      <c r="W734" s="248"/>
      <c r="X734" s="248"/>
    </row>
    <row r="735" spans="1:24" s="249" customFormat="1" x14ac:dyDescent="0.25">
      <c r="A735" s="376"/>
      <c r="B735" s="248"/>
      <c r="C735" s="199"/>
      <c r="D735" s="246"/>
      <c r="E735" s="246"/>
      <c r="F735" s="202"/>
      <c r="G735" s="199"/>
      <c r="I735" s="248"/>
      <c r="J735" s="248"/>
      <c r="K735" s="248"/>
      <c r="L735" s="248"/>
      <c r="M735" s="248"/>
      <c r="N735" s="248"/>
      <c r="O735" s="248"/>
      <c r="P735" s="248"/>
      <c r="Q735" s="248"/>
      <c r="R735" s="248"/>
      <c r="S735" s="248"/>
      <c r="T735" s="248"/>
      <c r="U735" s="248"/>
      <c r="V735" s="248"/>
      <c r="W735" s="248"/>
      <c r="X735" s="248"/>
    </row>
    <row r="736" spans="1:24" s="249" customFormat="1" x14ac:dyDescent="0.25">
      <c r="A736" s="376"/>
      <c r="B736" s="248"/>
      <c r="C736" s="199"/>
      <c r="D736" s="246"/>
      <c r="E736" s="246"/>
      <c r="F736" s="202"/>
      <c r="G736" s="199"/>
      <c r="I736" s="248"/>
      <c r="J736" s="248"/>
      <c r="K736" s="248"/>
      <c r="L736" s="248"/>
      <c r="M736" s="248"/>
      <c r="N736" s="248"/>
      <c r="O736" s="248"/>
      <c r="P736" s="248"/>
      <c r="Q736" s="248"/>
      <c r="R736" s="248"/>
      <c r="S736" s="248"/>
      <c r="T736" s="248"/>
      <c r="U736" s="248"/>
      <c r="V736" s="248"/>
      <c r="W736" s="248"/>
      <c r="X736" s="248"/>
    </row>
    <row r="737" spans="1:24" s="249" customFormat="1" x14ac:dyDescent="0.25">
      <c r="A737" s="376"/>
      <c r="B737" s="248"/>
      <c r="C737" s="199"/>
      <c r="D737" s="246"/>
      <c r="E737" s="246"/>
      <c r="F737" s="202"/>
      <c r="G737" s="199"/>
      <c r="I737" s="248"/>
      <c r="J737" s="248"/>
      <c r="K737" s="248"/>
      <c r="L737" s="248"/>
      <c r="M737" s="248"/>
      <c r="N737" s="248"/>
      <c r="O737" s="248"/>
      <c r="P737" s="248"/>
      <c r="Q737" s="248"/>
      <c r="R737" s="248"/>
      <c r="S737" s="248"/>
      <c r="T737" s="248"/>
      <c r="U737" s="248"/>
      <c r="V737" s="248"/>
      <c r="W737" s="248"/>
      <c r="X737" s="248"/>
    </row>
    <row r="738" spans="1:24" s="249" customFormat="1" x14ac:dyDescent="0.25">
      <c r="A738" s="376"/>
      <c r="B738" s="248"/>
      <c r="C738" s="199"/>
      <c r="D738" s="246"/>
      <c r="E738" s="246"/>
      <c r="F738" s="202"/>
      <c r="G738" s="199"/>
      <c r="I738" s="248"/>
      <c r="J738" s="248"/>
      <c r="K738" s="248"/>
      <c r="L738" s="248"/>
      <c r="M738" s="248"/>
      <c r="N738" s="248"/>
      <c r="O738" s="248"/>
      <c r="P738" s="248"/>
      <c r="Q738" s="248"/>
      <c r="R738" s="248"/>
      <c r="S738" s="248"/>
      <c r="T738" s="248"/>
      <c r="U738" s="248"/>
      <c r="V738" s="248"/>
      <c r="W738" s="248"/>
      <c r="X738" s="248"/>
    </row>
    <row r="739" spans="1:24" s="249" customFormat="1" x14ac:dyDescent="0.25">
      <c r="A739" s="376"/>
      <c r="B739" s="248"/>
      <c r="C739" s="199"/>
      <c r="D739" s="246"/>
      <c r="E739" s="246"/>
      <c r="F739" s="202"/>
      <c r="G739" s="199"/>
      <c r="I739" s="248"/>
      <c r="J739" s="248"/>
      <c r="K739" s="248"/>
      <c r="L739" s="248"/>
      <c r="M739" s="248"/>
      <c r="N739" s="248"/>
      <c r="O739" s="248"/>
      <c r="P739" s="248"/>
      <c r="Q739" s="248"/>
      <c r="R739" s="248"/>
      <c r="S739" s="248"/>
      <c r="T739" s="248"/>
      <c r="U739" s="248"/>
      <c r="V739" s="248"/>
      <c r="W739" s="248"/>
      <c r="X739" s="248"/>
    </row>
    <row r="740" spans="1:24" s="249" customFormat="1" x14ac:dyDescent="0.25">
      <c r="A740" s="376"/>
      <c r="B740" s="248"/>
      <c r="C740" s="199"/>
      <c r="D740" s="246"/>
      <c r="E740" s="246"/>
      <c r="F740" s="202"/>
      <c r="G740" s="199"/>
      <c r="I740" s="248"/>
      <c r="J740" s="248"/>
      <c r="K740" s="248"/>
      <c r="L740" s="248"/>
      <c r="M740" s="248"/>
      <c r="N740" s="248"/>
      <c r="O740" s="248"/>
      <c r="P740" s="248"/>
      <c r="Q740" s="248"/>
      <c r="R740" s="248"/>
      <c r="S740" s="248"/>
      <c r="T740" s="248"/>
      <c r="U740" s="248"/>
      <c r="V740" s="248"/>
      <c r="W740" s="248"/>
      <c r="X740" s="248"/>
    </row>
    <row r="741" spans="1:24" s="249" customFormat="1" x14ac:dyDescent="0.25">
      <c r="A741" s="376"/>
      <c r="B741" s="248"/>
      <c r="C741" s="199"/>
      <c r="D741" s="246"/>
      <c r="E741" s="246"/>
      <c r="F741" s="202"/>
      <c r="G741" s="199"/>
      <c r="I741" s="248"/>
      <c r="J741" s="248"/>
      <c r="K741" s="248"/>
      <c r="L741" s="248"/>
      <c r="M741" s="248"/>
      <c r="N741" s="248"/>
      <c r="O741" s="248"/>
      <c r="P741" s="248"/>
      <c r="Q741" s="248"/>
      <c r="R741" s="248"/>
      <c r="S741" s="248"/>
      <c r="T741" s="248"/>
      <c r="U741" s="248"/>
      <c r="V741" s="248"/>
      <c r="W741" s="248"/>
      <c r="X741" s="248"/>
    </row>
    <row r="742" spans="1:24" s="249" customFormat="1" x14ac:dyDescent="0.25">
      <c r="A742" s="376"/>
      <c r="B742" s="248"/>
      <c r="C742" s="199"/>
      <c r="D742" s="246"/>
      <c r="E742" s="246"/>
      <c r="F742" s="202"/>
      <c r="G742" s="199"/>
      <c r="I742" s="248"/>
      <c r="J742" s="248"/>
      <c r="K742" s="248"/>
      <c r="L742" s="248"/>
      <c r="M742" s="248"/>
      <c r="N742" s="248"/>
      <c r="O742" s="248"/>
      <c r="P742" s="248"/>
      <c r="Q742" s="248"/>
      <c r="R742" s="248"/>
      <c r="S742" s="248"/>
      <c r="T742" s="248"/>
      <c r="U742" s="248"/>
      <c r="V742" s="248"/>
      <c r="W742" s="248"/>
      <c r="X742" s="248"/>
    </row>
    <row r="743" spans="1:24" s="249" customFormat="1" x14ac:dyDescent="0.25">
      <c r="A743" s="376"/>
      <c r="B743" s="248"/>
      <c r="C743" s="199"/>
      <c r="D743" s="246"/>
      <c r="E743" s="246"/>
      <c r="F743" s="202"/>
      <c r="G743" s="199"/>
      <c r="I743" s="248"/>
      <c r="J743" s="248"/>
      <c r="K743" s="248"/>
      <c r="L743" s="248"/>
      <c r="M743" s="248"/>
      <c r="N743" s="248"/>
      <c r="O743" s="248"/>
      <c r="P743" s="248"/>
      <c r="Q743" s="248"/>
      <c r="R743" s="248"/>
      <c r="S743" s="248"/>
      <c r="T743" s="248"/>
      <c r="U743" s="248"/>
      <c r="V743" s="248"/>
      <c r="W743" s="248"/>
      <c r="X743" s="248"/>
    </row>
    <row r="744" spans="1:24" s="249" customFormat="1" x14ac:dyDescent="0.25">
      <c r="A744" s="376"/>
      <c r="B744" s="248"/>
      <c r="C744" s="199"/>
      <c r="D744" s="246"/>
      <c r="E744" s="246"/>
      <c r="F744" s="202"/>
      <c r="G744" s="199"/>
      <c r="I744" s="248"/>
      <c r="J744" s="248"/>
      <c r="K744" s="248"/>
      <c r="L744" s="248"/>
      <c r="M744" s="248"/>
      <c r="N744" s="248"/>
      <c r="O744" s="248"/>
      <c r="P744" s="248"/>
      <c r="Q744" s="248"/>
      <c r="R744" s="248"/>
      <c r="S744" s="248"/>
      <c r="T744" s="248"/>
      <c r="U744" s="248"/>
      <c r="V744" s="248"/>
      <c r="W744" s="248"/>
      <c r="X744" s="248"/>
    </row>
    <row r="745" spans="1:24" s="249" customFormat="1" x14ac:dyDescent="0.25">
      <c r="A745" s="376"/>
      <c r="B745" s="248"/>
      <c r="C745" s="199"/>
      <c r="D745" s="246"/>
      <c r="E745" s="246"/>
      <c r="F745" s="202"/>
      <c r="G745" s="199"/>
      <c r="I745" s="248"/>
      <c r="J745" s="248"/>
      <c r="K745" s="248"/>
      <c r="L745" s="248"/>
      <c r="M745" s="248"/>
      <c r="N745" s="248"/>
      <c r="O745" s="248"/>
      <c r="P745" s="248"/>
      <c r="Q745" s="248"/>
      <c r="R745" s="248"/>
      <c r="S745" s="248"/>
      <c r="T745" s="248"/>
      <c r="U745" s="248"/>
      <c r="V745" s="248"/>
      <c r="W745" s="248"/>
      <c r="X745" s="248"/>
    </row>
    <row r="746" spans="1:24" s="249" customFormat="1" x14ac:dyDescent="0.25">
      <c r="A746" s="376"/>
      <c r="B746" s="248"/>
      <c r="C746" s="199"/>
      <c r="D746" s="246"/>
      <c r="E746" s="246"/>
      <c r="F746" s="202"/>
      <c r="G746" s="199"/>
      <c r="I746" s="248"/>
      <c r="J746" s="248"/>
      <c r="K746" s="248"/>
      <c r="L746" s="248"/>
      <c r="M746" s="248"/>
      <c r="N746" s="248"/>
      <c r="O746" s="248"/>
      <c r="P746" s="248"/>
      <c r="Q746" s="248"/>
      <c r="R746" s="248"/>
      <c r="S746" s="248"/>
      <c r="T746" s="248"/>
      <c r="U746" s="248"/>
      <c r="V746" s="248"/>
      <c r="W746" s="248"/>
      <c r="X746" s="248"/>
    </row>
    <row r="747" spans="1:24" s="249" customFormat="1" x14ac:dyDescent="0.25">
      <c r="A747" s="376"/>
      <c r="B747" s="248"/>
      <c r="C747" s="199"/>
      <c r="D747" s="246"/>
      <c r="E747" s="246"/>
      <c r="F747" s="202"/>
      <c r="G747" s="199"/>
      <c r="I747" s="248"/>
      <c r="J747" s="248"/>
      <c r="K747" s="248"/>
      <c r="L747" s="248"/>
      <c r="M747" s="248"/>
      <c r="N747" s="248"/>
      <c r="O747" s="248"/>
      <c r="P747" s="248"/>
      <c r="Q747" s="248"/>
      <c r="R747" s="248"/>
      <c r="S747" s="248"/>
      <c r="T747" s="248"/>
      <c r="U747" s="248"/>
      <c r="V747" s="248"/>
      <c r="W747" s="248"/>
      <c r="X747" s="248"/>
    </row>
    <row r="748" spans="1:24" s="249" customFormat="1" x14ac:dyDescent="0.25">
      <c r="A748" s="376"/>
      <c r="B748" s="248"/>
      <c r="C748" s="199"/>
      <c r="D748" s="246"/>
      <c r="E748" s="246"/>
      <c r="F748" s="202"/>
      <c r="G748" s="199"/>
      <c r="I748" s="248"/>
      <c r="J748" s="248"/>
      <c r="K748" s="248"/>
      <c r="L748" s="248"/>
      <c r="M748" s="248"/>
      <c r="N748" s="248"/>
      <c r="O748" s="248"/>
      <c r="P748" s="248"/>
      <c r="Q748" s="248"/>
      <c r="R748" s="248"/>
      <c r="S748" s="248"/>
      <c r="T748" s="248"/>
      <c r="U748" s="248"/>
      <c r="V748" s="248"/>
      <c r="W748" s="248"/>
      <c r="X748" s="248"/>
    </row>
    <row r="749" spans="1:24" s="249" customFormat="1" x14ac:dyDescent="0.25">
      <c r="A749" s="376"/>
      <c r="B749" s="248"/>
      <c r="C749" s="199"/>
      <c r="D749" s="246"/>
      <c r="E749" s="246"/>
      <c r="F749" s="202"/>
      <c r="G749" s="199"/>
      <c r="I749" s="248"/>
      <c r="J749" s="248"/>
      <c r="K749" s="248"/>
      <c r="L749" s="248"/>
      <c r="M749" s="248"/>
      <c r="N749" s="248"/>
      <c r="O749" s="248"/>
      <c r="P749" s="248"/>
      <c r="Q749" s="248"/>
      <c r="R749" s="248"/>
      <c r="S749" s="248"/>
      <c r="T749" s="248"/>
      <c r="U749" s="248"/>
      <c r="V749" s="248"/>
      <c r="W749" s="248"/>
      <c r="X749" s="248"/>
    </row>
    <row r="750" spans="1:24" s="249" customFormat="1" x14ac:dyDescent="0.25">
      <c r="A750" s="376"/>
      <c r="B750" s="248"/>
      <c r="C750" s="199"/>
      <c r="D750" s="246"/>
      <c r="E750" s="246"/>
      <c r="F750" s="202"/>
      <c r="G750" s="199"/>
      <c r="I750" s="248"/>
      <c r="J750" s="248"/>
      <c r="K750" s="248"/>
      <c r="L750" s="248"/>
      <c r="M750" s="248"/>
      <c r="N750" s="248"/>
      <c r="O750" s="248"/>
      <c r="P750" s="248"/>
      <c r="Q750" s="248"/>
      <c r="R750" s="248"/>
      <c r="S750" s="248"/>
      <c r="T750" s="248"/>
      <c r="U750" s="248"/>
      <c r="V750" s="248"/>
      <c r="W750" s="248"/>
      <c r="X750" s="248"/>
    </row>
    <row r="751" spans="1:24" s="249" customFormat="1" x14ac:dyDescent="0.25">
      <c r="A751" s="376"/>
      <c r="B751" s="248"/>
      <c r="C751" s="199"/>
      <c r="D751" s="246"/>
      <c r="E751" s="246"/>
      <c r="F751" s="202"/>
      <c r="G751" s="199"/>
      <c r="I751" s="248"/>
      <c r="J751" s="248"/>
      <c r="K751" s="248"/>
      <c r="L751" s="248"/>
      <c r="M751" s="248"/>
      <c r="N751" s="248"/>
      <c r="O751" s="248"/>
      <c r="P751" s="248"/>
      <c r="Q751" s="248"/>
      <c r="R751" s="248"/>
      <c r="S751" s="248"/>
      <c r="T751" s="248"/>
      <c r="U751" s="248"/>
      <c r="V751" s="248"/>
      <c r="W751" s="248"/>
      <c r="X751" s="248"/>
    </row>
    <row r="752" spans="1:24" s="249" customFormat="1" x14ac:dyDescent="0.25">
      <c r="A752" s="376"/>
      <c r="B752" s="248"/>
      <c r="C752" s="199"/>
      <c r="D752" s="246"/>
      <c r="E752" s="246"/>
      <c r="F752" s="202"/>
      <c r="G752" s="199"/>
      <c r="I752" s="248"/>
      <c r="J752" s="248"/>
      <c r="K752" s="248"/>
      <c r="L752" s="248"/>
      <c r="M752" s="248"/>
      <c r="N752" s="248"/>
      <c r="O752" s="248"/>
      <c r="P752" s="248"/>
      <c r="Q752" s="248"/>
      <c r="R752" s="248"/>
      <c r="S752" s="248"/>
      <c r="T752" s="248"/>
      <c r="U752" s="248"/>
      <c r="V752" s="248"/>
      <c r="W752" s="248"/>
      <c r="X752" s="248"/>
    </row>
    <row r="753" spans="1:24" s="249" customFormat="1" x14ac:dyDescent="0.25">
      <c r="A753" s="376"/>
      <c r="B753" s="248"/>
      <c r="C753" s="199"/>
      <c r="D753" s="246"/>
      <c r="E753" s="246"/>
      <c r="F753" s="202"/>
      <c r="G753" s="199"/>
      <c r="I753" s="248"/>
      <c r="J753" s="248"/>
      <c r="K753" s="248"/>
      <c r="L753" s="248"/>
      <c r="M753" s="248"/>
      <c r="N753" s="248"/>
      <c r="O753" s="248"/>
      <c r="P753" s="248"/>
      <c r="Q753" s="248"/>
      <c r="R753" s="248"/>
      <c r="S753" s="248"/>
      <c r="T753" s="248"/>
      <c r="U753" s="248"/>
      <c r="V753" s="248"/>
      <c r="W753" s="248"/>
      <c r="X753" s="248"/>
    </row>
    <row r="754" spans="1:24" s="249" customFormat="1" x14ac:dyDescent="0.25">
      <c r="A754" s="376"/>
      <c r="B754" s="248"/>
      <c r="C754" s="199"/>
      <c r="D754" s="246"/>
      <c r="E754" s="246"/>
      <c r="F754" s="202"/>
      <c r="G754" s="199"/>
      <c r="I754" s="248"/>
      <c r="J754" s="248"/>
      <c r="K754" s="248"/>
      <c r="L754" s="248"/>
      <c r="M754" s="248"/>
      <c r="N754" s="248"/>
      <c r="O754" s="248"/>
      <c r="P754" s="248"/>
      <c r="Q754" s="248"/>
      <c r="R754" s="248"/>
      <c r="S754" s="248"/>
      <c r="T754" s="248"/>
      <c r="U754" s="248"/>
      <c r="V754" s="248"/>
      <c r="W754" s="248"/>
      <c r="X754" s="248"/>
    </row>
    <row r="755" spans="1:24" s="249" customFormat="1" x14ac:dyDescent="0.25">
      <c r="A755" s="376"/>
      <c r="B755" s="248"/>
      <c r="C755" s="199"/>
      <c r="D755" s="246"/>
      <c r="E755" s="246"/>
      <c r="F755" s="202"/>
      <c r="G755" s="199"/>
      <c r="I755" s="248"/>
      <c r="J755" s="248"/>
      <c r="K755" s="248"/>
      <c r="L755" s="248"/>
      <c r="M755" s="248"/>
      <c r="N755" s="248"/>
      <c r="O755" s="248"/>
      <c r="P755" s="248"/>
      <c r="Q755" s="248"/>
      <c r="R755" s="248"/>
      <c r="S755" s="248"/>
      <c r="T755" s="248"/>
      <c r="U755" s="248"/>
      <c r="V755" s="248"/>
      <c r="W755" s="248"/>
      <c r="X755" s="248"/>
    </row>
    <row r="756" spans="1:24" s="249" customFormat="1" x14ac:dyDescent="0.25">
      <c r="A756" s="376"/>
      <c r="B756" s="248"/>
      <c r="C756" s="199"/>
      <c r="D756" s="246"/>
      <c r="E756" s="246"/>
      <c r="F756" s="202"/>
      <c r="G756" s="199"/>
      <c r="I756" s="248"/>
      <c r="J756" s="248"/>
      <c r="K756" s="248"/>
      <c r="L756" s="248"/>
      <c r="M756" s="248"/>
      <c r="N756" s="248"/>
      <c r="O756" s="248"/>
      <c r="P756" s="248"/>
      <c r="Q756" s="248"/>
      <c r="R756" s="248"/>
      <c r="S756" s="248"/>
      <c r="T756" s="248"/>
      <c r="U756" s="248"/>
      <c r="V756" s="248"/>
      <c r="W756" s="248"/>
      <c r="X756" s="248"/>
    </row>
    <row r="757" spans="1:24" s="249" customFormat="1" x14ac:dyDescent="0.25">
      <c r="A757" s="376"/>
      <c r="B757" s="248"/>
      <c r="C757" s="199"/>
      <c r="D757" s="246"/>
      <c r="E757" s="246"/>
      <c r="F757" s="202"/>
      <c r="G757" s="199"/>
      <c r="I757" s="248"/>
      <c r="J757" s="248"/>
      <c r="K757" s="248"/>
      <c r="L757" s="248"/>
      <c r="M757" s="248"/>
      <c r="N757" s="248"/>
      <c r="O757" s="248"/>
      <c r="P757" s="248"/>
      <c r="Q757" s="248"/>
      <c r="R757" s="248"/>
      <c r="S757" s="248"/>
      <c r="T757" s="248"/>
      <c r="U757" s="248"/>
      <c r="V757" s="248"/>
      <c r="W757" s="248"/>
      <c r="X757" s="248"/>
    </row>
    <row r="758" spans="1:24" s="249" customFormat="1" x14ac:dyDescent="0.25">
      <c r="A758" s="376"/>
      <c r="B758" s="248"/>
      <c r="C758" s="199"/>
      <c r="D758" s="246"/>
      <c r="E758" s="246"/>
      <c r="F758" s="202"/>
      <c r="G758" s="199"/>
      <c r="I758" s="248"/>
      <c r="J758" s="248"/>
      <c r="K758" s="248"/>
      <c r="L758" s="248"/>
      <c r="M758" s="248"/>
      <c r="N758" s="248"/>
      <c r="O758" s="248"/>
      <c r="P758" s="248"/>
      <c r="Q758" s="248"/>
      <c r="R758" s="248"/>
      <c r="S758" s="248"/>
      <c r="T758" s="248"/>
      <c r="U758" s="248"/>
      <c r="V758" s="248"/>
      <c r="W758" s="248"/>
      <c r="X758" s="248"/>
    </row>
    <row r="759" spans="1:24" s="249" customFormat="1" x14ac:dyDescent="0.25">
      <c r="A759" s="376"/>
      <c r="B759" s="248"/>
      <c r="C759" s="199"/>
      <c r="D759" s="246"/>
      <c r="E759" s="246"/>
      <c r="F759" s="202"/>
      <c r="G759" s="199"/>
      <c r="I759" s="248"/>
      <c r="J759" s="248"/>
      <c r="K759" s="248"/>
      <c r="L759" s="248"/>
      <c r="M759" s="248"/>
      <c r="N759" s="248"/>
      <c r="O759" s="248"/>
      <c r="P759" s="248"/>
      <c r="Q759" s="248"/>
      <c r="R759" s="248"/>
      <c r="S759" s="248"/>
      <c r="T759" s="248"/>
      <c r="U759" s="248"/>
      <c r="V759" s="248"/>
      <c r="W759" s="248"/>
      <c r="X759" s="248"/>
    </row>
    <row r="760" spans="1:24" s="249" customFormat="1" x14ac:dyDescent="0.25">
      <c r="A760" s="376"/>
      <c r="B760" s="248"/>
      <c r="C760" s="199"/>
      <c r="D760" s="246"/>
      <c r="E760" s="246"/>
      <c r="F760" s="202"/>
      <c r="G760" s="199"/>
      <c r="I760" s="248"/>
      <c r="J760" s="248"/>
      <c r="K760" s="248"/>
      <c r="L760" s="248"/>
      <c r="M760" s="248"/>
      <c r="N760" s="248"/>
      <c r="O760" s="248"/>
      <c r="P760" s="248"/>
      <c r="Q760" s="248"/>
      <c r="R760" s="248"/>
      <c r="S760" s="248"/>
      <c r="T760" s="248"/>
      <c r="U760" s="248"/>
      <c r="V760" s="248"/>
      <c r="W760" s="248"/>
      <c r="X760" s="248"/>
    </row>
    <row r="761" spans="1:24" s="249" customFormat="1" x14ac:dyDescent="0.25">
      <c r="A761" s="376"/>
      <c r="B761" s="248"/>
      <c r="C761" s="199"/>
      <c r="D761" s="246"/>
      <c r="E761" s="246"/>
      <c r="F761" s="202"/>
      <c r="G761" s="199"/>
      <c r="I761" s="248"/>
      <c r="J761" s="248"/>
      <c r="K761" s="248"/>
      <c r="L761" s="248"/>
      <c r="M761" s="248"/>
      <c r="N761" s="248"/>
      <c r="O761" s="248"/>
      <c r="P761" s="248"/>
      <c r="Q761" s="248"/>
      <c r="R761" s="248"/>
      <c r="S761" s="248"/>
      <c r="T761" s="248"/>
      <c r="U761" s="248"/>
      <c r="V761" s="248"/>
      <c r="W761" s="248"/>
      <c r="X761" s="248"/>
    </row>
    <row r="762" spans="1:24" s="249" customFormat="1" x14ac:dyDescent="0.25">
      <c r="A762" s="376"/>
      <c r="B762" s="248"/>
      <c r="C762" s="199"/>
      <c r="D762" s="246"/>
      <c r="E762" s="246"/>
      <c r="F762" s="202"/>
      <c r="G762" s="199"/>
      <c r="I762" s="248"/>
      <c r="J762" s="248"/>
      <c r="K762" s="248"/>
      <c r="L762" s="248"/>
      <c r="M762" s="248"/>
      <c r="N762" s="248"/>
      <c r="O762" s="248"/>
      <c r="P762" s="248"/>
      <c r="Q762" s="248"/>
      <c r="R762" s="248"/>
      <c r="S762" s="248"/>
      <c r="T762" s="248"/>
      <c r="U762" s="248"/>
      <c r="V762" s="248"/>
      <c r="W762" s="248"/>
      <c r="X762" s="248"/>
    </row>
    <row r="763" spans="1:24" s="249" customFormat="1" x14ac:dyDescent="0.25">
      <c r="A763" s="376"/>
      <c r="B763" s="248"/>
      <c r="C763" s="199"/>
      <c r="D763" s="246"/>
      <c r="E763" s="246"/>
      <c r="F763" s="202"/>
      <c r="G763" s="199"/>
      <c r="I763" s="248"/>
      <c r="J763" s="248"/>
      <c r="K763" s="248"/>
      <c r="L763" s="248"/>
      <c r="M763" s="248"/>
      <c r="N763" s="248"/>
      <c r="O763" s="248"/>
      <c r="P763" s="248"/>
      <c r="Q763" s="248"/>
      <c r="R763" s="248"/>
      <c r="S763" s="248"/>
      <c r="T763" s="248"/>
      <c r="U763" s="248"/>
      <c r="V763" s="248"/>
      <c r="W763" s="248"/>
      <c r="X763" s="248"/>
    </row>
    <row r="764" spans="1:24" s="249" customFormat="1" x14ac:dyDescent="0.25">
      <c r="A764" s="376"/>
      <c r="B764" s="248"/>
      <c r="C764" s="199"/>
      <c r="D764" s="246"/>
      <c r="E764" s="246"/>
      <c r="F764" s="202"/>
      <c r="G764" s="199"/>
      <c r="I764" s="248"/>
      <c r="J764" s="248"/>
      <c r="K764" s="248"/>
      <c r="L764" s="248"/>
      <c r="M764" s="248"/>
      <c r="N764" s="248"/>
      <c r="O764" s="248"/>
      <c r="P764" s="248"/>
      <c r="Q764" s="248"/>
      <c r="R764" s="248"/>
      <c r="S764" s="248"/>
      <c r="T764" s="248"/>
      <c r="U764" s="248"/>
      <c r="V764" s="248"/>
      <c r="W764" s="248"/>
      <c r="X764" s="248"/>
    </row>
    <row r="765" spans="1:24" s="249" customFormat="1" x14ac:dyDescent="0.25">
      <c r="A765" s="376"/>
      <c r="B765" s="248"/>
      <c r="C765" s="199"/>
      <c r="D765" s="246"/>
      <c r="E765" s="246"/>
      <c r="F765" s="202"/>
      <c r="G765" s="199"/>
      <c r="I765" s="248"/>
      <c r="J765" s="248"/>
      <c r="K765" s="248"/>
      <c r="L765" s="248"/>
      <c r="M765" s="248"/>
      <c r="N765" s="248"/>
      <c r="O765" s="248"/>
      <c r="P765" s="248"/>
      <c r="Q765" s="248"/>
      <c r="R765" s="248"/>
      <c r="S765" s="248"/>
      <c r="T765" s="248"/>
      <c r="U765" s="248"/>
      <c r="V765" s="248"/>
      <c r="W765" s="248"/>
      <c r="X765" s="248"/>
    </row>
    <row r="766" spans="1:24" s="249" customFormat="1" x14ac:dyDescent="0.25">
      <c r="A766" s="376"/>
      <c r="B766" s="248"/>
      <c r="C766" s="199"/>
      <c r="D766" s="246"/>
      <c r="E766" s="246"/>
      <c r="F766" s="202"/>
      <c r="G766" s="199"/>
      <c r="I766" s="248"/>
      <c r="J766" s="248"/>
      <c r="K766" s="248"/>
      <c r="L766" s="248"/>
      <c r="M766" s="248"/>
      <c r="N766" s="248"/>
      <c r="O766" s="248"/>
      <c r="P766" s="248"/>
      <c r="Q766" s="248"/>
      <c r="R766" s="248"/>
      <c r="S766" s="248"/>
      <c r="T766" s="248"/>
      <c r="U766" s="248"/>
      <c r="V766" s="248"/>
      <c r="W766" s="248"/>
      <c r="X766" s="248"/>
    </row>
    <row r="767" spans="1:24" s="249" customFormat="1" x14ac:dyDescent="0.25">
      <c r="A767" s="376"/>
      <c r="B767" s="248"/>
      <c r="C767" s="199"/>
      <c r="D767" s="246"/>
      <c r="E767" s="246"/>
      <c r="F767" s="202"/>
      <c r="G767" s="199"/>
      <c r="I767" s="248"/>
      <c r="J767" s="248"/>
      <c r="K767" s="248"/>
      <c r="L767" s="248"/>
      <c r="M767" s="248"/>
      <c r="N767" s="248"/>
      <c r="O767" s="248"/>
      <c r="P767" s="248"/>
      <c r="Q767" s="248"/>
      <c r="R767" s="248"/>
      <c r="S767" s="248"/>
      <c r="T767" s="248"/>
      <c r="U767" s="248"/>
      <c r="V767" s="248"/>
      <c r="W767" s="248"/>
      <c r="X767" s="248"/>
    </row>
    <row r="768" spans="1:24" s="249" customFormat="1" x14ac:dyDescent="0.25">
      <c r="A768" s="376"/>
      <c r="B768" s="248"/>
      <c r="C768" s="199"/>
      <c r="D768" s="246"/>
      <c r="E768" s="246"/>
      <c r="F768" s="202"/>
      <c r="G768" s="199"/>
      <c r="I768" s="248"/>
      <c r="J768" s="248"/>
      <c r="K768" s="248"/>
      <c r="L768" s="248"/>
      <c r="M768" s="248"/>
      <c r="N768" s="248"/>
      <c r="O768" s="248"/>
      <c r="P768" s="248"/>
      <c r="Q768" s="248"/>
      <c r="R768" s="248"/>
      <c r="S768" s="248"/>
      <c r="T768" s="248"/>
      <c r="U768" s="248"/>
      <c r="V768" s="248"/>
      <c r="W768" s="248"/>
      <c r="X768" s="248"/>
    </row>
    <row r="769" spans="1:24" s="249" customFormat="1" x14ac:dyDescent="0.25">
      <c r="A769" s="376"/>
      <c r="B769" s="248"/>
      <c r="C769" s="199"/>
      <c r="D769" s="246"/>
      <c r="E769" s="246"/>
      <c r="F769" s="202"/>
      <c r="G769" s="199"/>
      <c r="I769" s="248"/>
      <c r="J769" s="248"/>
      <c r="K769" s="248"/>
      <c r="L769" s="248"/>
      <c r="M769" s="248"/>
      <c r="N769" s="248"/>
      <c r="O769" s="248"/>
      <c r="P769" s="248"/>
      <c r="Q769" s="248"/>
      <c r="R769" s="248"/>
      <c r="S769" s="248"/>
      <c r="T769" s="248"/>
      <c r="U769" s="248"/>
      <c r="V769" s="248"/>
      <c r="W769" s="248"/>
      <c r="X769" s="248"/>
    </row>
    <row r="770" spans="1:24" s="249" customFormat="1" x14ac:dyDescent="0.25">
      <c r="A770" s="376"/>
      <c r="B770" s="248"/>
      <c r="C770" s="199"/>
      <c r="D770" s="246"/>
      <c r="E770" s="246"/>
      <c r="F770" s="202"/>
      <c r="G770" s="199"/>
      <c r="I770" s="248"/>
      <c r="J770" s="248"/>
      <c r="K770" s="248"/>
      <c r="L770" s="248"/>
      <c r="M770" s="248"/>
      <c r="N770" s="248"/>
      <c r="O770" s="248"/>
      <c r="P770" s="248"/>
      <c r="Q770" s="248"/>
      <c r="R770" s="248"/>
      <c r="S770" s="248"/>
      <c r="T770" s="248"/>
      <c r="U770" s="248"/>
      <c r="V770" s="248"/>
      <c r="W770" s="248"/>
      <c r="X770" s="248"/>
    </row>
    <row r="771" spans="1:24" s="249" customFormat="1" x14ac:dyDescent="0.25">
      <c r="A771" s="376"/>
      <c r="B771" s="248"/>
      <c r="C771" s="199"/>
      <c r="D771" s="246"/>
      <c r="E771" s="246"/>
      <c r="F771" s="202"/>
      <c r="G771" s="199"/>
      <c r="I771" s="248"/>
      <c r="J771" s="248"/>
      <c r="K771" s="248"/>
      <c r="L771" s="248"/>
      <c r="M771" s="248"/>
      <c r="N771" s="248"/>
      <c r="O771" s="248"/>
      <c r="P771" s="248"/>
      <c r="Q771" s="248"/>
      <c r="R771" s="248"/>
      <c r="S771" s="248"/>
      <c r="T771" s="248"/>
      <c r="U771" s="248"/>
      <c r="V771" s="248"/>
      <c r="W771" s="248"/>
      <c r="X771" s="248"/>
    </row>
    <row r="772" spans="1:24" s="249" customFormat="1" x14ac:dyDescent="0.25">
      <c r="A772" s="376"/>
      <c r="B772" s="248"/>
      <c r="C772" s="199"/>
      <c r="D772" s="246"/>
      <c r="E772" s="246"/>
      <c r="F772" s="202"/>
      <c r="G772" s="199"/>
      <c r="I772" s="248"/>
      <c r="J772" s="248"/>
      <c r="K772" s="248"/>
      <c r="L772" s="248"/>
      <c r="M772" s="248"/>
      <c r="N772" s="248"/>
      <c r="O772" s="248"/>
      <c r="P772" s="248"/>
      <c r="Q772" s="248"/>
      <c r="R772" s="248"/>
      <c r="S772" s="248"/>
      <c r="T772" s="248"/>
      <c r="U772" s="248"/>
      <c r="V772" s="248"/>
      <c r="W772" s="248"/>
      <c r="X772" s="248"/>
    </row>
    <row r="773" spans="1:24" s="249" customFormat="1" x14ac:dyDescent="0.25">
      <c r="A773" s="376"/>
      <c r="B773" s="248"/>
      <c r="C773" s="199"/>
      <c r="D773" s="246"/>
      <c r="E773" s="246"/>
      <c r="F773" s="202"/>
      <c r="G773" s="199"/>
      <c r="I773" s="248"/>
      <c r="J773" s="248"/>
      <c r="K773" s="248"/>
      <c r="L773" s="248"/>
      <c r="M773" s="248"/>
      <c r="N773" s="248"/>
      <c r="O773" s="248"/>
      <c r="P773" s="248"/>
      <c r="Q773" s="248"/>
      <c r="R773" s="248"/>
      <c r="S773" s="248"/>
      <c r="T773" s="248"/>
      <c r="U773" s="248"/>
      <c r="V773" s="248"/>
      <c r="W773" s="248"/>
      <c r="X773" s="248"/>
    </row>
    <row r="774" spans="1:24" s="249" customFormat="1" x14ac:dyDescent="0.25">
      <c r="A774" s="376"/>
      <c r="B774" s="248"/>
      <c r="C774" s="199"/>
      <c r="D774" s="246"/>
      <c r="E774" s="246"/>
      <c r="F774" s="202"/>
      <c r="G774" s="199"/>
      <c r="I774" s="248"/>
      <c r="J774" s="248"/>
      <c r="K774" s="248"/>
      <c r="L774" s="248"/>
      <c r="M774" s="248"/>
      <c r="N774" s="248"/>
      <c r="O774" s="248"/>
      <c r="P774" s="248"/>
      <c r="Q774" s="248"/>
      <c r="R774" s="248"/>
      <c r="S774" s="248"/>
      <c r="T774" s="248"/>
      <c r="U774" s="248"/>
      <c r="V774" s="248"/>
      <c r="W774" s="248"/>
      <c r="X774" s="248"/>
    </row>
    <row r="775" spans="1:24" s="249" customFormat="1" x14ac:dyDescent="0.25">
      <c r="A775" s="376"/>
      <c r="B775" s="248"/>
      <c r="C775" s="199"/>
      <c r="D775" s="246"/>
      <c r="E775" s="246"/>
      <c r="F775" s="202"/>
      <c r="G775" s="199"/>
      <c r="I775" s="248"/>
      <c r="J775" s="248"/>
      <c r="K775" s="248"/>
      <c r="L775" s="248"/>
      <c r="M775" s="248"/>
      <c r="N775" s="248"/>
      <c r="O775" s="248"/>
      <c r="P775" s="248"/>
      <c r="Q775" s="248"/>
      <c r="R775" s="248"/>
      <c r="S775" s="248"/>
      <c r="T775" s="248"/>
      <c r="U775" s="248"/>
      <c r="V775" s="248"/>
      <c r="W775" s="248"/>
      <c r="X775" s="248"/>
    </row>
    <row r="776" spans="1:24" s="249" customFormat="1" x14ac:dyDescent="0.25">
      <c r="A776" s="376"/>
      <c r="B776" s="248"/>
      <c r="C776" s="199"/>
      <c r="D776" s="246"/>
      <c r="E776" s="246"/>
      <c r="F776" s="202"/>
      <c r="G776" s="199"/>
      <c r="I776" s="248"/>
      <c r="J776" s="248"/>
      <c r="K776" s="248"/>
      <c r="L776" s="248"/>
      <c r="M776" s="248"/>
      <c r="N776" s="248"/>
      <c r="O776" s="248"/>
      <c r="P776" s="248"/>
      <c r="Q776" s="248"/>
      <c r="R776" s="248"/>
      <c r="S776" s="248"/>
      <c r="T776" s="248"/>
      <c r="U776" s="248"/>
      <c r="V776" s="248"/>
      <c r="W776" s="248"/>
      <c r="X776" s="248"/>
    </row>
    <row r="777" spans="1:24" s="249" customFormat="1" x14ac:dyDescent="0.25">
      <c r="A777" s="376"/>
      <c r="B777" s="248"/>
      <c r="C777" s="199"/>
      <c r="D777" s="246"/>
      <c r="E777" s="246"/>
      <c r="F777" s="202"/>
      <c r="G777" s="199"/>
      <c r="I777" s="248"/>
      <c r="J777" s="248"/>
      <c r="K777" s="248"/>
      <c r="L777" s="248"/>
      <c r="M777" s="248"/>
      <c r="N777" s="248"/>
      <c r="O777" s="248"/>
      <c r="P777" s="248"/>
      <c r="Q777" s="248"/>
      <c r="R777" s="248"/>
      <c r="S777" s="248"/>
      <c r="T777" s="248"/>
      <c r="U777" s="248"/>
      <c r="V777" s="248"/>
      <c r="W777" s="248"/>
      <c r="X777" s="248"/>
    </row>
    <row r="778" spans="1:24" s="249" customFormat="1" x14ac:dyDescent="0.25">
      <c r="A778" s="376"/>
      <c r="B778" s="248"/>
      <c r="C778" s="199"/>
      <c r="D778" s="246"/>
      <c r="E778" s="246"/>
      <c r="F778" s="202"/>
      <c r="G778" s="199"/>
      <c r="I778" s="248"/>
      <c r="J778" s="248"/>
      <c r="K778" s="248"/>
      <c r="L778" s="248"/>
      <c r="M778" s="248"/>
      <c r="N778" s="248"/>
      <c r="O778" s="248"/>
      <c r="P778" s="248"/>
      <c r="Q778" s="248"/>
      <c r="R778" s="248"/>
      <c r="S778" s="248"/>
      <c r="T778" s="248"/>
      <c r="U778" s="248"/>
      <c r="V778" s="248"/>
      <c r="W778" s="248"/>
      <c r="X778" s="248"/>
    </row>
    <row r="779" spans="1:24" s="249" customFormat="1" x14ac:dyDescent="0.25">
      <c r="A779" s="376"/>
      <c r="B779" s="248"/>
      <c r="C779" s="199"/>
      <c r="D779" s="246"/>
      <c r="E779" s="246"/>
      <c r="F779" s="202"/>
      <c r="G779" s="199"/>
      <c r="I779" s="248"/>
      <c r="J779" s="248"/>
      <c r="K779" s="248"/>
      <c r="L779" s="248"/>
      <c r="M779" s="248"/>
      <c r="N779" s="248"/>
      <c r="O779" s="248"/>
      <c r="P779" s="248"/>
      <c r="Q779" s="248"/>
      <c r="R779" s="248"/>
      <c r="S779" s="248"/>
      <c r="T779" s="248"/>
      <c r="U779" s="248"/>
      <c r="V779" s="248"/>
      <c r="W779" s="248"/>
      <c r="X779" s="248"/>
    </row>
    <row r="780" spans="1:24" s="249" customFormat="1" x14ac:dyDescent="0.25">
      <c r="A780" s="376"/>
      <c r="B780" s="248"/>
      <c r="C780" s="199"/>
      <c r="D780" s="246"/>
      <c r="E780" s="246"/>
      <c r="F780" s="202"/>
      <c r="G780" s="199"/>
      <c r="I780" s="248"/>
      <c r="J780" s="248"/>
      <c r="K780" s="248"/>
      <c r="L780" s="248"/>
      <c r="M780" s="248"/>
      <c r="N780" s="248"/>
      <c r="O780" s="248"/>
      <c r="P780" s="248"/>
      <c r="Q780" s="248"/>
      <c r="R780" s="248"/>
      <c r="S780" s="248"/>
      <c r="T780" s="248"/>
      <c r="U780" s="248"/>
      <c r="V780" s="248"/>
      <c r="W780" s="248"/>
      <c r="X780" s="248"/>
    </row>
    <row r="781" spans="1:24" s="249" customFormat="1" x14ac:dyDescent="0.25">
      <c r="A781" s="376"/>
      <c r="B781" s="248"/>
      <c r="C781" s="199"/>
      <c r="D781" s="246"/>
      <c r="E781" s="246"/>
      <c r="F781" s="202"/>
      <c r="G781" s="199"/>
      <c r="I781" s="248"/>
      <c r="J781" s="248"/>
      <c r="K781" s="248"/>
      <c r="L781" s="248"/>
      <c r="M781" s="248"/>
      <c r="N781" s="248"/>
      <c r="O781" s="248"/>
      <c r="P781" s="248"/>
      <c r="Q781" s="248"/>
      <c r="R781" s="248"/>
      <c r="S781" s="248"/>
      <c r="T781" s="248"/>
      <c r="U781" s="248"/>
      <c r="V781" s="248"/>
      <c r="W781" s="248"/>
      <c r="X781" s="248"/>
    </row>
    <row r="782" spans="1:24" s="249" customFormat="1" x14ac:dyDescent="0.25">
      <c r="A782" s="376"/>
      <c r="B782" s="248"/>
      <c r="C782" s="199"/>
      <c r="D782" s="246"/>
      <c r="E782" s="246"/>
      <c r="F782" s="202"/>
      <c r="G782" s="199"/>
      <c r="I782" s="248"/>
      <c r="J782" s="248"/>
      <c r="K782" s="248"/>
      <c r="L782" s="248"/>
      <c r="M782" s="248"/>
      <c r="N782" s="248"/>
      <c r="O782" s="248"/>
      <c r="P782" s="248"/>
      <c r="Q782" s="248"/>
      <c r="R782" s="248"/>
      <c r="S782" s="248"/>
      <c r="T782" s="248"/>
      <c r="U782" s="248"/>
      <c r="V782" s="248"/>
      <c r="W782" s="248"/>
      <c r="X782" s="248"/>
    </row>
    <row r="783" spans="1:24" s="249" customFormat="1" x14ac:dyDescent="0.25">
      <c r="A783" s="376"/>
      <c r="B783" s="248"/>
      <c r="C783" s="199"/>
      <c r="D783" s="246"/>
      <c r="E783" s="246"/>
      <c r="F783" s="202"/>
      <c r="G783" s="199"/>
      <c r="I783" s="248"/>
      <c r="J783" s="248"/>
      <c r="K783" s="248"/>
      <c r="L783" s="248"/>
      <c r="M783" s="248"/>
      <c r="N783" s="248"/>
      <c r="O783" s="248"/>
      <c r="P783" s="248"/>
      <c r="Q783" s="248"/>
      <c r="R783" s="248"/>
      <c r="S783" s="248"/>
      <c r="T783" s="248"/>
      <c r="U783" s="248"/>
      <c r="V783" s="248"/>
      <c r="W783" s="248"/>
      <c r="X783" s="248"/>
    </row>
    <row r="784" spans="1:24" s="249" customFormat="1" x14ac:dyDescent="0.25">
      <c r="A784" s="376"/>
      <c r="B784" s="248"/>
      <c r="C784" s="199"/>
      <c r="D784" s="246"/>
      <c r="E784" s="246"/>
      <c r="F784" s="202"/>
      <c r="G784" s="199"/>
      <c r="I784" s="248"/>
      <c r="J784" s="248"/>
      <c r="K784" s="248"/>
      <c r="L784" s="248"/>
      <c r="M784" s="248"/>
      <c r="N784" s="248"/>
      <c r="O784" s="248"/>
      <c r="P784" s="248"/>
      <c r="Q784" s="248"/>
      <c r="R784" s="248"/>
      <c r="S784" s="248"/>
      <c r="T784" s="248"/>
      <c r="U784" s="248"/>
      <c r="V784" s="248"/>
      <c r="W784" s="248"/>
      <c r="X784" s="248"/>
    </row>
    <row r="785" spans="1:24" s="249" customFormat="1" x14ac:dyDescent="0.25">
      <c r="A785" s="376"/>
      <c r="B785" s="248"/>
      <c r="C785" s="199"/>
      <c r="D785" s="246"/>
      <c r="E785" s="246"/>
      <c r="F785" s="202"/>
      <c r="G785" s="199"/>
      <c r="I785" s="248"/>
      <c r="J785" s="248"/>
      <c r="K785" s="248"/>
      <c r="L785" s="248"/>
      <c r="M785" s="248"/>
      <c r="N785" s="248"/>
      <c r="O785" s="248"/>
      <c r="P785" s="248"/>
      <c r="Q785" s="248"/>
      <c r="R785" s="248"/>
      <c r="S785" s="248"/>
      <c r="T785" s="248"/>
      <c r="U785" s="248"/>
      <c r="V785" s="248"/>
      <c r="W785" s="248"/>
      <c r="X785" s="248"/>
    </row>
    <row r="786" spans="1:24" s="249" customFormat="1" x14ac:dyDescent="0.25">
      <c r="A786" s="376"/>
      <c r="B786" s="248"/>
      <c r="C786" s="199"/>
      <c r="D786" s="246"/>
      <c r="E786" s="246"/>
      <c r="F786" s="202"/>
      <c r="G786" s="199"/>
      <c r="I786" s="248"/>
      <c r="J786" s="248"/>
      <c r="K786" s="248"/>
      <c r="L786" s="248"/>
      <c r="M786" s="248"/>
      <c r="N786" s="248"/>
      <c r="O786" s="248"/>
      <c r="P786" s="248"/>
      <c r="Q786" s="248"/>
      <c r="R786" s="248"/>
      <c r="S786" s="248"/>
      <c r="T786" s="248"/>
      <c r="U786" s="248"/>
      <c r="V786" s="248"/>
      <c r="W786" s="248"/>
      <c r="X786" s="248"/>
    </row>
    <row r="787" spans="1:24" s="249" customFormat="1" x14ac:dyDescent="0.25">
      <c r="A787" s="376"/>
      <c r="B787" s="248"/>
      <c r="C787" s="199"/>
      <c r="D787" s="246"/>
      <c r="E787" s="246"/>
      <c r="F787" s="202"/>
      <c r="G787" s="199"/>
      <c r="I787" s="248"/>
      <c r="J787" s="248"/>
      <c r="K787" s="248"/>
      <c r="L787" s="248"/>
      <c r="M787" s="248"/>
      <c r="N787" s="248"/>
      <c r="O787" s="248"/>
      <c r="P787" s="248"/>
      <c r="Q787" s="248"/>
      <c r="R787" s="248"/>
      <c r="S787" s="248"/>
      <c r="T787" s="248"/>
      <c r="U787" s="248"/>
      <c r="V787" s="248"/>
      <c r="W787" s="248"/>
      <c r="X787" s="248"/>
    </row>
    <row r="788" spans="1:24" s="249" customFormat="1" x14ac:dyDescent="0.25">
      <c r="A788" s="376"/>
      <c r="B788" s="248"/>
      <c r="C788" s="199"/>
      <c r="D788" s="246"/>
      <c r="E788" s="246"/>
      <c r="F788" s="202"/>
      <c r="G788" s="199"/>
      <c r="I788" s="248"/>
      <c r="J788" s="248"/>
      <c r="K788" s="248"/>
      <c r="L788" s="248"/>
      <c r="M788" s="248"/>
      <c r="N788" s="248"/>
      <c r="O788" s="248"/>
      <c r="P788" s="248"/>
      <c r="Q788" s="248"/>
      <c r="R788" s="248"/>
      <c r="S788" s="248"/>
      <c r="T788" s="248"/>
      <c r="U788" s="248"/>
      <c r="V788" s="248"/>
      <c r="W788" s="248"/>
      <c r="X788" s="248"/>
    </row>
    <row r="789" spans="1:24" s="249" customFormat="1" x14ac:dyDescent="0.25">
      <c r="A789" s="376"/>
      <c r="B789" s="248"/>
      <c r="C789" s="199"/>
      <c r="D789" s="246"/>
      <c r="E789" s="246"/>
      <c r="F789" s="202"/>
      <c r="G789" s="199"/>
      <c r="I789" s="248"/>
      <c r="J789" s="248"/>
      <c r="K789" s="248"/>
      <c r="L789" s="248"/>
      <c r="M789" s="248"/>
      <c r="N789" s="248"/>
      <c r="O789" s="248"/>
      <c r="P789" s="248"/>
      <c r="Q789" s="248"/>
      <c r="R789" s="248"/>
      <c r="S789" s="248"/>
      <c r="T789" s="248"/>
      <c r="U789" s="248"/>
      <c r="V789" s="248"/>
      <c r="W789" s="248"/>
      <c r="X789" s="248"/>
    </row>
    <row r="790" spans="1:24" s="249" customFormat="1" x14ac:dyDescent="0.25">
      <c r="A790" s="376"/>
      <c r="B790" s="248"/>
      <c r="C790" s="199"/>
      <c r="D790" s="246"/>
      <c r="E790" s="246"/>
      <c r="F790" s="202"/>
      <c r="G790" s="199"/>
      <c r="I790" s="248"/>
      <c r="J790" s="248"/>
      <c r="K790" s="248"/>
      <c r="L790" s="248"/>
      <c r="M790" s="248"/>
      <c r="N790" s="248"/>
      <c r="O790" s="248"/>
      <c r="P790" s="248"/>
      <c r="Q790" s="248"/>
      <c r="R790" s="248"/>
      <c r="S790" s="248"/>
      <c r="T790" s="248"/>
      <c r="U790" s="248"/>
      <c r="V790" s="248"/>
      <c r="W790" s="248"/>
      <c r="X790" s="248"/>
    </row>
    <row r="791" spans="1:24" s="249" customFormat="1" x14ac:dyDescent="0.25">
      <c r="A791" s="376"/>
      <c r="B791" s="248"/>
      <c r="C791" s="199"/>
      <c r="D791" s="246"/>
      <c r="E791" s="246"/>
      <c r="F791" s="202"/>
      <c r="G791" s="199"/>
      <c r="I791" s="248"/>
      <c r="J791" s="248"/>
      <c r="K791" s="248"/>
      <c r="L791" s="248"/>
      <c r="M791" s="248"/>
      <c r="N791" s="248"/>
      <c r="O791" s="248"/>
      <c r="P791" s="248"/>
      <c r="Q791" s="248"/>
      <c r="R791" s="248"/>
      <c r="S791" s="248"/>
      <c r="T791" s="248"/>
      <c r="U791" s="248"/>
      <c r="V791" s="248"/>
      <c r="W791" s="248"/>
      <c r="X791" s="248"/>
    </row>
    <row r="792" spans="1:24" s="249" customFormat="1" x14ac:dyDescent="0.25">
      <c r="A792" s="376"/>
      <c r="B792" s="248"/>
      <c r="C792" s="199"/>
      <c r="D792" s="246"/>
      <c r="E792" s="246"/>
      <c r="F792" s="202"/>
      <c r="G792" s="199"/>
      <c r="I792" s="248"/>
      <c r="J792" s="248"/>
      <c r="K792" s="248"/>
      <c r="L792" s="248"/>
      <c r="M792" s="248"/>
      <c r="N792" s="248"/>
      <c r="O792" s="248"/>
      <c r="P792" s="248"/>
      <c r="Q792" s="248"/>
      <c r="R792" s="248"/>
      <c r="S792" s="248"/>
      <c r="T792" s="248"/>
      <c r="U792" s="248"/>
      <c r="V792" s="248"/>
      <c r="W792" s="248"/>
      <c r="X792" s="248"/>
    </row>
    <row r="793" spans="1:24" s="249" customFormat="1" x14ac:dyDescent="0.25">
      <c r="A793" s="376"/>
      <c r="B793" s="248"/>
      <c r="C793" s="199"/>
      <c r="D793" s="246"/>
      <c r="E793" s="246"/>
      <c r="F793" s="202"/>
      <c r="G793" s="199"/>
      <c r="I793" s="248"/>
      <c r="J793" s="248"/>
      <c r="K793" s="248"/>
      <c r="L793" s="248"/>
      <c r="M793" s="248"/>
      <c r="N793" s="248"/>
      <c r="O793" s="248"/>
      <c r="P793" s="248"/>
      <c r="Q793" s="248"/>
      <c r="R793" s="248"/>
      <c r="S793" s="248"/>
      <c r="T793" s="248"/>
      <c r="U793" s="248"/>
      <c r="V793" s="248"/>
      <c r="W793" s="248"/>
      <c r="X793" s="248"/>
    </row>
    <row r="794" spans="1:24" s="249" customFormat="1" x14ac:dyDescent="0.25">
      <c r="A794" s="376"/>
      <c r="B794" s="248"/>
      <c r="C794" s="199"/>
      <c r="D794" s="246"/>
      <c r="E794" s="246"/>
      <c r="F794" s="202"/>
      <c r="G794" s="199"/>
      <c r="I794" s="248"/>
      <c r="J794" s="248"/>
      <c r="K794" s="248"/>
      <c r="L794" s="248"/>
      <c r="M794" s="248"/>
      <c r="N794" s="248"/>
      <c r="O794" s="248"/>
      <c r="P794" s="248"/>
      <c r="Q794" s="248"/>
      <c r="R794" s="248"/>
      <c r="S794" s="248"/>
      <c r="T794" s="248"/>
      <c r="U794" s="248"/>
      <c r="V794" s="248"/>
      <c r="W794" s="248"/>
      <c r="X794" s="248"/>
    </row>
    <row r="795" spans="1:24" s="249" customFormat="1" x14ac:dyDescent="0.25">
      <c r="A795" s="376"/>
      <c r="B795" s="248"/>
      <c r="C795" s="199"/>
      <c r="D795" s="246"/>
      <c r="E795" s="246"/>
      <c r="F795" s="202"/>
      <c r="G795" s="199"/>
      <c r="I795" s="248"/>
      <c r="J795" s="248"/>
      <c r="K795" s="248"/>
      <c r="L795" s="248"/>
      <c r="M795" s="248"/>
      <c r="N795" s="248"/>
      <c r="O795" s="248"/>
      <c r="P795" s="248"/>
      <c r="Q795" s="248"/>
      <c r="R795" s="248"/>
      <c r="S795" s="248"/>
      <c r="T795" s="248"/>
      <c r="U795" s="248"/>
      <c r="V795" s="248"/>
      <c r="W795" s="248"/>
      <c r="X795" s="248"/>
    </row>
    <row r="796" spans="1:24" s="249" customFormat="1" x14ac:dyDescent="0.25">
      <c r="A796" s="376"/>
      <c r="B796" s="248"/>
      <c r="C796" s="199"/>
      <c r="D796" s="246"/>
      <c r="E796" s="246"/>
      <c r="F796" s="202"/>
      <c r="G796" s="199"/>
      <c r="I796" s="248"/>
      <c r="J796" s="248"/>
      <c r="K796" s="248"/>
      <c r="L796" s="248"/>
      <c r="M796" s="248"/>
      <c r="N796" s="248"/>
      <c r="O796" s="248"/>
      <c r="P796" s="248"/>
      <c r="Q796" s="248"/>
      <c r="R796" s="248"/>
      <c r="S796" s="248"/>
      <c r="T796" s="248"/>
      <c r="U796" s="248"/>
      <c r="V796" s="248"/>
      <c r="W796" s="248"/>
      <c r="X796" s="248"/>
    </row>
    <row r="797" spans="1:24" s="249" customFormat="1" x14ac:dyDescent="0.25">
      <c r="A797" s="376"/>
      <c r="B797" s="248"/>
      <c r="C797" s="199"/>
      <c r="D797" s="246"/>
      <c r="E797" s="246"/>
      <c r="F797" s="202"/>
      <c r="G797" s="199"/>
      <c r="I797" s="248"/>
      <c r="J797" s="248"/>
      <c r="K797" s="248"/>
      <c r="L797" s="248"/>
      <c r="M797" s="248"/>
      <c r="N797" s="248"/>
      <c r="O797" s="248"/>
      <c r="P797" s="248"/>
      <c r="Q797" s="248"/>
      <c r="R797" s="248"/>
      <c r="S797" s="248"/>
      <c r="T797" s="248"/>
      <c r="U797" s="248"/>
      <c r="V797" s="248"/>
      <c r="W797" s="248"/>
      <c r="X797" s="248"/>
    </row>
    <row r="798" spans="1:24" s="249" customFormat="1" x14ac:dyDescent="0.25">
      <c r="A798" s="376"/>
      <c r="B798" s="248"/>
      <c r="C798" s="199"/>
      <c r="D798" s="246"/>
      <c r="E798" s="246"/>
      <c r="F798" s="202"/>
      <c r="G798" s="199"/>
      <c r="I798" s="248"/>
      <c r="J798" s="248"/>
      <c r="K798" s="248"/>
      <c r="L798" s="248"/>
      <c r="M798" s="248"/>
      <c r="N798" s="248"/>
      <c r="O798" s="248"/>
      <c r="P798" s="248"/>
      <c r="Q798" s="248"/>
      <c r="R798" s="248"/>
      <c r="S798" s="248"/>
      <c r="T798" s="248"/>
      <c r="U798" s="248"/>
      <c r="V798" s="248"/>
      <c r="W798" s="248"/>
      <c r="X798" s="248"/>
    </row>
    <row r="799" spans="1:24" s="249" customFormat="1" x14ac:dyDescent="0.25">
      <c r="A799" s="376"/>
      <c r="B799" s="248"/>
      <c r="C799" s="199"/>
      <c r="D799" s="246"/>
      <c r="E799" s="246"/>
      <c r="F799" s="202"/>
      <c r="G799" s="199"/>
      <c r="I799" s="248"/>
      <c r="J799" s="248"/>
      <c r="K799" s="248"/>
      <c r="L799" s="248"/>
      <c r="M799" s="248"/>
      <c r="N799" s="248"/>
      <c r="O799" s="248"/>
      <c r="P799" s="248"/>
      <c r="Q799" s="248"/>
      <c r="R799" s="248"/>
      <c r="S799" s="248"/>
      <c r="T799" s="248"/>
      <c r="U799" s="248"/>
      <c r="V799" s="248"/>
      <c r="W799" s="248"/>
      <c r="X799" s="248"/>
    </row>
    <row r="800" spans="1:24" s="249" customFormat="1" x14ac:dyDescent="0.25">
      <c r="A800" s="376"/>
      <c r="B800" s="248"/>
      <c r="C800" s="199"/>
      <c r="D800" s="246"/>
      <c r="E800" s="246"/>
      <c r="F800" s="202"/>
      <c r="G800" s="199"/>
      <c r="I800" s="248"/>
      <c r="J800" s="248"/>
      <c r="K800" s="248"/>
      <c r="L800" s="248"/>
      <c r="M800" s="248"/>
      <c r="N800" s="248"/>
      <c r="O800" s="248"/>
      <c r="P800" s="248"/>
      <c r="Q800" s="248"/>
      <c r="R800" s="248"/>
      <c r="S800" s="248"/>
      <c r="T800" s="248"/>
      <c r="U800" s="248"/>
      <c r="V800" s="248"/>
      <c r="W800" s="248"/>
      <c r="X800" s="248"/>
    </row>
    <row r="801" spans="1:24" s="249" customFormat="1" x14ac:dyDescent="0.25">
      <c r="A801" s="376"/>
      <c r="B801" s="248"/>
      <c r="C801" s="199"/>
      <c r="D801" s="246"/>
      <c r="E801" s="246"/>
      <c r="F801" s="202"/>
      <c r="G801" s="199"/>
      <c r="I801" s="248"/>
      <c r="J801" s="248"/>
      <c r="K801" s="248"/>
      <c r="L801" s="248"/>
      <c r="M801" s="248"/>
      <c r="N801" s="248"/>
      <c r="O801" s="248"/>
      <c r="P801" s="248"/>
      <c r="Q801" s="248"/>
      <c r="R801" s="248"/>
      <c r="S801" s="248"/>
      <c r="T801" s="248"/>
      <c r="U801" s="248"/>
      <c r="V801" s="248"/>
      <c r="W801" s="248"/>
      <c r="X801" s="248"/>
    </row>
    <row r="802" spans="1:24" s="249" customFormat="1" x14ac:dyDescent="0.25">
      <c r="A802" s="376"/>
      <c r="B802" s="248"/>
      <c r="C802" s="199"/>
      <c r="D802" s="246"/>
      <c r="E802" s="246"/>
      <c r="F802" s="202"/>
      <c r="G802" s="199"/>
      <c r="I802" s="248"/>
      <c r="J802" s="248"/>
      <c r="K802" s="248"/>
      <c r="L802" s="248"/>
      <c r="M802" s="248"/>
      <c r="N802" s="248"/>
      <c r="O802" s="248"/>
      <c r="P802" s="248"/>
      <c r="Q802" s="248"/>
      <c r="R802" s="248"/>
      <c r="S802" s="248"/>
      <c r="T802" s="248"/>
      <c r="U802" s="248"/>
      <c r="V802" s="248"/>
      <c r="W802" s="248"/>
      <c r="X802" s="248"/>
    </row>
    <row r="803" spans="1:24" s="249" customFormat="1" x14ac:dyDescent="0.25">
      <c r="A803" s="376"/>
      <c r="B803" s="248"/>
      <c r="C803" s="199"/>
      <c r="D803" s="246"/>
      <c r="E803" s="246"/>
      <c r="F803" s="202"/>
      <c r="G803" s="199"/>
      <c r="I803" s="248"/>
      <c r="J803" s="248"/>
      <c r="K803" s="248"/>
      <c r="L803" s="248"/>
      <c r="M803" s="248"/>
      <c r="N803" s="248"/>
      <c r="O803" s="248"/>
      <c r="P803" s="248"/>
      <c r="Q803" s="248"/>
      <c r="R803" s="248"/>
      <c r="S803" s="248"/>
      <c r="T803" s="248"/>
      <c r="U803" s="248"/>
      <c r="V803" s="248"/>
      <c r="W803" s="248"/>
      <c r="X803" s="248"/>
    </row>
    <row r="804" spans="1:24" s="249" customFormat="1" x14ac:dyDescent="0.25">
      <c r="A804" s="376"/>
      <c r="B804" s="248"/>
      <c r="C804" s="199"/>
      <c r="D804" s="246"/>
      <c r="E804" s="246"/>
      <c r="F804" s="202"/>
      <c r="G804" s="199"/>
      <c r="I804" s="248"/>
      <c r="J804" s="248"/>
      <c r="K804" s="248"/>
      <c r="L804" s="248"/>
      <c r="M804" s="248"/>
      <c r="N804" s="248"/>
      <c r="O804" s="248"/>
      <c r="P804" s="248"/>
      <c r="Q804" s="248"/>
      <c r="R804" s="248"/>
      <c r="S804" s="248"/>
      <c r="T804" s="248"/>
      <c r="U804" s="248"/>
      <c r="V804" s="248"/>
      <c r="W804" s="248"/>
      <c r="X804" s="248"/>
    </row>
    <row r="805" spans="1:24" s="249" customFormat="1" x14ac:dyDescent="0.25">
      <c r="A805" s="376"/>
      <c r="B805" s="248"/>
      <c r="C805" s="199"/>
      <c r="D805" s="246"/>
      <c r="E805" s="246"/>
      <c r="F805" s="202"/>
      <c r="G805" s="199"/>
      <c r="I805" s="248"/>
      <c r="J805" s="248"/>
      <c r="K805" s="248"/>
      <c r="L805" s="248"/>
      <c r="M805" s="248"/>
      <c r="N805" s="248"/>
      <c r="O805" s="248"/>
      <c r="P805" s="248"/>
      <c r="Q805" s="248"/>
      <c r="R805" s="248"/>
      <c r="S805" s="248"/>
      <c r="T805" s="248"/>
      <c r="U805" s="248"/>
      <c r="V805" s="248"/>
      <c r="W805" s="248"/>
      <c r="X805" s="248"/>
    </row>
    <row r="806" spans="1:24" s="249" customFormat="1" x14ac:dyDescent="0.25">
      <c r="A806" s="376"/>
      <c r="B806" s="248"/>
      <c r="C806" s="199"/>
      <c r="D806" s="246"/>
      <c r="E806" s="246"/>
      <c r="F806" s="202"/>
      <c r="G806" s="199"/>
      <c r="I806" s="248"/>
      <c r="J806" s="248"/>
      <c r="K806" s="248"/>
      <c r="L806" s="248"/>
      <c r="M806" s="248"/>
      <c r="N806" s="248"/>
      <c r="O806" s="248"/>
      <c r="P806" s="248"/>
      <c r="Q806" s="248"/>
      <c r="R806" s="248"/>
      <c r="S806" s="248"/>
      <c r="T806" s="248"/>
      <c r="U806" s="248"/>
      <c r="V806" s="248"/>
      <c r="W806" s="248"/>
      <c r="X806" s="248"/>
    </row>
    <row r="807" spans="1:24" s="249" customFormat="1" x14ac:dyDescent="0.25">
      <c r="A807" s="376"/>
      <c r="B807" s="248"/>
      <c r="C807" s="199"/>
      <c r="D807" s="246"/>
      <c r="E807" s="246"/>
      <c r="F807" s="202"/>
      <c r="G807" s="199"/>
      <c r="I807" s="248"/>
      <c r="J807" s="248"/>
      <c r="K807" s="248"/>
      <c r="L807" s="248"/>
      <c r="M807" s="248"/>
      <c r="N807" s="248"/>
      <c r="O807" s="248"/>
      <c r="P807" s="248"/>
      <c r="Q807" s="248"/>
      <c r="R807" s="248"/>
      <c r="S807" s="248"/>
      <c r="T807" s="248"/>
      <c r="U807" s="248"/>
      <c r="V807" s="248"/>
      <c r="W807" s="248"/>
      <c r="X807" s="248"/>
    </row>
    <row r="808" spans="1:24" s="249" customFormat="1" x14ac:dyDescent="0.25">
      <c r="A808" s="376"/>
      <c r="B808" s="248"/>
      <c r="C808" s="199"/>
      <c r="D808" s="246"/>
      <c r="E808" s="246"/>
      <c r="F808" s="202"/>
      <c r="G808" s="199"/>
      <c r="I808" s="248"/>
      <c r="J808" s="248"/>
      <c r="K808" s="248"/>
      <c r="L808" s="248"/>
      <c r="M808" s="248"/>
      <c r="N808" s="248"/>
      <c r="O808" s="248"/>
      <c r="P808" s="248"/>
      <c r="Q808" s="248"/>
      <c r="R808" s="248"/>
      <c r="S808" s="248"/>
      <c r="T808" s="248"/>
      <c r="U808" s="248"/>
      <c r="V808" s="248"/>
      <c r="W808" s="248"/>
      <c r="X808" s="248"/>
    </row>
    <row r="809" spans="1:24" s="249" customFormat="1" x14ac:dyDescent="0.25">
      <c r="A809" s="376"/>
      <c r="B809" s="248"/>
      <c r="C809" s="199"/>
      <c r="D809" s="246"/>
      <c r="E809" s="246"/>
      <c r="F809" s="202"/>
      <c r="G809" s="199"/>
      <c r="I809" s="248"/>
      <c r="J809" s="248"/>
      <c r="K809" s="248"/>
      <c r="L809" s="248"/>
      <c r="M809" s="248"/>
      <c r="N809" s="248"/>
      <c r="O809" s="248"/>
      <c r="P809" s="248"/>
      <c r="Q809" s="248"/>
      <c r="R809" s="248"/>
      <c r="S809" s="248"/>
      <c r="T809" s="248"/>
      <c r="U809" s="248"/>
      <c r="V809" s="248"/>
      <c r="W809" s="248"/>
      <c r="X809" s="248"/>
    </row>
    <row r="810" spans="1:24" s="249" customFormat="1" x14ac:dyDescent="0.25">
      <c r="A810" s="376"/>
      <c r="B810" s="248"/>
      <c r="C810" s="199"/>
      <c r="D810" s="246"/>
      <c r="E810" s="246"/>
      <c r="F810" s="202"/>
      <c r="G810" s="199"/>
      <c r="I810" s="248"/>
      <c r="J810" s="248"/>
      <c r="K810" s="248"/>
      <c r="L810" s="248"/>
      <c r="M810" s="248"/>
      <c r="N810" s="248"/>
      <c r="O810" s="248"/>
      <c r="P810" s="248"/>
      <c r="Q810" s="248"/>
      <c r="R810" s="248"/>
      <c r="S810" s="248"/>
      <c r="T810" s="248"/>
      <c r="U810" s="248"/>
      <c r="V810" s="248"/>
      <c r="W810" s="248"/>
      <c r="X810" s="248"/>
    </row>
    <row r="811" spans="1:24" s="249" customFormat="1" x14ac:dyDescent="0.25">
      <c r="A811" s="376"/>
      <c r="B811" s="248"/>
      <c r="C811" s="199"/>
      <c r="D811" s="246"/>
      <c r="E811" s="246"/>
      <c r="F811" s="202"/>
      <c r="G811" s="199"/>
      <c r="I811" s="248"/>
      <c r="J811" s="248"/>
      <c r="K811" s="248"/>
      <c r="L811" s="248"/>
      <c r="M811" s="248"/>
      <c r="N811" s="248"/>
      <c r="O811" s="248"/>
      <c r="P811" s="248"/>
      <c r="Q811" s="248"/>
      <c r="R811" s="248"/>
      <c r="S811" s="248"/>
      <c r="T811" s="248"/>
      <c r="U811" s="248"/>
      <c r="V811" s="248"/>
      <c r="W811" s="248"/>
      <c r="X811" s="248"/>
    </row>
    <row r="812" spans="1:24" s="249" customFormat="1" x14ac:dyDescent="0.25">
      <c r="A812" s="376"/>
      <c r="B812" s="248"/>
      <c r="C812" s="199"/>
      <c r="D812" s="246"/>
      <c r="E812" s="246"/>
      <c r="F812" s="202"/>
      <c r="G812" s="199"/>
      <c r="I812" s="248"/>
      <c r="J812" s="248"/>
      <c r="K812" s="248"/>
      <c r="L812" s="248"/>
      <c r="M812" s="248"/>
      <c r="N812" s="248"/>
      <c r="O812" s="248"/>
      <c r="P812" s="248"/>
      <c r="Q812" s="248"/>
      <c r="R812" s="248"/>
      <c r="S812" s="248"/>
      <c r="T812" s="248"/>
      <c r="U812" s="248"/>
      <c r="V812" s="248"/>
      <c r="W812" s="248"/>
      <c r="X812" s="248"/>
    </row>
    <row r="813" spans="1:24" s="249" customFormat="1" x14ac:dyDescent="0.25">
      <c r="A813" s="376"/>
      <c r="B813" s="248"/>
      <c r="C813" s="199"/>
      <c r="D813" s="246"/>
      <c r="E813" s="246"/>
      <c r="F813" s="202"/>
      <c r="G813" s="199"/>
      <c r="I813" s="248"/>
      <c r="J813" s="248"/>
      <c r="K813" s="248"/>
      <c r="L813" s="248"/>
      <c r="M813" s="248"/>
      <c r="N813" s="248"/>
      <c r="O813" s="248"/>
      <c r="P813" s="248"/>
      <c r="Q813" s="248"/>
      <c r="R813" s="248"/>
      <c r="S813" s="248"/>
      <c r="T813" s="248"/>
      <c r="U813" s="248"/>
      <c r="V813" s="248"/>
      <c r="W813" s="248"/>
      <c r="X813" s="248"/>
    </row>
    <row r="814" spans="1:24" s="249" customFormat="1" x14ac:dyDescent="0.25">
      <c r="A814" s="376"/>
      <c r="B814" s="248"/>
      <c r="C814" s="199"/>
      <c r="D814" s="246"/>
      <c r="E814" s="246"/>
      <c r="F814" s="202"/>
      <c r="G814" s="199"/>
      <c r="I814" s="248"/>
      <c r="J814" s="248"/>
      <c r="K814" s="248"/>
      <c r="L814" s="248"/>
      <c r="M814" s="248"/>
      <c r="N814" s="248"/>
      <c r="O814" s="248"/>
      <c r="P814" s="248"/>
      <c r="Q814" s="248"/>
      <c r="R814" s="248"/>
      <c r="S814" s="248"/>
      <c r="T814" s="248"/>
      <c r="U814" s="248"/>
      <c r="V814" s="248"/>
      <c r="W814" s="248"/>
      <c r="X814" s="248"/>
    </row>
    <row r="815" spans="1:24" s="249" customFormat="1" x14ac:dyDescent="0.25">
      <c r="A815" s="376"/>
      <c r="B815" s="248"/>
      <c r="C815" s="199"/>
      <c r="D815" s="246"/>
      <c r="E815" s="246"/>
      <c r="F815" s="202"/>
      <c r="G815" s="199"/>
      <c r="I815" s="248"/>
      <c r="J815" s="248"/>
      <c r="K815" s="248"/>
      <c r="L815" s="248"/>
      <c r="M815" s="248"/>
      <c r="N815" s="248"/>
      <c r="O815" s="248"/>
      <c r="P815" s="248"/>
      <c r="Q815" s="248"/>
      <c r="R815" s="248"/>
      <c r="S815" s="248"/>
      <c r="T815" s="248"/>
      <c r="U815" s="248"/>
      <c r="V815" s="248"/>
      <c r="W815" s="248"/>
      <c r="X815" s="248"/>
    </row>
    <row r="816" spans="1:24" s="249" customFormat="1" x14ac:dyDescent="0.25">
      <c r="A816" s="376"/>
      <c r="B816" s="248"/>
      <c r="C816" s="199"/>
      <c r="D816" s="246"/>
      <c r="E816" s="246"/>
      <c r="F816" s="202"/>
      <c r="G816" s="199"/>
      <c r="I816" s="248"/>
      <c r="J816" s="248"/>
      <c r="K816" s="248"/>
      <c r="L816" s="248"/>
      <c r="M816" s="248"/>
      <c r="N816" s="248"/>
      <c r="O816" s="248"/>
      <c r="P816" s="248"/>
      <c r="Q816" s="248"/>
      <c r="R816" s="248"/>
      <c r="S816" s="248"/>
      <c r="T816" s="248"/>
      <c r="U816" s="248"/>
      <c r="V816" s="248"/>
      <c r="W816" s="248"/>
      <c r="X816" s="248"/>
    </row>
    <row r="817" spans="1:24" s="249" customFormat="1" x14ac:dyDescent="0.25">
      <c r="A817" s="376"/>
      <c r="B817" s="248"/>
      <c r="C817" s="199"/>
      <c r="D817" s="246"/>
      <c r="E817" s="246"/>
      <c r="F817" s="202"/>
      <c r="G817" s="199"/>
      <c r="I817" s="248"/>
      <c r="J817" s="248"/>
      <c r="K817" s="248"/>
      <c r="L817" s="248"/>
      <c r="M817" s="248"/>
      <c r="N817" s="248"/>
      <c r="O817" s="248"/>
      <c r="P817" s="248"/>
      <c r="Q817" s="248"/>
      <c r="R817" s="248"/>
      <c r="S817" s="248"/>
      <c r="T817" s="248"/>
      <c r="U817" s="248"/>
      <c r="V817" s="248"/>
      <c r="W817" s="248"/>
      <c r="X817" s="248"/>
    </row>
    <row r="818" spans="1:24" s="249" customFormat="1" x14ac:dyDescent="0.25">
      <c r="A818" s="376"/>
      <c r="B818" s="248"/>
      <c r="C818" s="199"/>
      <c r="D818" s="246"/>
      <c r="E818" s="246"/>
      <c r="F818" s="202"/>
      <c r="G818" s="199"/>
      <c r="I818" s="248"/>
      <c r="J818" s="248"/>
      <c r="K818" s="248"/>
      <c r="L818" s="248"/>
      <c r="M818" s="248"/>
      <c r="N818" s="248"/>
      <c r="O818" s="248"/>
      <c r="P818" s="248"/>
      <c r="Q818" s="248"/>
      <c r="R818" s="248"/>
      <c r="S818" s="248"/>
      <c r="T818" s="248"/>
      <c r="U818" s="248"/>
      <c r="V818" s="248"/>
      <c r="W818" s="248"/>
      <c r="X818" s="248"/>
    </row>
    <row r="819" spans="1:24" s="249" customFormat="1" x14ac:dyDescent="0.25">
      <c r="A819" s="376"/>
      <c r="B819" s="248"/>
      <c r="C819" s="199"/>
      <c r="D819" s="246"/>
      <c r="E819" s="246"/>
      <c r="F819" s="202"/>
      <c r="G819" s="199"/>
      <c r="I819" s="248"/>
      <c r="J819" s="248"/>
      <c r="K819" s="248"/>
      <c r="L819" s="248"/>
      <c r="M819" s="248"/>
      <c r="N819" s="248"/>
      <c r="O819" s="248"/>
      <c r="P819" s="248"/>
      <c r="Q819" s="248"/>
      <c r="R819" s="248"/>
      <c r="S819" s="248"/>
      <c r="T819" s="248"/>
      <c r="U819" s="248"/>
      <c r="V819" s="248"/>
      <c r="W819" s="248"/>
      <c r="X819" s="248"/>
    </row>
    <row r="820" spans="1:24" s="249" customFormat="1" x14ac:dyDescent="0.25">
      <c r="A820" s="376"/>
      <c r="B820" s="248"/>
      <c r="C820" s="199"/>
      <c r="D820" s="246"/>
      <c r="E820" s="246"/>
      <c r="F820" s="202"/>
      <c r="G820" s="199"/>
      <c r="I820" s="248"/>
      <c r="J820" s="248"/>
      <c r="K820" s="248"/>
      <c r="L820" s="248"/>
      <c r="M820" s="248"/>
      <c r="N820" s="248"/>
      <c r="O820" s="248"/>
      <c r="P820" s="248"/>
      <c r="Q820" s="248"/>
      <c r="R820" s="248"/>
      <c r="S820" s="248"/>
      <c r="T820" s="248"/>
      <c r="U820" s="248"/>
      <c r="V820" s="248"/>
      <c r="W820" s="248"/>
      <c r="X820" s="248"/>
    </row>
    <row r="821" spans="1:24" s="249" customFormat="1" x14ac:dyDescent="0.25">
      <c r="A821" s="376"/>
      <c r="B821" s="248"/>
      <c r="C821" s="199"/>
      <c r="D821" s="246"/>
      <c r="E821" s="246"/>
      <c r="F821" s="202"/>
      <c r="G821" s="199"/>
      <c r="I821" s="248"/>
      <c r="J821" s="248"/>
      <c r="K821" s="248"/>
      <c r="L821" s="248"/>
      <c r="M821" s="248"/>
      <c r="N821" s="248"/>
      <c r="O821" s="248"/>
      <c r="P821" s="248"/>
      <c r="Q821" s="248"/>
      <c r="R821" s="248"/>
      <c r="S821" s="248"/>
      <c r="T821" s="248"/>
      <c r="U821" s="248"/>
      <c r="V821" s="248"/>
      <c r="W821" s="248"/>
      <c r="X821" s="248"/>
    </row>
    <row r="822" spans="1:24" s="249" customFormat="1" x14ac:dyDescent="0.25">
      <c r="A822" s="376"/>
      <c r="B822" s="248"/>
      <c r="C822" s="199"/>
      <c r="D822" s="246"/>
      <c r="E822" s="246"/>
      <c r="F822" s="202"/>
      <c r="G822" s="199"/>
      <c r="I822" s="248"/>
      <c r="J822" s="248"/>
      <c r="K822" s="248"/>
      <c r="L822" s="248"/>
      <c r="M822" s="248"/>
      <c r="N822" s="248"/>
      <c r="O822" s="248"/>
      <c r="P822" s="248"/>
      <c r="Q822" s="248"/>
      <c r="R822" s="248"/>
      <c r="S822" s="248"/>
      <c r="T822" s="248"/>
      <c r="U822" s="248"/>
      <c r="V822" s="248"/>
      <c r="W822" s="248"/>
      <c r="X822" s="248"/>
    </row>
    <row r="823" spans="1:24" s="249" customFormat="1" x14ac:dyDescent="0.25">
      <c r="A823" s="376"/>
      <c r="B823" s="248"/>
      <c r="C823" s="199"/>
      <c r="D823" s="246"/>
      <c r="E823" s="246"/>
      <c r="F823" s="202"/>
      <c r="G823" s="199"/>
      <c r="I823" s="248"/>
      <c r="J823" s="248"/>
      <c r="K823" s="248"/>
      <c r="L823" s="248"/>
      <c r="M823" s="248"/>
      <c r="N823" s="248"/>
      <c r="O823" s="248"/>
      <c r="P823" s="248"/>
      <c r="Q823" s="248"/>
      <c r="R823" s="248"/>
      <c r="S823" s="248"/>
      <c r="T823" s="248"/>
      <c r="U823" s="248"/>
      <c r="V823" s="248"/>
      <c r="W823" s="248"/>
      <c r="X823" s="248"/>
    </row>
    <row r="824" spans="1:24" s="249" customFormat="1" x14ac:dyDescent="0.25">
      <c r="A824" s="376"/>
      <c r="B824" s="248"/>
      <c r="C824" s="199"/>
      <c r="D824" s="246"/>
      <c r="E824" s="246"/>
      <c r="F824" s="202"/>
      <c r="G824" s="199"/>
      <c r="I824" s="248"/>
      <c r="J824" s="248"/>
      <c r="K824" s="248"/>
      <c r="L824" s="248"/>
      <c r="M824" s="248"/>
      <c r="N824" s="248"/>
      <c r="O824" s="248"/>
      <c r="P824" s="248"/>
      <c r="Q824" s="248"/>
      <c r="R824" s="248"/>
      <c r="S824" s="248"/>
      <c r="T824" s="248"/>
      <c r="U824" s="248"/>
      <c r="V824" s="248"/>
      <c r="W824" s="248"/>
      <c r="X824" s="248"/>
    </row>
    <row r="825" spans="1:24" s="249" customFormat="1" x14ac:dyDescent="0.25">
      <c r="A825" s="376"/>
      <c r="B825" s="248"/>
      <c r="C825" s="199"/>
      <c r="D825" s="246"/>
      <c r="E825" s="246"/>
      <c r="F825" s="202"/>
      <c r="G825" s="199"/>
      <c r="I825" s="248"/>
      <c r="J825" s="248"/>
      <c r="K825" s="248"/>
      <c r="L825" s="248"/>
      <c r="M825" s="248"/>
      <c r="N825" s="248"/>
      <c r="O825" s="248"/>
      <c r="P825" s="248"/>
      <c r="Q825" s="248"/>
      <c r="R825" s="248"/>
      <c r="S825" s="248"/>
      <c r="T825" s="248"/>
      <c r="U825" s="248"/>
      <c r="V825" s="248"/>
      <c r="W825" s="248"/>
      <c r="X825" s="248"/>
    </row>
    <row r="826" spans="1:24" s="249" customFormat="1" x14ac:dyDescent="0.25">
      <c r="A826" s="376"/>
      <c r="B826" s="248"/>
      <c r="C826" s="199"/>
      <c r="D826" s="246"/>
      <c r="E826" s="246"/>
      <c r="F826" s="202"/>
      <c r="G826" s="199"/>
      <c r="I826" s="248"/>
      <c r="J826" s="248"/>
      <c r="K826" s="248"/>
      <c r="L826" s="248"/>
      <c r="M826" s="248"/>
      <c r="N826" s="248"/>
      <c r="O826" s="248"/>
      <c r="P826" s="248"/>
      <c r="Q826" s="248"/>
      <c r="R826" s="248"/>
      <c r="S826" s="248"/>
      <c r="T826" s="248"/>
      <c r="U826" s="248"/>
      <c r="V826" s="248"/>
      <c r="W826" s="248"/>
      <c r="X826" s="248"/>
    </row>
    <row r="827" spans="1:24" s="249" customFormat="1" x14ac:dyDescent="0.25">
      <c r="A827" s="376"/>
      <c r="B827" s="248"/>
      <c r="C827" s="199"/>
      <c r="D827" s="246"/>
      <c r="E827" s="246"/>
      <c r="F827" s="202"/>
      <c r="G827" s="199"/>
      <c r="I827" s="248"/>
      <c r="J827" s="248"/>
      <c r="K827" s="248"/>
      <c r="L827" s="248"/>
      <c r="M827" s="248"/>
      <c r="N827" s="248"/>
      <c r="O827" s="248"/>
      <c r="P827" s="248"/>
      <c r="Q827" s="248"/>
      <c r="R827" s="248"/>
      <c r="S827" s="248"/>
      <c r="T827" s="248"/>
      <c r="U827" s="248"/>
      <c r="V827" s="248"/>
      <c r="W827" s="248"/>
      <c r="X827" s="248"/>
    </row>
    <row r="828" spans="1:24" s="249" customFormat="1" x14ac:dyDescent="0.25">
      <c r="A828" s="376"/>
      <c r="B828" s="248"/>
      <c r="C828" s="199"/>
      <c r="D828" s="246"/>
      <c r="E828" s="246"/>
      <c r="F828" s="202"/>
      <c r="G828" s="199"/>
      <c r="I828" s="248"/>
      <c r="J828" s="248"/>
      <c r="K828" s="248"/>
      <c r="L828" s="248"/>
      <c r="M828" s="248"/>
      <c r="N828" s="248"/>
      <c r="O828" s="248"/>
      <c r="P828" s="248"/>
      <c r="Q828" s="248"/>
      <c r="R828" s="248"/>
      <c r="S828" s="248"/>
      <c r="T828" s="248"/>
      <c r="U828" s="248"/>
      <c r="V828" s="248"/>
      <c r="W828" s="248"/>
      <c r="X828" s="248"/>
    </row>
    <row r="829" spans="1:24" s="249" customFormat="1" x14ac:dyDescent="0.25">
      <c r="A829" s="376"/>
      <c r="B829" s="248"/>
      <c r="C829" s="199"/>
      <c r="D829" s="246"/>
      <c r="E829" s="246"/>
      <c r="F829" s="202"/>
      <c r="G829" s="199"/>
      <c r="I829" s="248"/>
      <c r="J829" s="248"/>
      <c r="K829" s="248"/>
      <c r="L829" s="248"/>
      <c r="M829" s="248"/>
      <c r="N829" s="248"/>
      <c r="O829" s="248"/>
      <c r="P829" s="248"/>
      <c r="Q829" s="248"/>
      <c r="R829" s="248"/>
      <c r="S829" s="248"/>
      <c r="T829" s="248"/>
      <c r="U829" s="248"/>
      <c r="V829" s="248"/>
      <c r="W829" s="248"/>
      <c r="X829" s="248"/>
    </row>
    <row r="830" spans="1:24" s="249" customFormat="1" x14ac:dyDescent="0.25">
      <c r="A830" s="376"/>
      <c r="B830" s="248"/>
      <c r="C830" s="199"/>
      <c r="D830" s="246"/>
      <c r="E830" s="246"/>
      <c r="F830" s="202"/>
      <c r="G830" s="199"/>
      <c r="I830" s="248"/>
      <c r="J830" s="248"/>
      <c r="K830" s="248"/>
      <c r="L830" s="248"/>
      <c r="M830" s="248"/>
      <c r="N830" s="248"/>
      <c r="O830" s="248"/>
      <c r="P830" s="248"/>
      <c r="Q830" s="248"/>
      <c r="R830" s="248"/>
      <c r="S830" s="248"/>
      <c r="T830" s="248"/>
      <c r="U830" s="248"/>
      <c r="V830" s="248"/>
      <c r="W830" s="248"/>
      <c r="X830" s="248"/>
    </row>
    <row r="831" spans="1:24" s="249" customFormat="1" x14ac:dyDescent="0.25">
      <c r="A831" s="376"/>
      <c r="B831" s="248"/>
      <c r="C831" s="199"/>
      <c r="D831" s="246"/>
      <c r="E831" s="246"/>
      <c r="F831" s="202"/>
      <c r="G831" s="199"/>
      <c r="I831" s="248"/>
      <c r="J831" s="248"/>
      <c r="K831" s="248"/>
      <c r="L831" s="248"/>
      <c r="M831" s="248"/>
      <c r="N831" s="248"/>
      <c r="O831" s="248"/>
      <c r="P831" s="248"/>
      <c r="Q831" s="248"/>
      <c r="R831" s="248"/>
      <c r="S831" s="248"/>
      <c r="T831" s="248"/>
      <c r="U831" s="248"/>
      <c r="V831" s="248"/>
      <c r="W831" s="248"/>
      <c r="X831" s="248"/>
    </row>
    <row r="832" spans="1:24" s="249" customFormat="1" x14ac:dyDescent="0.25">
      <c r="A832" s="376"/>
      <c r="B832" s="248"/>
      <c r="C832" s="199"/>
      <c r="D832" s="246"/>
      <c r="E832" s="246"/>
      <c r="F832" s="202"/>
      <c r="G832" s="199"/>
      <c r="I832" s="248"/>
      <c r="J832" s="248"/>
      <c r="K832" s="248"/>
      <c r="L832" s="248"/>
      <c r="M832" s="248"/>
      <c r="N832" s="248"/>
      <c r="O832" s="248"/>
      <c r="P832" s="248"/>
      <c r="Q832" s="248"/>
      <c r="R832" s="248"/>
      <c r="S832" s="248"/>
      <c r="T832" s="248"/>
      <c r="U832" s="248"/>
      <c r="V832" s="248"/>
      <c r="W832" s="248"/>
      <c r="X832" s="248"/>
    </row>
    <row r="833" spans="1:24" s="249" customFormat="1" x14ac:dyDescent="0.25">
      <c r="A833" s="376"/>
      <c r="B833" s="248"/>
      <c r="C833" s="199"/>
      <c r="D833" s="246"/>
      <c r="E833" s="246"/>
      <c r="F833" s="202"/>
      <c r="G833" s="199"/>
      <c r="I833" s="248"/>
      <c r="J833" s="248"/>
      <c r="K833" s="248"/>
      <c r="L833" s="248"/>
      <c r="M833" s="248"/>
      <c r="N833" s="248"/>
      <c r="O833" s="248"/>
      <c r="P833" s="248"/>
      <c r="Q833" s="248"/>
      <c r="R833" s="248"/>
      <c r="S833" s="248"/>
      <c r="T833" s="248"/>
      <c r="U833" s="248"/>
      <c r="V833" s="248"/>
      <c r="W833" s="248"/>
      <c r="X833" s="248"/>
    </row>
    <row r="834" spans="1:24" s="249" customFormat="1" x14ac:dyDescent="0.25">
      <c r="A834" s="376"/>
      <c r="B834" s="248"/>
      <c r="C834" s="199"/>
      <c r="D834" s="246"/>
      <c r="E834" s="246"/>
      <c r="F834" s="202"/>
      <c r="G834" s="199"/>
      <c r="I834" s="248"/>
      <c r="J834" s="248"/>
      <c r="K834" s="248"/>
      <c r="L834" s="248"/>
      <c r="M834" s="248"/>
      <c r="N834" s="248"/>
      <c r="O834" s="248"/>
      <c r="P834" s="248"/>
      <c r="Q834" s="248"/>
      <c r="R834" s="248"/>
      <c r="S834" s="248"/>
      <c r="T834" s="248"/>
      <c r="U834" s="248"/>
      <c r="V834" s="248"/>
      <c r="W834" s="248"/>
      <c r="X834" s="248"/>
    </row>
    <row r="835" spans="1:24" s="249" customFormat="1" x14ac:dyDescent="0.25">
      <c r="A835" s="376"/>
      <c r="B835" s="248"/>
      <c r="C835" s="199"/>
      <c r="D835" s="246"/>
      <c r="E835" s="246"/>
      <c r="F835" s="202"/>
      <c r="G835" s="199"/>
      <c r="I835" s="248"/>
      <c r="J835" s="248"/>
      <c r="K835" s="248"/>
      <c r="L835" s="248"/>
      <c r="M835" s="248"/>
      <c r="N835" s="248"/>
      <c r="O835" s="248"/>
      <c r="P835" s="248"/>
      <c r="Q835" s="248"/>
      <c r="R835" s="248"/>
      <c r="S835" s="248"/>
      <c r="T835" s="248"/>
      <c r="U835" s="248"/>
      <c r="V835" s="248"/>
      <c r="W835" s="248"/>
      <c r="X835" s="248"/>
    </row>
    <row r="836" spans="1:24" s="249" customFormat="1" x14ac:dyDescent="0.25">
      <c r="A836" s="376"/>
      <c r="B836" s="248"/>
      <c r="C836" s="199"/>
      <c r="D836" s="246"/>
      <c r="E836" s="246"/>
      <c r="F836" s="202"/>
      <c r="G836" s="199"/>
      <c r="I836" s="248"/>
      <c r="J836" s="248"/>
      <c r="K836" s="248"/>
      <c r="L836" s="248"/>
      <c r="M836" s="248"/>
      <c r="N836" s="248"/>
      <c r="O836" s="248"/>
      <c r="P836" s="248"/>
      <c r="Q836" s="248"/>
      <c r="R836" s="248"/>
      <c r="S836" s="248"/>
      <c r="T836" s="248"/>
      <c r="U836" s="248"/>
      <c r="V836" s="248"/>
      <c r="W836" s="248"/>
      <c r="X836" s="248"/>
    </row>
    <row r="837" spans="1:24" s="249" customFormat="1" x14ac:dyDescent="0.25">
      <c r="A837" s="376"/>
      <c r="B837" s="248"/>
      <c r="C837" s="199"/>
      <c r="D837" s="246"/>
      <c r="E837" s="246"/>
      <c r="F837" s="202"/>
      <c r="G837" s="199"/>
      <c r="I837" s="248"/>
      <c r="J837" s="248"/>
      <c r="K837" s="248"/>
      <c r="L837" s="248"/>
      <c r="M837" s="248"/>
      <c r="N837" s="248"/>
      <c r="O837" s="248"/>
      <c r="P837" s="248"/>
      <c r="Q837" s="248"/>
      <c r="R837" s="248"/>
      <c r="S837" s="248"/>
      <c r="T837" s="248"/>
      <c r="U837" s="248"/>
      <c r="V837" s="248"/>
      <c r="W837" s="248"/>
      <c r="X837" s="248"/>
    </row>
    <row r="838" spans="1:24" s="249" customFormat="1" x14ac:dyDescent="0.25">
      <c r="A838" s="376"/>
      <c r="B838" s="248"/>
      <c r="C838" s="199"/>
      <c r="D838" s="246"/>
      <c r="E838" s="246"/>
      <c r="F838" s="202"/>
      <c r="G838" s="199"/>
      <c r="I838" s="248"/>
      <c r="J838" s="248"/>
      <c r="K838" s="248"/>
      <c r="L838" s="248"/>
      <c r="M838" s="248"/>
      <c r="N838" s="248"/>
      <c r="O838" s="248"/>
      <c r="P838" s="248"/>
      <c r="Q838" s="248"/>
      <c r="R838" s="248"/>
      <c r="S838" s="248"/>
      <c r="T838" s="248"/>
      <c r="U838" s="248"/>
      <c r="V838" s="248"/>
      <c r="W838" s="248"/>
      <c r="X838" s="248"/>
    </row>
    <row r="839" spans="1:24" s="249" customFormat="1" x14ac:dyDescent="0.25">
      <c r="A839" s="376"/>
      <c r="B839" s="248"/>
      <c r="C839" s="199"/>
      <c r="D839" s="246"/>
      <c r="E839" s="246"/>
      <c r="F839" s="202"/>
      <c r="G839" s="199"/>
      <c r="I839" s="248"/>
      <c r="J839" s="248"/>
      <c r="K839" s="248"/>
      <c r="L839" s="248"/>
      <c r="M839" s="248"/>
      <c r="N839" s="248"/>
      <c r="O839" s="248"/>
      <c r="P839" s="248"/>
      <c r="Q839" s="248"/>
      <c r="R839" s="248"/>
      <c r="S839" s="248"/>
      <c r="T839" s="248"/>
      <c r="U839" s="248"/>
      <c r="V839" s="248"/>
      <c r="W839" s="248"/>
      <c r="X839" s="248"/>
    </row>
    <row r="840" spans="1:24" s="249" customFormat="1" x14ac:dyDescent="0.25">
      <c r="A840" s="376"/>
      <c r="B840" s="248"/>
      <c r="C840" s="199"/>
      <c r="D840" s="246"/>
      <c r="E840" s="246"/>
      <c r="F840" s="202"/>
      <c r="G840" s="199"/>
      <c r="I840" s="248"/>
      <c r="J840" s="248"/>
      <c r="K840" s="248"/>
      <c r="L840" s="248"/>
      <c r="M840" s="248"/>
      <c r="N840" s="248"/>
      <c r="O840" s="248"/>
      <c r="P840" s="248"/>
      <c r="Q840" s="248"/>
      <c r="R840" s="248"/>
      <c r="S840" s="248"/>
      <c r="T840" s="248"/>
      <c r="U840" s="248"/>
      <c r="V840" s="248"/>
      <c r="W840" s="248"/>
      <c r="X840" s="248"/>
    </row>
    <row r="841" spans="1:24" s="249" customFormat="1" x14ac:dyDescent="0.25">
      <c r="A841" s="376"/>
      <c r="B841" s="248"/>
      <c r="C841" s="199"/>
      <c r="D841" s="246"/>
      <c r="E841" s="246"/>
      <c r="F841" s="202"/>
      <c r="G841" s="199"/>
      <c r="I841" s="248"/>
      <c r="J841" s="248"/>
      <c r="K841" s="248"/>
      <c r="L841" s="248"/>
      <c r="M841" s="248"/>
      <c r="N841" s="248"/>
      <c r="O841" s="248"/>
      <c r="P841" s="248"/>
      <c r="Q841" s="248"/>
      <c r="R841" s="248"/>
      <c r="S841" s="248"/>
      <c r="T841" s="248"/>
      <c r="U841" s="248"/>
      <c r="V841" s="248"/>
      <c r="W841" s="248"/>
      <c r="X841" s="248"/>
    </row>
    <row r="842" spans="1:24" s="249" customFormat="1" x14ac:dyDescent="0.25">
      <c r="A842" s="376"/>
      <c r="B842" s="248"/>
      <c r="C842" s="199"/>
      <c r="D842" s="246"/>
      <c r="E842" s="246"/>
      <c r="F842" s="202"/>
      <c r="G842" s="199"/>
      <c r="I842" s="248"/>
      <c r="J842" s="248"/>
      <c r="K842" s="248"/>
      <c r="L842" s="248"/>
      <c r="M842" s="248"/>
      <c r="N842" s="248"/>
      <c r="O842" s="248"/>
      <c r="P842" s="248"/>
      <c r="Q842" s="248"/>
      <c r="R842" s="248"/>
      <c r="S842" s="248"/>
      <c r="T842" s="248"/>
      <c r="U842" s="248"/>
      <c r="V842" s="248"/>
      <c r="W842" s="248"/>
      <c r="X842" s="248"/>
    </row>
    <row r="843" spans="1:24" s="249" customFormat="1" x14ac:dyDescent="0.25">
      <c r="A843" s="376"/>
      <c r="B843" s="248"/>
      <c r="C843" s="199"/>
      <c r="D843" s="246"/>
      <c r="E843" s="246"/>
      <c r="F843" s="202"/>
      <c r="G843" s="199"/>
      <c r="I843" s="248"/>
      <c r="J843" s="248"/>
      <c r="K843" s="248"/>
      <c r="L843" s="248"/>
      <c r="M843" s="248"/>
      <c r="N843" s="248"/>
      <c r="O843" s="248"/>
      <c r="P843" s="248"/>
      <c r="Q843" s="248"/>
      <c r="R843" s="248"/>
      <c r="S843" s="248"/>
      <c r="T843" s="248"/>
      <c r="U843" s="248"/>
      <c r="V843" s="248"/>
      <c r="W843" s="248"/>
      <c r="X843" s="248"/>
    </row>
    <row r="844" spans="1:24" s="249" customFormat="1" x14ac:dyDescent="0.25">
      <c r="A844" s="376"/>
      <c r="B844" s="248"/>
      <c r="C844" s="199"/>
      <c r="D844" s="246"/>
      <c r="E844" s="246"/>
      <c r="F844" s="202"/>
      <c r="G844" s="199"/>
      <c r="I844" s="248"/>
      <c r="J844" s="248"/>
      <c r="K844" s="248"/>
      <c r="L844" s="248"/>
      <c r="M844" s="248"/>
      <c r="N844" s="248"/>
      <c r="O844" s="248"/>
      <c r="P844" s="248"/>
      <c r="Q844" s="248"/>
      <c r="R844" s="248"/>
      <c r="S844" s="248"/>
      <c r="T844" s="248"/>
      <c r="U844" s="248"/>
      <c r="V844" s="248"/>
      <c r="W844" s="248"/>
      <c r="X844" s="248"/>
    </row>
    <row r="845" spans="1:24" s="249" customFormat="1" x14ac:dyDescent="0.25">
      <c r="A845" s="376"/>
      <c r="B845" s="248"/>
      <c r="C845" s="199"/>
      <c r="D845" s="246"/>
      <c r="E845" s="246"/>
      <c r="F845" s="202"/>
      <c r="G845" s="199"/>
      <c r="I845" s="248"/>
      <c r="J845" s="248"/>
      <c r="K845" s="248"/>
      <c r="L845" s="248"/>
      <c r="M845" s="248"/>
      <c r="N845" s="248"/>
      <c r="O845" s="248"/>
      <c r="P845" s="248"/>
      <c r="Q845" s="248"/>
      <c r="R845" s="248"/>
      <c r="S845" s="248"/>
      <c r="T845" s="248"/>
      <c r="U845" s="248"/>
      <c r="V845" s="248"/>
      <c r="W845" s="248"/>
      <c r="X845" s="248"/>
    </row>
    <row r="846" spans="1:24" s="249" customFormat="1" x14ac:dyDescent="0.25">
      <c r="A846" s="376"/>
      <c r="B846" s="248"/>
      <c r="C846" s="199"/>
      <c r="D846" s="246"/>
      <c r="E846" s="246"/>
      <c r="F846" s="202"/>
      <c r="G846" s="199"/>
      <c r="I846" s="248"/>
      <c r="J846" s="248"/>
      <c r="K846" s="248"/>
      <c r="L846" s="248"/>
      <c r="M846" s="248"/>
      <c r="N846" s="248"/>
      <c r="O846" s="248"/>
      <c r="P846" s="248"/>
      <c r="Q846" s="248"/>
      <c r="R846" s="248"/>
      <c r="S846" s="248"/>
      <c r="T846" s="248"/>
      <c r="U846" s="248"/>
      <c r="V846" s="248"/>
      <c r="W846" s="248"/>
      <c r="X846" s="248"/>
    </row>
    <row r="847" spans="1:24" s="249" customFormat="1" x14ac:dyDescent="0.25">
      <c r="A847" s="376"/>
      <c r="B847" s="248"/>
      <c r="C847" s="199"/>
      <c r="D847" s="246"/>
      <c r="E847" s="246"/>
      <c r="F847" s="202"/>
      <c r="G847" s="199"/>
      <c r="I847" s="248"/>
      <c r="J847" s="248"/>
      <c r="K847" s="248"/>
      <c r="L847" s="248"/>
      <c r="M847" s="248"/>
      <c r="N847" s="248"/>
      <c r="O847" s="248"/>
      <c r="P847" s="248"/>
      <c r="Q847" s="248"/>
      <c r="R847" s="248"/>
      <c r="S847" s="248"/>
      <c r="T847" s="248"/>
      <c r="U847" s="248"/>
      <c r="V847" s="248"/>
      <c r="W847" s="248"/>
      <c r="X847" s="248"/>
    </row>
    <row r="848" spans="1:24" s="249" customFormat="1" x14ac:dyDescent="0.25">
      <c r="A848" s="376"/>
      <c r="B848" s="248"/>
      <c r="C848" s="199"/>
      <c r="D848" s="246"/>
      <c r="E848" s="246"/>
      <c r="F848" s="202"/>
      <c r="G848" s="199"/>
      <c r="I848" s="248"/>
      <c r="J848" s="248"/>
      <c r="K848" s="248"/>
      <c r="L848" s="248"/>
      <c r="M848" s="248"/>
      <c r="N848" s="248"/>
      <c r="O848" s="248"/>
      <c r="P848" s="248"/>
      <c r="Q848" s="248"/>
      <c r="R848" s="248"/>
      <c r="S848" s="248"/>
      <c r="T848" s="248"/>
      <c r="U848" s="248"/>
      <c r="V848" s="248"/>
      <c r="W848" s="248"/>
      <c r="X848" s="248"/>
    </row>
    <row r="849" spans="1:24" s="249" customFormat="1" x14ac:dyDescent="0.25">
      <c r="A849" s="376"/>
      <c r="B849" s="248"/>
      <c r="C849" s="199"/>
      <c r="D849" s="246"/>
      <c r="E849" s="246"/>
      <c r="F849" s="202"/>
      <c r="G849" s="199"/>
      <c r="I849" s="248"/>
      <c r="J849" s="248"/>
      <c r="K849" s="248"/>
      <c r="L849" s="248"/>
      <c r="M849" s="248"/>
      <c r="N849" s="248"/>
      <c r="O849" s="248"/>
      <c r="P849" s="248"/>
      <c r="Q849" s="248"/>
      <c r="R849" s="248"/>
      <c r="S849" s="248"/>
      <c r="T849" s="248"/>
      <c r="U849" s="248"/>
      <c r="V849" s="248"/>
      <c r="W849" s="248"/>
      <c r="X849" s="248"/>
    </row>
    <row r="850" spans="1:24" s="249" customFormat="1" x14ac:dyDescent="0.25">
      <c r="A850" s="376"/>
      <c r="B850" s="248"/>
      <c r="C850" s="199"/>
      <c r="D850" s="246"/>
      <c r="E850" s="246"/>
      <c r="F850" s="202"/>
      <c r="G850" s="199"/>
      <c r="I850" s="248"/>
      <c r="J850" s="248"/>
      <c r="K850" s="248"/>
      <c r="L850" s="248"/>
      <c r="M850" s="248"/>
      <c r="N850" s="248"/>
      <c r="O850" s="248"/>
      <c r="P850" s="248"/>
      <c r="Q850" s="248"/>
      <c r="R850" s="248"/>
      <c r="S850" s="248"/>
      <c r="T850" s="248"/>
      <c r="U850" s="248"/>
      <c r="V850" s="248"/>
      <c r="W850" s="248"/>
      <c r="X850" s="248"/>
    </row>
    <row r="851" spans="1:24" s="249" customFormat="1" x14ac:dyDescent="0.25">
      <c r="A851" s="376"/>
      <c r="B851" s="248"/>
      <c r="C851" s="199"/>
      <c r="D851" s="246"/>
      <c r="E851" s="246"/>
      <c r="F851" s="202"/>
      <c r="G851" s="199"/>
      <c r="I851" s="248"/>
      <c r="J851" s="248"/>
      <c r="K851" s="248"/>
      <c r="L851" s="248"/>
      <c r="M851" s="248"/>
      <c r="N851" s="248"/>
      <c r="O851" s="248"/>
      <c r="P851" s="248"/>
      <c r="Q851" s="248"/>
      <c r="R851" s="248"/>
      <c r="S851" s="248"/>
      <c r="T851" s="248"/>
      <c r="U851" s="248"/>
      <c r="V851" s="248"/>
      <c r="W851" s="248"/>
      <c r="X851" s="248"/>
    </row>
    <row r="852" spans="1:24" s="249" customFormat="1" x14ac:dyDescent="0.25">
      <c r="A852" s="376"/>
      <c r="B852" s="248"/>
      <c r="C852" s="199"/>
      <c r="D852" s="246"/>
      <c r="E852" s="246"/>
      <c r="F852" s="202"/>
      <c r="G852" s="199"/>
      <c r="I852" s="248"/>
      <c r="J852" s="248"/>
      <c r="K852" s="248"/>
      <c r="L852" s="248"/>
      <c r="M852" s="248"/>
      <c r="N852" s="248"/>
      <c r="O852" s="248"/>
      <c r="P852" s="248"/>
      <c r="Q852" s="248"/>
      <c r="R852" s="248"/>
      <c r="S852" s="248"/>
      <c r="T852" s="248"/>
      <c r="U852" s="248"/>
      <c r="V852" s="248"/>
      <c r="W852" s="248"/>
      <c r="X852" s="248"/>
    </row>
    <row r="853" spans="1:24" s="249" customFormat="1" x14ac:dyDescent="0.25">
      <c r="A853" s="376"/>
      <c r="B853" s="248"/>
      <c r="C853" s="199"/>
      <c r="D853" s="246"/>
      <c r="E853" s="246"/>
      <c r="F853" s="202"/>
      <c r="G853" s="199"/>
      <c r="I853" s="248"/>
      <c r="J853" s="248"/>
      <c r="K853" s="248"/>
      <c r="L853" s="248"/>
      <c r="M853" s="248"/>
      <c r="N853" s="248"/>
      <c r="O853" s="248"/>
      <c r="P853" s="248"/>
      <c r="Q853" s="248"/>
      <c r="R853" s="248"/>
      <c r="S853" s="248"/>
      <c r="T853" s="248"/>
      <c r="U853" s="248"/>
      <c r="V853" s="248"/>
      <c r="W853" s="248"/>
      <c r="X853" s="248"/>
    </row>
    <row r="854" spans="1:24" s="249" customFormat="1" x14ac:dyDescent="0.25">
      <c r="A854" s="376"/>
      <c r="B854" s="248"/>
      <c r="C854" s="199"/>
      <c r="D854" s="246"/>
      <c r="E854" s="246"/>
      <c r="F854" s="202"/>
      <c r="G854" s="199"/>
      <c r="I854" s="248"/>
      <c r="J854" s="248"/>
      <c r="K854" s="248"/>
      <c r="L854" s="248"/>
      <c r="M854" s="248"/>
      <c r="N854" s="248"/>
      <c r="O854" s="248"/>
      <c r="P854" s="248"/>
      <c r="Q854" s="248"/>
      <c r="R854" s="248"/>
      <c r="S854" s="248"/>
      <c r="T854" s="248"/>
      <c r="U854" s="248"/>
      <c r="V854" s="248"/>
      <c r="W854" s="248"/>
      <c r="X854" s="248"/>
    </row>
    <row r="855" spans="1:24" s="249" customFormat="1" x14ac:dyDescent="0.25">
      <c r="A855" s="376"/>
      <c r="B855" s="248"/>
      <c r="C855" s="199"/>
      <c r="D855" s="246"/>
      <c r="E855" s="246"/>
      <c r="F855" s="202"/>
      <c r="G855" s="199"/>
      <c r="I855" s="248"/>
      <c r="J855" s="248"/>
      <c r="K855" s="248"/>
      <c r="L855" s="248"/>
      <c r="M855" s="248"/>
      <c r="N855" s="248"/>
      <c r="O855" s="248"/>
      <c r="P855" s="248"/>
      <c r="Q855" s="248"/>
      <c r="R855" s="248"/>
      <c r="S855" s="248"/>
      <c r="T855" s="248"/>
      <c r="U855" s="248"/>
      <c r="V855" s="248"/>
      <c r="W855" s="248"/>
      <c r="X855" s="248"/>
    </row>
    <row r="856" spans="1:24" s="249" customFormat="1" x14ac:dyDescent="0.25">
      <c r="A856" s="376"/>
      <c r="B856" s="248"/>
      <c r="C856" s="199"/>
      <c r="D856" s="246"/>
      <c r="E856" s="246"/>
      <c r="F856" s="202"/>
      <c r="G856" s="199"/>
      <c r="I856" s="248"/>
      <c r="J856" s="248"/>
      <c r="K856" s="248"/>
      <c r="L856" s="248"/>
      <c r="M856" s="248"/>
      <c r="N856" s="248"/>
      <c r="O856" s="248"/>
      <c r="P856" s="248"/>
      <c r="Q856" s="248"/>
      <c r="R856" s="248"/>
      <c r="S856" s="248"/>
      <c r="T856" s="248"/>
      <c r="U856" s="248"/>
      <c r="V856" s="248"/>
      <c r="W856" s="248"/>
      <c r="X856" s="248"/>
    </row>
    <row r="857" spans="1:24" s="249" customFormat="1" x14ac:dyDescent="0.25">
      <c r="A857" s="376"/>
      <c r="B857" s="248"/>
      <c r="C857" s="199"/>
      <c r="D857" s="246"/>
      <c r="E857" s="246"/>
      <c r="F857" s="202"/>
      <c r="G857" s="199"/>
      <c r="I857" s="248"/>
      <c r="J857" s="248"/>
      <c r="K857" s="248"/>
      <c r="L857" s="248"/>
      <c r="M857" s="248"/>
      <c r="N857" s="248"/>
      <c r="O857" s="248"/>
      <c r="P857" s="248"/>
      <c r="Q857" s="248"/>
      <c r="R857" s="248"/>
      <c r="S857" s="248"/>
      <c r="T857" s="248"/>
      <c r="U857" s="248"/>
      <c r="V857" s="248"/>
      <c r="W857" s="248"/>
      <c r="X857" s="248"/>
    </row>
    <row r="858" spans="1:24" s="249" customFormat="1" x14ac:dyDescent="0.25">
      <c r="A858" s="376"/>
      <c r="B858" s="248"/>
      <c r="C858" s="199"/>
      <c r="D858" s="246"/>
      <c r="E858" s="246"/>
      <c r="F858" s="202"/>
      <c r="G858" s="199"/>
      <c r="I858" s="248"/>
      <c r="J858" s="248"/>
      <c r="K858" s="248"/>
      <c r="L858" s="248"/>
      <c r="M858" s="248"/>
      <c r="N858" s="248"/>
      <c r="O858" s="248"/>
      <c r="P858" s="248"/>
      <c r="Q858" s="248"/>
      <c r="R858" s="248"/>
      <c r="S858" s="248"/>
      <c r="T858" s="248"/>
      <c r="U858" s="248"/>
      <c r="V858" s="248"/>
      <c r="W858" s="248"/>
      <c r="X858" s="248"/>
    </row>
    <row r="859" spans="1:24" s="249" customFormat="1" x14ac:dyDescent="0.25">
      <c r="A859" s="376"/>
      <c r="B859" s="248"/>
      <c r="C859" s="199"/>
      <c r="D859" s="246"/>
      <c r="E859" s="246"/>
      <c r="F859" s="202"/>
      <c r="G859" s="199"/>
      <c r="I859" s="248"/>
      <c r="J859" s="248"/>
      <c r="K859" s="248"/>
      <c r="L859" s="248"/>
      <c r="M859" s="248"/>
      <c r="N859" s="248"/>
      <c r="O859" s="248"/>
      <c r="P859" s="248"/>
      <c r="Q859" s="248"/>
      <c r="R859" s="248"/>
      <c r="S859" s="248"/>
      <c r="T859" s="248"/>
      <c r="U859" s="248"/>
      <c r="V859" s="248"/>
      <c r="W859" s="248"/>
      <c r="X859" s="248"/>
    </row>
    <row r="860" spans="1:24" s="249" customFormat="1" x14ac:dyDescent="0.25">
      <c r="A860" s="376"/>
      <c r="B860" s="248"/>
      <c r="C860" s="199"/>
      <c r="D860" s="246"/>
      <c r="E860" s="246"/>
      <c r="F860" s="202"/>
      <c r="G860" s="199"/>
      <c r="I860" s="248"/>
      <c r="J860" s="248"/>
      <c r="K860" s="248"/>
      <c r="L860" s="248"/>
      <c r="M860" s="248"/>
      <c r="N860" s="248"/>
      <c r="O860" s="248"/>
      <c r="P860" s="248"/>
      <c r="Q860" s="248"/>
      <c r="R860" s="248"/>
      <c r="S860" s="248"/>
      <c r="T860" s="248"/>
      <c r="U860" s="248"/>
      <c r="V860" s="248"/>
      <c r="W860" s="248"/>
      <c r="X860" s="248"/>
    </row>
    <row r="861" spans="1:24" s="249" customFormat="1" x14ac:dyDescent="0.25">
      <c r="A861" s="376"/>
      <c r="B861" s="248"/>
      <c r="C861" s="199"/>
      <c r="D861" s="246"/>
      <c r="E861" s="246"/>
      <c r="F861" s="202"/>
      <c r="G861" s="199"/>
      <c r="I861" s="248"/>
      <c r="J861" s="248"/>
      <c r="K861" s="248"/>
      <c r="L861" s="248"/>
      <c r="M861" s="248"/>
      <c r="N861" s="248"/>
      <c r="O861" s="248"/>
      <c r="P861" s="248"/>
      <c r="Q861" s="248"/>
      <c r="R861" s="248"/>
      <c r="S861" s="248"/>
      <c r="T861" s="248"/>
      <c r="U861" s="248"/>
      <c r="V861" s="248"/>
      <c r="W861" s="248"/>
      <c r="X861" s="248"/>
    </row>
    <row r="862" spans="1:24" s="249" customFormat="1" x14ac:dyDescent="0.25">
      <c r="A862" s="376"/>
      <c r="B862" s="248"/>
      <c r="C862" s="199"/>
      <c r="D862" s="246"/>
      <c r="E862" s="246"/>
      <c r="F862" s="202"/>
      <c r="G862" s="199"/>
      <c r="I862" s="248"/>
      <c r="J862" s="248"/>
      <c r="K862" s="248"/>
      <c r="L862" s="248"/>
      <c r="M862" s="248"/>
      <c r="N862" s="248"/>
      <c r="O862" s="248"/>
      <c r="P862" s="248"/>
      <c r="Q862" s="248"/>
      <c r="R862" s="248"/>
      <c r="S862" s="248"/>
      <c r="T862" s="248"/>
      <c r="U862" s="248"/>
      <c r="V862" s="248"/>
      <c r="W862" s="248"/>
      <c r="X862" s="248"/>
    </row>
    <row r="863" spans="1:24" s="249" customFormat="1" x14ac:dyDescent="0.25">
      <c r="A863" s="376"/>
      <c r="B863" s="248"/>
      <c r="C863" s="199"/>
      <c r="D863" s="246"/>
      <c r="E863" s="246"/>
      <c r="F863" s="202"/>
      <c r="G863" s="199"/>
      <c r="I863" s="248"/>
      <c r="J863" s="248"/>
      <c r="K863" s="248"/>
      <c r="L863" s="248"/>
      <c r="M863" s="248"/>
      <c r="N863" s="248"/>
      <c r="O863" s="248"/>
      <c r="P863" s="248"/>
      <c r="Q863" s="248"/>
      <c r="R863" s="248"/>
      <c r="S863" s="248"/>
      <c r="T863" s="248"/>
      <c r="U863" s="248"/>
      <c r="V863" s="248"/>
      <c r="W863" s="248"/>
      <c r="X863" s="248"/>
    </row>
    <row r="864" spans="1:24" s="249" customFormat="1" x14ac:dyDescent="0.25">
      <c r="A864" s="376"/>
      <c r="B864" s="248"/>
      <c r="C864" s="199"/>
      <c r="D864" s="246"/>
      <c r="E864" s="246"/>
      <c r="F864" s="202"/>
      <c r="G864" s="199"/>
      <c r="I864" s="248"/>
      <c r="J864" s="248"/>
      <c r="K864" s="248"/>
      <c r="L864" s="248"/>
      <c r="M864" s="248"/>
      <c r="N864" s="248"/>
      <c r="O864" s="248"/>
      <c r="P864" s="248"/>
      <c r="Q864" s="248"/>
      <c r="R864" s="248"/>
      <c r="S864" s="248"/>
      <c r="T864" s="248"/>
      <c r="U864" s="248"/>
      <c r="V864" s="248"/>
      <c r="W864" s="248"/>
      <c r="X864" s="248"/>
    </row>
    <row r="865" spans="1:24" s="249" customFormat="1" x14ac:dyDescent="0.25">
      <c r="A865" s="376"/>
      <c r="B865" s="248"/>
      <c r="C865" s="199"/>
      <c r="D865" s="246"/>
      <c r="E865" s="246"/>
      <c r="F865" s="202"/>
      <c r="G865" s="199"/>
      <c r="I865" s="248"/>
      <c r="J865" s="248"/>
      <c r="K865" s="248"/>
      <c r="L865" s="248"/>
      <c r="M865" s="248"/>
      <c r="N865" s="248"/>
      <c r="O865" s="248"/>
      <c r="P865" s="248"/>
      <c r="Q865" s="248"/>
      <c r="R865" s="248"/>
      <c r="S865" s="248"/>
      <c r="T865" s="248"/>
      <c r="U865" s="248"/>
      <c r="V865" s="248"/>
      <c r="W865" s="248"/>
      <c r="X865" s="248"/>
    </row>
    <row r="866" spans="1:24" s="249" customFormat="1" x14ac:dyDescent="0.25">
      <c r="A866" s="376"/>
      <c r="B866" s="248"/>
      <c r="C866" s="199"/>
      <c r="D866" s="246"/>
      <c r="E866" s="246"/>
      <c r="F866" s="202"/>
      <c r="G866" s="199"/>
      <c r="I866" s="248"/>
      <c r="J866" s="248"/>
      <c r="K866" s="248"/>
      <c r="L866" s="248"/>
      <c r="M866" s="248"/>
      <c r="N866" s="248"/>
      <c r="O866" s="248"/>
      <c r="P866" s="248"/>
      <c r="Q866" s="248"/>
      <c r="R866" s="248"/>
      <c r="S866" s="248"/>
      <c r="T866" s="248"/>
      <c r="U866" s="248"/>
      <c r="V866" s="248"/>
      <c r="W866" s="248"/>
      <c r="X866" s="248"/>
    </row>
    <row r="867" spans="1:24" s="249" customFormat="1" x14ac:dyDescent="0.25">
      <c r="A867" s="376"/>
      <c r="B867" s="248"/>
      <c r="C867" s="199"/>
      <c r="D867" s="246"/>
      <c r="E867" s="246"/>
      <c r="F867" s="202"/>
      <c r="G867" s="199"/>
      <c r="I867" s="248"/>
      <c r="J867" s="248"/>
      <c r="K867" s="248"/>
      <c r="L867" s="248"/>
      <c r="M867" s="248"/>
      <c r="N867" s="248"/>
      <c r="O867" s="248"/>
      <c r="P867" s="248"/>
      <c r="Q867" s="248"/>
      <c r="R867" s="248"/>
      <c r="S867" s="248"/>
      <c r="T867" s="248"/>
      <c r="U867" s="248"/>
      <c r="V867" s="248"/>
      <c r="W867" s="248"/>
      <c r="X867" s="248"/>
    </row>
    <row r="868" spans="1:24" s="249" customFormat="1" x14ac:dyDescent="0.25">
      <c r="A868" s="376"/>
      <c r="B868" s="248"/>
      <c r="C868" s="199"/>
      <c r="D868" s="246"/>
      <c r="E868" s="246"/>
      <c r="F868" s="202"/>
      <c r="G868" s="199"/>
      <c r="I868" s="248"/>
      <c r="J868" s="248"/>
      <c r="K868" s="248"/>
      <c r="L868" s="248"/>
      <c r="M868" s="248"/>
      <c r="N868" s="248"/>
      <c r="O868" s="248"/>
      <c r="P868" s="248"/>
      <c r="Q868" s="248"/>
      <c r="R868" s="248"/>
      <c r="S868" s="248"/>
      <c r="T868" s="248"/>
      <c r="U868" s="248"/>
      <c r="V868" s="248"/>
      <c r="W868" s="248"/>
      <c r="X868" s="248"/>
    </row>
    <row r="869" spans="1:24" s="249" customFormat="1" x14ac:dyDescent="0.25">
      <c r="A869" s="376"/>
      <c r="B869" s="248"/>
      <c r="C869" s="199"/>
      <c r="D869" s="246"/>
      <c r="E869" s="246"/>
      <c r="F869" s="202"/>
      <c r="G869" s="199"/>
      <c r="I869" s="248"/>
      <c r="J869" s="248"/>
      <c r="K869" s="248"/>
      <c r="L869" s="248"/>
      <c r="M869" s="248"/>
      <c r="N869" s="248"/>
      <c r="O869" s="248"/>
      <c r="P869" s="248"/>
      <c r="Q869" s="248"/>
      <c r="R869" s="248"/>
      <c r="S869" s="248"/>
      <c r="T869" s="248"/>
      <c r="U869" s="248"/>
      <c r="V869" s="248"/>
      <c r="W869" s="248"/>
      <c r="X869" s="248"/>
    </row>
    <row r="870" spans="1:24" s="249" customFormat="1" x14ac:dyDescent="0.25">
      <c r="A870" s="376"/>
      <c r="B870" s="248"/>
      <c r="C870" s="199"/>
      <c r="D870" s="246"/>
      <c r="E870" s="246"/>
      <c r="F870" s="202"/>
      <c r="G870" s="199"/>
      <c r="I870" s="248"/>
      <c r="J870" s="248"/>
      <c r="K870" s="248"/>
      <c r="L870" s="248"/>
      <c r="M870" s="248"/>
      <c r="N870" s="248"/>
      <c r="O870" s="248"/>
      <c r="P870" s="248"/>
      <c r="Q870" s="248"/>
      <c r="R870" s="248"/>
      <c r="S870" s="248"/>
      <c r="T870" s="248"/>
      <c r="U870" s="248"/>
      <c r="V870" s="248"/>
      <c r="W870" s="248"/>
      <c r="X870" s="248"/>
    </row>
    <row r="871" spans="1:24" s="249" customFormat="1" x14ac:dyDescent="0.25">
      <c r="A871" s="376"/>
      <c r="B871" s="248"/>
      <c r="C871" s="199"/>
      <c r="D871" s="246"/>
      <c r="E871" s="246"/>
      <c r="F871" s="202"/>
      <c r="G871" s="199"/>
      <c r="I871" s="248"/>
      <c r="J871" s="248"/>
      <c r="K871" s="248"/>
      <c r="L871" s="248"/>
      <c r="M871" s="248"/>
      <c r="N871" s="248"/>
      <c r="O871" s="248"/>
      <c r="P871" s="248"/>
      <c r="Q871" s="248"/>
      <c r="R871" s="248"/>
      <c r="S871" s="248"/>
      <c r="T871" s="248"/>
      <c r="U871" s="248"/>
      <c r="V871" s="248"/>
      <c r="W871" s="248"/>
      <c r="X871" s="248"/>
    </row>
    <row r="872" spans="1:24" s="249" customFormat="1" x14ac:dyDescent="0.25">
      <c r="A872" s="376"/>
      <c r="B872" s="248"/>
      <c r="C872" s="199"/>
      <c r="D872" s="246"/>
      <c r="E872" s="246"/>
      <c r="F872" s="202"/>
      <c r="G872" s="199"/>
      <c r="I872" s="248"/>
      <c r="J872" s="248"/>
      <c r="K872" s="248"/>
      <c r="L872" s="248"/>
      <c r="M872" s="248"/>
      <c r="N872" s="248"/>
      <c r="O872" s="248"/>
      <c r="P872" s="248"/>
      <c r="Q872" s="248"/>
      <c r="R872" s="248"/>
      <c r="S872" s="248"/>
      <c r="T872" s="248"/>
      <c r="U872" s="248"/>
      <c r="V872" s="248"/>
      <c r="W872" s="248"/>
      <c r="X872" s="248"/>
    </row>
    <row r="873" spans="1:24" s="249" customFormat="1" x14ac:dyDescent="0.25">
      <c r="A873" s="376"/>
      <c r="B873" s="248"/>
      <c r="C873" s="199"/>
      <c r="D873" s="246"/>
      <c r="E873" s="246"/>
      <c r="F873" s="202"/>
      <c r="G873" s="199"/>
      <c r="I873" s="248"/>
      <c r="J873" s="248"/>
      <c r="K873" s="248"/>
      <c r="L873" s="248"/>
      <c r="M873" s="248"/>
      <c r="N873" s="248"/>
      <c r="O873" s="248"/>
      <c r="P873" s="248"/>
      <c r="Q873" s="248"/>
      <c r="R873" s="248"/>
      <c r="S873" s="248"/>
      <c r="T873" s="248"/>
      <c r="U873" s="248"/>
      <c r="V873" s="248"/>
      <c r="W873" s="248"/>
      <c r="X873" s="248"/>
    </row>
    <row r="874" spans="1:24" s="249" customFormat="1" x14ac:dyDescent="0.25">
      <c r="A874" s="376"/>
      <c r="B874" s="248"/>
      <c r="C874" s="199"/>
      <c r="D874" s="246"/>
      <c r="E874" s="246"/>
      <c r="F874" s="202"/>
      <c r="G874" s="199"/>
      <c r="I874" s="248"/>
      <c r="J874" s="248"/>
      <c r="K874" s="248"/>
      <c r="L874" s="248"/>
      <c r="M874" s="248"/>
      <c r="N874" s="248"/>
      <c r="O874" s="248"/>
      <c r="P874" s="248"/>
      <c r="Q874" s="248"/>
      <c r="R874" s="248"/>
      <c r="S874" s="248"/>
      <c r="T874" s="248"/>
      <c r="U874" s="248"/>
      <c r="V874" s="248"/>
      <c r="W874" s="248"/>
      <c r="X874" s="248"/>
    </row>
    <row r="875" spans="1:24" s="249" customFormat="1" x14ac:dyDescent="0.25">
      <c r="A875" s="376"/>
      <c r="B875" s="248"/>
      <c r="C875" s="199"/>
      <c r="D875" s="246"/>
      <c r="E875" s="246"/>
      <c r="F875" s="202"/>
      <c r="G875" s="199"/>
      <c r="I875" s="248"/>
      <c r="J875" s="248"/>
      <c r="K875" s="248"/>
      <c r="L875" s="248"/>
      <c r="M875" s="248"/>
      <c r="N875" s="248"/>
      <c r="O875" s="248"/>
      <c r="P875" s="248"/>
      <c r="Q875" s="248"/>
      <c r="R875" s="248"/>
      <c r="S875" s="248"/>
      <c r="T875" s="248"/>
      <c r="U875" s="248"/>
      <c r="V875" s="248"/>
      <c r="W875" s="248"/>
      <c r="X875" s="248"/>
    </row>
    <row r="876" spans="1:24" s="249" customFormat="1" x14ac:dyDescent="0.25">
      <c r="A876" s="376"/>
      <c r="B876" s="248"/>
      <c r="C876" s="199"/>
      <c r="D876" s="246"/>
      <c r="E876" s="246"/>
      <c r="F876" s="202"/>
      <c r="G876" s="199"/>
      <c r="I876" s="248"/>
      <c r="J876" s="248"/>
      <c r="K876" s="248"/>
      <c r="L876" s="248"/>
      <c r="M876" s="248"/>
      <c r="N876" s="248"/>
      <c r="O876" s="248"/>
      <c r="P876" s="248"/>
      <c r="Q876" s="248"/>
      <c r="R876" s="248"/>
      <c r="S876" s="248"/>
      <c r="T876" s="248"/>
      <c r="U876" s="248"/>
      <c r="V876" s="248"/>
      <c r="W876" s="248"/>
      <c r="X876" s="248"/>
    </row>
    <row r="877" spans="1:24" s="249" customFormat="1" x14ac:dyDescent="0.25">
      <c r="A877" s="376"/>
      <c r="B877" s="248"/>
      <c r="C877" s="199"/>
      <c r="D877" s="246"/>
      <c r="E877" s="246"/>
      <c r="F877" s="202"/>
      <c r="G877" s="199"/>
      <c r="I877" s="248"/>
      <c r="J877" s="248"/>
      <c r="K877" s="248"/>
      <c r="L877" s="248"/>
      <c r="M877" s="248"/>
      <c r="N877" s="248"/>
      <c r="O877" s="248"/>
      <c r="P877" s="248"/>
      <c r="Q877" s="248"/>
      <c r="R877" s="248"/>
      <c r="S877" s="248"/>
      <c r="T877" s="248"/>
      <c r="U877" s="248"/>
      <c r="V877" s="248"/>
      <c r="W877" s="248"/>
      <c r="X877" s="248"/>
    </row>
    <row r="878" spans="1:24" s="249" customFormat="1" x14ac:dyDescent="0.25">
      <c r="A878" s="376"/>
      <c r="B878" s="248"/>
      <c r="C878" s="199"/>
      <c r="D878" s="246"/>
      <c r="E878" s="246"/>
      <c r="F878" s="202"/>
      <c r="G878" s="199"/>
      <c r="I878" s="248"/>
      <c r="J878" s="248"/>
      <c r="K878" s="248"/>
      <c r="L878" s="248"/>
      <c r="M878" s="248"/>
      <c r="N878" s="248"/>
      <c r="O878" s="248"/>
      <c r="P878" s="248"/>
      <c r="Q878" s="248"/>
      <c r="R878" s="248"/>
      <c r="S878" s="248"/>
      <c r="T878" s="248"/>
      <c r="U878" s="248"/>
      <c r="V878" s="248"/>
      <c r="W878" s="248"/>
      <c r="X878" s="248"/>
    </row>
    <row r="879" spans="1:24" s="249" customFormat="1" x14ac:dyDescent="0.25">
      <c r="A879" s="376"/>
      <c r="B879" s="248"/>
      <c r="C879" s="199"/>
      <c r="D879" s="246"/>
      <c r="E879" s="246"/>
      <c r="F879" s="202"/>
      <c r="G879" s="199"/>
      <c r="I879" s="248"/>
      <c r="J879" s="248"/>
      <c r="K879" s="248"/>
      <c r="L879" s="248"/>
      <c r="M879" s="248"/>
      <c r="N879" s="248"/>
      <c r="O879" s="248"/>
      <c r="P879" s="248"/>
      <c r="Q879" s="248"/>
      <c r="R879" s="248"/>
      <c r="S879" s="248"/>
      <c r="T879" s="248"/>
      <c r="U879" s="248"/>
      <c r="V879" s="248"/>
      <c r="W879" s="248"/>
      <c r="X879" s="248"/>
    </row>
    <row r="880" spans="1:24" s="249" customFormat="1" x14ac:dyDescent="0.25">
      <c r="A880" s="376"/>
      <c r="B880" s="248"/>
      <c r="C880" s="199"/>
      <c r="D880" s="246"/>
      <c r="E880" s="246"/>
      <c r="F880" s="202"/>
      <c r="G880" s="199"/>
      <c r="I880" s="248"/>
      <c r="J880" s="248"/>
      <c r="K880" s="248"/>
      <c r="L880" s="248"/>
      <c r="M880" s="248"/>
      <c r="N880" s="248"/>
      <c r="O880" s="248"/>
      <c r="P880" s="248"/>
      <c r="Q880" s="248"/>
      <c r="R880" s="248"/>
      <c r="S880" s="248"/>
      <c r="T880" s="248"/>
      <c r="U880" s="248"/>
      <c r="V880" s="248"/>
      <c r="W880" s="248"/>
      <c r="X880" s="248"/>
    </row>
    <row r="881" spans="1:24" s="249" customFormat="1" x14ac:dyDescent="0.25">
      <c r="A881" s="376"/>
      <c r="B881" s="248"/>
      <c r="C881" s="199"/>
      <c r="D881" s="246"/>
      <c r="E881" s="246"/>
      <c r="F881" s="202"/>
      <c r="G881" s="199"/>
      <c r="I881" s="248"/>
      <c r="J881" s="248"/>
      <c r="K881" s="248"/>
      <c r="L881" s="248"/>
      <c r="M881" s="248"/>
      <c r="N881" s="248"/>
      <c r="O881" s="248"/>
      <c r="P881" s="248"/>
      <c r="Q881" s="248"/>
      <c r="R881" s="248"/>
      <c r="S881" s="248"/>
      <c r="T881" s="248"/>
      <c r="U881" s="248"/>
      <c r="V881" s="248"/>
      <c r="W881" s="248"/>
      <c r="X881" s="248"/>
    </row>
    <row r="882" spans="1:24" s="249" customFormat="1" x14ac:dyDescent="0.25">
      <c r="A882" s="376"/>
      <c r="B882" s="248"/>
      <c r="C882" s="199"/>
      <c r="D882" s="246"/>
      <c r="E882" s="246"/>
      <c r="F882" s="202"/>
      <c r="G882" s="199"/>
      <c r="I882" s="248"/>
      <c r="J882" s="248"/>
      <c r="K882" s="248"/>
      <c r="L882" s="248"/>
      <c r="M882" s="248"/>
      <c r="N882" s="248"/>
      <c r="O882" s="248"/>
      <c r="P882" s="248"/>
      <c r="Q882" s="248"/>
      <c r="R882" s="248"/>
      <c r="S882" s="248"/>
      <c r="T882" s="248"/>
      <c r="U882" s="248"/>
      <c r="V882" s="248"/>
      <c r="W882" s="248"/>
      <c r="X882" s="248"/>
    </row>
    <row r="883" spans="1:24" s="249" customFormat="1" x14ac:dyDescent="0.25">
      <c r="A883" s="376"/>
      <c r="B883" s="248"/>
      <c r="C883" s="199"/>
      <c r="D883" s="246"/>
      <c r="E883" s="246"/>
      <c r="F883" s="202"/>
      <c r="G883" s="199"/>
      <c r="I883" s="248"/>
      <c r="J883" s="248"/>
      <c r="K883" s="248"/>
      <c r="L883" s="248"/>
      <c r="M883" s="248"/>
      <c r="N883" s="248"/>
      <c r="O883" s="248"/>
      <c r="P883" s="248"/>
      <c r="Q883" s="248"/>
      <c r="R883" s="248"/>
      <c r="S883" s="248"/>
      <c r="T883" s="248"/>
      <c r="U883" s="248"/>
      <c r="V883" s="248"/>
      <c r="W883" s="248"/>
      <c r="X883" s="248"/>
    </row>
    <row r="884" spans="1:24" s="249" customFormat="1" x14ac:dyDescent="0.25">
      <c r="A884" s="376"/>
      <c r="B884" s="248"/>
      <c r="C884" s="199"/>
      <c r="D884" s="246"/>
      <c r="E884" s="246"/>
      <c r="F884" s="202"/>
      <c r="G884" s="199"/>
      <c r="I884" s="248"/>
      <c r="J884" s="248"/>
      <c r="K884" s="248"/>
      <c r="L884" s="248"/>
      <c r="M884" s="248"/>
      <c r="N884" s="248"/>
      <c r="O884" s="248"/>
      <c r="P884" s="248"/>
      <c r="Q884" s="248"/>
      <c r="R884" s="248"/>
      <c r="S884" s="248"/>
      <c r="T884" s="248"/>
      <c r="U884" s="248"/>
      <c r="V884" s="248"/>
      <c r="W884" s="248"/>
      <c r="X884" s="248"/>
    </row>
    <row r="885" spans="1:24" s="249" customFormat="1" x14ac:dyDescent="0.25">
      <c r="A885" s="376"/>
      <c r="B885" s="248"/>
      <c r="C885" s="199"/>
      <c r="D885" s="246"/>
      <c r="E885" s="246"/>
      <c r="F885" s="202"/>
      <c r="G885" s="199"/>
      <c r="I885" s="248"/>
      <c r="J885" s="248"/>
      <c r="K885" s="248"/>
      <c r="L885" s="248"/>
      <c r="M885" s="248"/>
      <c r="N885" s="248"/>
      <c r="O885" s="248"/>
      <c r="P885" s="248"/>
      <c r="Q885" s="248"/>
      <c r="R885" s="248"/>
      <c r="S885" s="248"/>
      <c r="T885" s="248"/>
      <c r="U885" s="248"/>
      <c r="V885" s="248"/>
      <c r="W885" s="248"/>
      <c r="X885" s="248"/>
    </row>
    <row r="886" spans="1:24" s="249" customFormat="1" x14ac:dyDescent="0.25">
      <c r="A886" s="376"/>
      <c r="B886" s="248"/>
      <c r="C886" s="199"/>
      <c r="D886" s="246"/>
      <c r="E886" s="246"/>
      <c r="F886" s="202"/>
      <c r="G886" s="199"/>
      <c r="I886" s="248"/>
      <c r="J886" s="248"/>
      <c r="K886" s="248"/>
      <c r="L886" s="248"/>
      <c r="M886" s="248"/>
      <c r="N886" s="248"/>
      <c r="O886" s="248"/>
      <c r="P886" s="248"/>
      <c r="Q886" s="248"/>
      <c r="R886" s="248"/>
      <c r="S886" s="248"/>
      <c r="T886" s="248"/>
      <c r="U886" s="248"/>
      <c r="V886" s="248"/>
      <c r="W886" s="248"/>
      <c r="X886" s="248"/>
    </row>
    <row r="887" spans="1:24" s="249" customFormat="1" x14ac:dyDescent="0.25">
      <c r="A887" s="376"/>
      <c r="B887" s="248"/>
      <c r="C887" s="199"/>
      <c r="D887" s="246"/>
      <c r="E887" s="246"/>
      <c r="F887" s="202"/>
      <c r="G887" s="199"/>
      <c r="I887" s="248"/>
      <c r="J887" s="248"/>
      <c r="K887" s="248"/>
      <c r="L887" s="248"/>
      <c r="M887" s="248"/>
      <c r="N887" s="248"/>
      <c r="O887" s="248"/>
      <c r="P887" s="248"/>
      <c r="Q887" s="248"/>
      <c r="R887" s="248"/>
      <c r="S887" s="248"/>
      <c r="T887" s="248"/>
      <c r="U887" s="248"/>
      <c r="V887" s="248"/>
      <c r="W887" s="248"/>
      <c r="X887" s="248"/>
    </row>
    <row r="888" spans="1:24" s="249" customFormat="1" x14ac:dyDescent="0.25">
      <c r="A888" s="376"/>
      <c r="B888" s="248"/>
      <c r="C888" s="199"/>
      <c r="D888" s="246"/>
      <c r="E888" s="246"/>
      <c r="F888" s="202"/>
      <c r="G888" s="199"/>
      <c r="I888" s="248"/>
      <c r="J888" s="248"/>
      <c r="K888" s="248"/>
      <c r="L888" s="248"/>
      <c r="M888" s="248"/>
      <c r="N888" s="248"/>
      <c r="O888" s="248"/>
      <c r="P888" s="248"/>
      <c r="Q888" s="248"/>
      <c r="R888" s="248"/>
      <c r="S888" s="248"/>
      <c r="T888" s="248"/>
      <c r="U888" s="248"/>
      <c r="V888" s="248"/>
      <c r="W888" s="248"/>
      <c r="X888" s="248"/>
    </row>
    <row r="889" spans="1:24" s="249" customFormat="1" x14ac:dyDescent="0.25">
      <c r="A889" s="376"/>
      <c r="B889" s="248"/>
      <c r="C889" s="199"/>
      <c r="D889" s="246"/>
      <c r="E889" s="246"/>
      <c r="F889" s="202"/>
      <c r="G889" s="199"/>
      <c r="I889" s="248"/>
      <c r="J889" s="248"/>
      <c r="K889" s="248"/>
      <c r="L889" s="248"/>
      <c r="M889" s="248"/>
      <c r="N889" s="248"/>
      <c r="O889" s="248"/>
      <c r="P889" s="248"/>
      <c r="Q889" s="248"/>
      <c r="R889" s="248"/>
      <c r="S889" s="248"/>
      <c r="T889" s="248"/>
      <c r="U889" s="248"/>
      <c r="V889" s="248"/>
      <c r="W889" s="248"/>
      <c r="X889" s="248"/>
    </row>
    <row r="890" spans="1:24" s="249" customFormat="1" x14ac:dyDescent="0.25">
      <c r="A890" s="376"/>
      <c r="B890" s="248"/>
      <c r="C890" s="199"/>
      <c r="D890" s="246"/>
      <c r="E890" s="246"/>
      <c r="F890" s="202"/>
      <c r="G890" s="199"/>
      <c r="I890" s="248"/>
      <c r="J890" s="248"/>
      <c r="K890" s="248"/>
      <c r="L890" s="248"/>
      <c r="M890" s="248"/>
      <c r="N890" s="248"/>
      <c r="O890" s="248"/>
      <c r="P890" s="248"/>
      <c r="Q890" s="248"/>
      <c r="R890" s="248"/>
      <c r="S890" s="248"/>
      <c r="T890" s="248"/>
      <c r="U890" s="248"/>
      <c r="V890" s="248"/>
      <c r="W890" s="248"/>
      <c r="X890" s="248"/>
    </row>
    <row r="891" spans="1:24" s="249" customFormat="1" x14ac:dyDescent="0.25">
      <c r="A891" s="376"/>
      <c r="B891" s="248"/>
      <c r="C891" s="199"/>
      <c r="D891" s="246"/>
      <c r="E891" s="246"/>
      <c r="F891" s="202"/>
      <c r="G891" s="199"/>
      <c r="I891" s="248"/>
      <c r="J891" s="248"/>
      <c r="K891" s="248"/>
      <c r="L891" s="248"/>
      <c r="M891" s="248"/>
      <c r="N891" s="248"/>
      <c r="O891" s="248"/>
      <c r="P891" s="248"/>
      <c r="Q891" s="248"/>
      <c r="R891" s="248"/>
      <c r="S891" s="248"/>
      <c r="T891" s="248"/>
      <c r="U891" s="248"/>
      <c r="V891" s="248"/>
      <c r="W891" s="248"/>
      <c r="X891" s="248"/>
    </row>
    <row r="892" spans="1:24" s="249" customFormat="1" x14ac:dyDescent="0.25">
      <c r="A892" s="376"/>
      <c r="B892" s="248"/>
      <c r="C892" s="199"/>
      <c r="D892" s="246"/>
      <c r="E892" s="246"/>
      <c r="F892" s="202"/>
      <c r="G892" s="199"/>
      <c r="I892" s="248"/>
      <c r="J892" s="248"/>
      <c r="K892" s="248"/>
      <c r="L892" s="248"/>
      <c r="M892" s="248"/>
      <c r="N892" s="248"/>
      <c r="O892" s="248"/>
      <c r="P892" s="248"/>
      <c r="Q892" s="248"/>
      <c r="R892" s="248"/>
      <c r="S892" s="248"/>
      <c r="T892" s="248"/>
      <c r="U892" s="248"/>
      <c r="V892" s="248"/>
      <c r="W892" s="248"/>
      <c r="X892" s="248"/>
    </row>
    <row r="893" spans="1:24" s="249" customFormat="1" x14ac:dyDescent="0.25">
      <c r="A893" s="376"/>
      <c r="B893" s="248"/>
      <c r="C893" s="199"/>
      <c r="D893" s="246"/>
      <c r="E893" s="246"/>
      <c r="F893" s="202"/>
      <c r="G893" s="199"/>
      <c r="I893" s="248"/>
      <c r="J893" s="248"/>
      <c r="K893" s="248"/>
      <c r="L893" s="248"/>
      <c r="M893" s="248"/>
      <c r="N893" s="248"/>
      <c r="O893" s="248"/>
      <c r="P893" s="248"/>
      <c r="Q893" s="248"/>
      <c r="R893" s="248"/>
      <c r="S893" s="248"/>
      <c r="T893" s="248"/>
      <c r="U893" s="248"/>
      <c r="V893" s="248"/>
      <c r="W893" s="248"/>
      <c r="X893" s="248"/>
    </row>
    <row r="894" spans="1:24" s="249" customFormat="1" x14ac:dyDescent="0.25">
      <c r="A894" s="376"/>
      <c r="B894" s="248"/>
      <c r="C894" s="199"/>
      <c r="D894" s="246"/>
      <c r="E894" s="246"/>
      <c r="F894" s="202"/>
      <c r="G894" s="199"/>
      <c r="I894" s="248"/>
      <c r="J894" s="248"/>
      <c r="K894" s="248"/>
      <c r="L894" s="248"/>
      <c r="M894" s="248"/>
      <c r="N894" s="248"/>
      <c r="O894" s="248"/>
      <c r="P894" s="248"/>
      <c r="Q894" s="248"/>
      <c r="R894" s="248"/>
      <c r="S894" s="248"/>
      <c r="T894" s="248"/>
      <c r="U894" s="248"/>
      <c r="V894" s="248"/>
      <c r="W894" s="248"/>
      <c r="X894" s="248"/>
    </row>
    <row r="895" spans="1:24" s="249" customFormat="1" x14ac:dyDescent="0.25">
      <c r="A895" s="376"/>
      <c r="B895" s="248"/>
      <c r="C895" s="199"/>
      <c r="D895" s="246"/>
      <c r="E895" s="246"/>
      <c r="F895" s="202"/>
      <c r="G895" s="199"/>
      <c r="I895" s="248"/>
      <c r="J895" s="248"/>
      <c r="K895" s="248"/>
      <c r="L895" s="248"/>
      <c r="M895" s="248"/>
      <c r="N895" s="248"/>
      <c r="O895" s="248"/>
      <c r="P895" s="248"/>
      <c r="Q895" s="248"/>
      <c r="R895" s="248"/>
      <c r="S895" s="248"/>
      <c r="T895" s="248"/>
      <c r="U895" s="248"/>
      <c r="V895" s="248"/>
      <c r="W895" s="248"/>
      <c r="X895" s="248"/>
    </row>
    <row r="896" spans="1:24" s="249" customFormat="1" x14ac:dyDescent="0.25">
      <c r="A896" s="376"/>
      <c r="B896" s="248"/>
      <c r="C896" s="199"/>
      <c r="D896" s="246"/>
      <c r="E896" s="246"/>
      <c r="F896" s="202"/>
      <c r="G896" s="199"/>
      <c r="I896" s="248"/>
      <c r="J896" s="248"/>
      <c r="K896" s="248"/>
      <c r="L896" s="248"/>
      <c r="M896" s="248"/>
      <c r="N896" s="248"/>
      <c r="O896" s="248"/>
      <c r="P896" s="248"/>
      <c r="Q896" s="248"/>
      <c r="R896" s="248"/>
      <c r="S896" s="248"/>
      <c r="T896" s="248"/>
      <c r="U896" s="248"/>
      <c r="V896" s="248"/>
      <c r="W896" s="248"/>
      <c r="X896" s="248"/>
    </row>
    <row r="897" spans="1:24" s="249" customFormat="1" x14ac:dyDescent="0.25">
      <c r="A897" s="376"/>
      <c r="B897" s="248"/>
      <c r="C897" s="199"/>
      <c r="D897" s="246"/>
      <c r="E897" s="246"/>
      <c r="F897" s="202"/>
      <c r="G897" s="199"/>
      <c r="I897" s="248"/>
      <c r="J897" s="248"/>
      <c r="K897" s="248"/>
      <c r="L897" s="248"/>
      <c r="M897" s="248"/>
      <c r="N897" s="248"/>
      <c r="O897" s="248"/>
      <c r="P897" s="248"/>
      <c r="Q897" s="248"/>
      <c r="R897" s="248"/>
      <c r="S897" s="248"/>
      <c r="T897" s="248"/>
      <c r="U897" s="248"/>
      <c r="V897" s="248"/>
      <c r="W897" s="248"/>
      <c r="X897" s="248"/>
    </row>
    <row r="898" spans="1:24" s="249" customFormat="1" x14ac:dyDescent="0.25">
      <c r="A898" s="376"/>
      <c r="B898" s="248"/>
      <c r="C898" s="199"/>
      <c r="D898" s="246"/>
      <c r="E898" s="246"/>
      <c r="F898" s="202"/>
      <c r="G898" s="199"/>
      <c r="I898" s="248"/>
      <c r="J898" s="248"/>
      <c r="K898" s="248"/>
      <c r="L898" s="248"/>
      <c r="M898" s="248"/>
      <c r="N898" s="248"/>
      <c r="O898" s="248"/>
      <c r="P898" s="248"/>
      <c r="Q898" s="248"/>
      <c r="R898" s="248"/>
      <c r="S898" s="248"/>
      <c r="T898" s="248"/>
      <c r="U898" s="248"/>
      <c r="V898" s="248"/>
      <c r="W898" s="248"/>
      <c r="X898" s="248"/>
    </row>
    <row r="899" spans="1:24" s="249" customFormat="1" x14ac:dyDescent="0.25">
      <c r="A899" s="376"/>
      <c r="B899" s="248"/>
      <c r="C899" s="199"/>
      <c r="D899" s="246"/>
      <c r="E899" s="246"/>
      <c r="F899" s="202"/>
      <c r="G899" s="199"/>
      <c r="I899" s="248"/>
      <c r="J899" s="248"/>
      <c r="K899" s="248"/>
      <c r="L899" s="248"/>
      <c r="M899" s="248"/>
      <c r="N899" s="248"/>
      <c r="O899" s="248"/>
      <c r="P899" s="248"/>
      <c r="Q899" s="248"/>
      <c r="R899" s="248"/>
      <c r="S899" s="248"/>
      <c r="T899" s="248"/>
      <c r="U899" s="248"/>
      <c r="V899" s="248"/>
      <c r="W899" s="248"/>
      <c r="X899" s="248"/>
    </row>
    <row r="900" spans="1:24" s="249" customFormat="1" x14ac:dyDescent="0.25">
      <c r="A900" s="376"/>
      <c r="B900" s="248"/>
      <c r="C900" s="199"/>
      <c r="D900" s="246"/>
      <c r="E900" s="246"/>
      <c r="F900" s="202"/>
      <c r="G900" s="199"/>
      <c r="I900" s="248"/>
      <c r="J900" s="248"/>
      <c r="K900" s="248"/>
      <c r="L900" s="248"/>
      <c r="M900" s="248"/>
      <c r="N900" s="248"/>
      <c r="O900" s="248"/>
      <c r="P900" s="248"/>
      <c r="Q900" s="248"/>
      <c r="R900" s="248"/>
      <c r="S900" s="248"/>
      <c r="T900" s="248"/>
      <c r="U900" s="248"/>
      <c r="V900" s="248"/>
      <c r="W900" s="248"/>
      <c r="X900" s="248"/>
    </row>
    <row r="901" spans="1:24" s="249" customFormat="1" x14ac:dyDescent="0.25">
      <c r="A901" s="376"/>
      <c r="B901" s="248"/>
      <c r="C901" s="199"/>
      <c r="D901" s="246"/>
      <c r="E901" s="246"/>
      <c r="F901" s="202"/>
      <c r="G901" s="199"/>
      <c r="I901" s="248"/>
      <c r="J901" s="248"/>
      <c r="K901" s="248"/>
      <c r="L901" s="248"/>
      <c r="M901" s="248"/>
      <c r="N901" s="248"/>
      <c r="O901" s="248"/>
      <c r="P901" s="248"/>
      <c r="Q901" s="248"/>
      <c r="R901" s="248"/>
      <c r="S901" s="248"/>
      <c r="T901" s="248"/>
      <c r="U901" s="248"/>
      <c r="V901" s="248"/>
      <c r="W901" s="248"/>
      <c r="X901" s="248"/>
    </row>
    <row r="902" spans="1:24" s="249" customFormat="1" x14ac:dyDescent="0.25">
      <c r="A902" s="376"/>
      <c r="B902" s="248"/>
      <c r="C902" s="199"/>
      <c r="D902" s="246"/>
      <c r="E902" s="246"/>
      <c r="F902" s="202"/>
      <c r="G902" s="199"/>
      <c r="I902" s="248"/>
      <c r="J902" s="248"/>
      <c r="K902" s="248"/>
      <c r="L902" s="248"/>
      <c r="M902" s="248"/>
      <c r="N902" s="248"/>
      <c r="O902" s="248"/>
      <c r="P902" s="248"/>
      <c r="Q902" s="248"/>
      <c r="R902" s="248"/>
      <c r="S902" s="248"/>
      <c r="T902" s="248"/>
      <c r="U902" s="248"/>
      <c r="V902" s="248"/>
      <c r="W902" s="248"/>
      <c r="X902" s="248"/>
    </row>
    <row r="903" spans="1:24" s="249" customFormat="1" x14ac:dyDescent="0.25">
      <c r="A903" s="376"/>
      <c r="B903" s="248"/>
      <c r="C903" s="199"/>
      <c r="D903" s="246"/>
      <c r="E903" s="246"/>
      <c r="F903" s="202"/>
      <c r="G903" s="199"/>
      <c r="I903" s="248"/>
      <c r="J903" s="248"/>
      <c r="K903" s="248"/>
      <c r="L903" s="248"/>
      <c r="M903" s="248"/>
      <c r="N903" s="248"/>
      <c r="O903" s="248"/>
      <c r="P903" s="248"/>
      <c r="Q903" s="248"/>
      <c r="R903" s="248"/>
      <c r="S903" s="248"/>
      <c r="T903" s="248"/>
      <c r="U903" s="248"/>
      <c r="V903" s="248"/>
      <c r="W903" s="248"/>
      <c r="X903" s="248"/>
    </row>
    <row r="904" spans="1:24" s="249" customFormat="1" x14ac:dyDescent="0.25">
      <c r="A904" s="376"/>
      <c r="B904" s="248"/>
      <c r="C904" s="199"/>
      <c r="D904" s="246"/>
      <c r="E904" s="246"/>
      <c r="F904" s="202"/>
      <c r="G904" s="199"/>
      <c r="I904" s="248"/>
      <c r="J904" s="248"/>
      <c r="K904" s="248"/>
      <c r="L904" s="248"/>
      <c r="M904" s="248"/>
      <c r="N904" s="248"/>
      <c r="O904" s="248"/>
      <c r="P904" s="248"/>
      <c r="Q904" s="248"/>
      <c r="R904" s="248"/>
      <c r="S904" s="248"/>
      <c r="T904" s="248"/>
      <c r="U904" s="248"/>
      <c r="V904" s="248"/>
      <c r="W904" s="248"/>
      <c r="X904" s="248"/>
    </row>
    <row r="905" spans="1:24" s="249" customFormat="1" x14ac:dyDescent="0.25">
      <c r="A905" s="376"/>
      <c r="B905" s="248"/>
      <c r="C905" s="199"/>
      <c r="D905" s="246"/>
      <c r="E905" s="246"/>
      <c r="F905" s="202"/>
      <c r="G905" s="199"/>
      <c r="I905" s="248"/>
      <c r="J905" s="248"/>
      <c r="K905" s="248"/>
      <c r="L905" s="248"/>
      <c r="M905" s="248"/>
      <c r="N905" s="248"/>
      <c r="O905" s="248"/>
      <c r="P905" s="248"/>
      <c r="Q905" s="248"/>
      <c r="R905" s="248"/>
      <c r="S905" s="248"/>
      <c r="T905" s="248"/>
      <c r="U905" s="248"/>
      <c r="V905" s="248"/>
      <c r="W905" s="248"/>
      <c r="X905" s="248"/>
    </row>
    <row r="906" spans="1:24" s="249" customFormat="1" x14ac:dyDescent="0.25">
      <c r="A906" s="376"/>
      <c r="B906" s="248"/>
      <c r="C906" s="199"/>
      <c r="D906" s="246"/>
      <c r="E906" s="246"/>
      <c r="F906" s="202"/>
      <c r="G906" s="199"/>
      <c r="I906" s="248"/>
      <c r="J906" s="248"/>
      <c r="K906" s="248"/>
      <c r="L906" s="248"/>
      <c r="M906" s="248"/>
      <c r="N906" s="248"/>
      <c r="O906" s="248"/>
      <c r="P906" s="248"/>
      <c r="Q906" s="248"/>
      <c r="R906" s="248"/>
      <c r="S906" s="248"/>
      <c r="T906" s="248"/>
      <c r="U906" s="248"/>
      <c r="V906" s="248"/>
      <c r="W906" s="248"/>
      <c r="X906" s="248"/>
    </row>
    <row r="907" spans="1:24" s="249" customFormat="1" x14ac:dyDescent="0.25">
      <c r="A907" s="376"/>
      <c r="B907" s="248"/>
      <c r="C907" s="199"/>
      <c r="D907" s="246"/>
      <c r="E907" s="246"/>
      <c r="F907" s="202"/>
      <c r="G907" s="199"/>
      <c r="I907" s="248"/>
      <c r="J907" s="248"/>
      <c r="K907" s="248"/>
      <c r="L907" s="248"/>
      <c r="M907" s="248"/>
      <c r="N907" s="248"/>
      <c r="O907" s="248"/>
      <c r="P907" s="248"/>
      <c r="Q907" s="248"/>
      <c r="R907" s="248"/>
      <c r="S907" s="248"/>
      <c r="T907" s="248"/>
      <c r="U907" s="248"/>
      <c r="V907" s="248"/>
      <c r="W907" s="248"/>
      <c r="X907" s="248"/>
    </row>
    <row r="908" spans="1:24" s="249" customFormat="1" x14ac:dyDescent="0.25">
      <c r="A908" s="376"/>
      <c r="B908" s="248"/>
      <c r="C908" s="199"/>
      <c r="D908" s="246"/>
      <c r="E908" s="246"/>
      <c r="F908" s="202"/>
      <c r="G908" s="199"/>
      <c r="I908" s="248"/>
      <c r="J908" s="248"/>
      <c r="K908" s="248"/>
      <c r="L908" s="248"/>
      <c r="M908" s="248"/>
      <c r="N908" s="248"/>
      <c r="O908" s="248"/>
      <c r="P908" s="248"/>
      <c r="Q908" s="248"/>
      <c r="R908" s="248"/>
      <c r="S908" s="248"/>
      <c r="T908" s="248"/>
      <c r="U908" s="248"/>
      <c r="V908" s="248"/>
      <c r="W908" s="248"/>
      <c r="X908" s="248"/>
    </row>
    <row r="909" spans="1:24" s="249" customFormat="1" x14ac:dyDescent="0.25">
      <c r="A909" s="376"/>
      <c r="B909" s="248"/>
      <c r="C909" s="199"/>
      <c r="D909" s="246"/>
      <c r="E909" s="246"/>
      <c r="F909" s="202"/>
      <c r="G909" s="199"/>
      <c r="I909" s="248"/>
      <c r="J909" s="248"/>
      <c r="K909" s="248"/>
      <c r="L909" s="248"/>
      <c r="M909" s="248"/>
      <c r="N909" s="248"/>
      <c r="O909" s="248"/>
      <c r="P909" s="248"/>
      <c r="Q909" s="248"/>
      <c r="R909" s="248"/>
      <c r="S909" s="248"/>
      <c r="T909" s="248"/>
      <c r="U909" s="248"/>
      <c r="V909" s="248"/>
      <c r="W909" s="248"/>
      <c r="X909" s="248"/>
    </row>
    <row r="910" spans="1:24" s="249" customFormat="1" x14ac:dyDescent="0.25">
      <c r="A910" s="376"/>
      <c r="B910" s="248"/>
      <c r="C910" s="199"/>
      <c r="D910" s="246"/>
      <c r="E910" s="246"/>
      <c r="F910" s="202"/>
      <c r="G910" s="199"/>
      <c r="I910" s="248"/>
      <c r="J910" s="248"/>
      <c r="K910" s="248"/>
      <c r="L910" s="248"/>
      <c r="M910" s="248"/>
      <c r="N910" s="248"/>
      <c r="O910" s="248"/>
      <c r="P910" s="248"/>
      <c r="Q910" s="248"/>
      <c r="R910" s="248"/>
      <c r="S910" s="248"/>
      <c r="T910" s="248"/>
      <c r="U910" s="248"/>
      <c r="V910" s="248"/>
      <c r="W910" s="248"/>
      <c r="X910" s="248"/>
    </row>
    <row r="911" spans="1:24" s="249" customFormat="1" x14ac:dyDescent="0.25">
      <c r="A911" s="376"/>
      <c r="B911" s="248"/>
      <c r="C911" s="199"/>
      <c r="D911" s="246"/>
      <c r="E911" s="246"/>
      <c r="F911" s="202"/>
      <c r="G911" s="199"/>
      <c r="I911" s="248"/>
      <c r="J911" s="248"/>
      <c r="K911" s="248"/>
      <c r="L911" s="248"/>
      <c r="M911" s="248"/>
      <c r="N911" s="248"/>
      <c r="O911" s="248"/>
      <c r="P911" s="248"/>
      <c r="Q911" s="248"/>
      <c r="R911" s="248"/>
      <c r="S911" s="248"/>
      <c r="T911" s="248"/>
      <c r="U911" s="248"/>
      <c r="V911" s="248"/>
      <c r="W911" s="248"/>
      <c r="X911" s="248"/>
    </row>
    <row r="912" spans="1:24" s="249" customFormat="1" x14ac:dyDescent="0.25">
      <c r="A912" s="376"/>
      <c r="B912" s="248"/>
      <c r="C912" s="199"/>
      <c r="D912" s="246"/>
      <c r="E912" s="246"/>
      <c r="F912" s="202"/>
      <c r="G912" s="199"/>
      <c r="I912" s="248"/>
      <c r="J912" s="248"/>
      <c r="K912" s="248"/>
      <c r="L912" s="248"/>
      <c r="M912" s="248"/>
      <c r="N912" s="248"/>
      <c r="O912" s="248"/>
      <c r="P912" s="248"/>
      <c r="Q912" s="248"/>
      <c r="R912" s="248"/>
      <c r="S912" s="248"/>
      <c r="T912" s="248"/>
      <c r="U912" s="248"/>
      <c r="V912" s="248"/>
      <c r="W912" s="248"/>
      <c r="X912" s="248"/>
    </row>
    <row r="913" spans="1:24" s="249" customFormat="1" x14ac:dyDescent="0.25">
      <c r="A913" s="376"/>
      <c r="B913" s="248"/>
      <c r="C913" s="199"/>
      <c r="D913" s="246"/>
      <c r="E913" s="246"/>
      <c r="F913" s="202"/>
      <c r="G913" s="199"/>
      <c r="I913" s="248"/>
      <c r="J913" s="248"/>
      <c r="K913" s="248"/>
      <c r="L913" s="248"/>
      <c r="M913" s="248"/>
      <c r="N913" s="248"/>
      <c r="O913" s="248"/>
      <c r="P913" s="248"/>
      <c r="Q913" s="248"/>
      <c r="R913" s="248"/>
      <c r="S913" s="248"/>
      <c r="T913" s="248"/>
      <c r="U913" s="248"/>
      <c r="V913" s="248"/>
      <c r="W913" s="248"/>
      <c r="X913" s="248"/>
    </row>
    <row r="914" spans="1:24" s="249" customFormat="1" x14ac:dyDescent="0.25">
      <c r="A914" s="376"/>
      <c r="B914" s="248"/>
      <c r="C914" s="199"/>
      <c r="D914" s="246"/>
      <c r="E914" s="246"/>
      <c r="F914" s="202"/>
      <c r="G914" s="199"/>
      <c r="I914" s="248"/>
      <c r="J914" s="248"/>
      <c r="K914" s="248"/>
      <c r="L914" s="248"/>
      <c r="M914" s="248"/>
      <c r="N914" s="248"/>
      <c r="O914" s="248"/>
      <c r="P914" s="248"/>
      <c r="Q914" s="248"/>
      <c r="R914" s="248"/>
      <c r="S914" s="248"/>
      <c r="T914" s="248"/>
      <c r="U914" s="248"/>
      <c r="V914" s="248"/>
      <c r="W914" s="248"/>
      <c r="X914" s="248"/>
    </row>
    <row r="915" spans="1:24" s="249" customFormat="1" x14ac:dyDescent="0.25">
      <c r="A915" s="376"/>
      <c r="B915" s="248"/>
      <c r="C915" s="199"/>
      <c r="D915" s="246"/>
      <c r="E915" s="246"/>
      <c r="F915" s="202"/>
      <c r="G915" s="199"/>
      <c r="I915" s="248"/>
      <c r="J915" s="248"/>
      <c r="K915" s="248"/>
      <c r="L915" s="248"/>
      <c r="M915" s="248"/>
      <c r="N915" s="248"/>
      <c r="O915" s="248"/>
      <c r="P915" s="248"/>
      <c r="Q915" s="248"/>
      <c r="R915" s="248"/>
      <c r="S915" s="248"/>
      <c r="T915" s="248"/>
      <c r="U915" s="248"/>
      <c r="V915" s="248"/>
      <c r="W915" s="248"/>
      <c r="X915" s="248"/>
    </row>
    <row r="916" spans="1:24" s="249" customFormat="1" x14ac:dyDescent="0.25">
      <c r="A916" s="376"/>
      <c r="B916" s="248"/>
      <c r="C916" s="199"/>
      <c r="D916" s="246"/>
      <c r="E916" s="246"/>
      <c r="F916" s="202"/>
      <c r="G916" s="199"/>
      <c r="I916" s="248"/>
      <c r="J916" s="248"/>
      <c r="K916" s="248"/>
      <c r="L916" s="248"/>
      <c r="M916" s="248"/>
      <c r="N916" s="248"/>
      <c r="O916" s="248"/>
      <c r="P916" s="248"/>
      <c r="Q916" s="248"/>
      <c r="R916" s="248"/>
      <c r="S916" s="248"/>
      <c r="T916" s="248"/>
      <c r="U916" s="248"/>
      <c r="V916" s="248"/>
      <c r="W916" s="248"/>
      <c r="X916" s="248"/>
    </row>
    <row r="917" spans="1:24" s="249" customFormat="1" x14ac:dyDescent="0.25">
      <c r="A917" s="376"/>
      <c r="B917" s="248"/>
      <c r="C917" s="199"/>
      <c r="D917" s="246"/>
      <c r="E917" s="246"/>
      <c r="F917" s="202"/>
      <c r="G917" s="199"/>
      <c r="I917" s="248"/>
      <c r="J917" s="248"/>
      <c r="K917" s="248"/>
      <c r="L917" s="248"/>
      <c r="M917" s="248"/>
      <c r="N917" s="248"/>
      <c r="O917" s="248"/>
      <c r="P917" s="248"/>
      <c r="Q917" s="248"/>
      <c r="R917" s="248"/>
      <c r="S917" s="248"/>
      <c r="T917" s="248"/>
      <c r="U917" s="248"/>
      <c r="V917" s="248"/>
      <c r="W917" s="248"/>
      <c r="X917" s="248"/>
    </row>
    <row r="918" spans="1:24" s="249" customFormat="1" x14ac:dyDescent="0.25">
      <c r="A918" s="376"/>
      <c r="B918" s="248"/>
      <c r="C918" s="199"/>
      <c r="D918" s="246"/>
      <c r="E918" s="246"/>
      <c r="F918" s="202"/>
      <c r="G918" s="199"/>
      <c r="I918" s="248"/>
      <c r="J918" s="248"/>
      <c r="K918" s="248"/>
      <c r="L918" s="248"/>
      <c r="M918" s="248"/>
      <c r="N918" s="248"/>
      <c r="O918" s="248"/>
      <c r="P918" s="248"/>
      <c r="Q918" s="248"/>
      <c r="R918" s="248"/>
      <c r="S918" s="248"/>
      <c r="T918" s="248"/>
      <c r="U918" s="248"/>
      <c r="V918" s="248"/>
      <c r="W918" s="248"/>
      <c r="X918" s="248"/>
    </row>
    <row r="919" spans="1:24" s="249" customFormat="1" x14ac:dyDescent="0.25">
      <c r="A919" s="376"/>
      <c r="B919" s="248"/>
      <c r="C919" s="199"/>
      <c r="D919" s="246"/>
      <c r="E919" s="246"/>
      <c r="F919" s="202"/>
      <c r="G919" s="199"/>
      <c r="I919" s="248"/>
      <c r="J919" s="248"/>
      <c r="K919" s="248"/>
      <c r="L919" s="248"/>
      <c r="M919" s="248"/>
      <c r="N919" s="248"/>
      <c r="O919" s="248"/>
      <c r="P919" s="248"/>
      <c r="Q919" s="248"/>
      <c r="R919" s="248"/>
      <c r="S919" s="248"/>
      <c r="T919" s="248"/>
      <c r="U919" s="248"/>
      <c r="V919" s="248"/>
      <c r="W919" s="248"/>
      <c r="X919" s="248"/>
    </row>
    <row r="920" spans="1:24" s="249" customFormat="1" x14ac:dyDescent="0.25">
      <c r="A920" s="376"/>
      <c r="B920" s="248"/>
      <c r="C920" s="199"/>
      <c r="D920" s="246"/>
      <c r="E920" s="246"/>
      <c r="F920" s="202"/>
      <c r="G920" s="199"/>
      <c r="I920" s="248"/>
      <c r="J920" s="248"/>
      <c r="K920" s="248"/>
      <c r="L920" s="248"/>
      <c r="M920" s="248"/>
      <c r="N920" s="248"/>
      <c r="O920" s="248"/>
      <c r="P920" s="248"/>
      <c r="Q920" s="248"/>
      <c r="R920" s="248"/>
      <c r="S920" s="248"/>
      <c r="T920" s="248"/>
      <c r="U920" s="248"/>
      <c r="V920" s="248"/>
      <c r="W920" s="248"/>
      <c r="X920" s="248"/>
    </row>
    <row r="921" spans="1:24" s="249" customFormat="1" x14ac:dyDescent="0.25">
      <c r="A921" s="376"/>
      <c r="B921" s="248"/>
      <c r="C921" s="199"/>
      <c r="D921" s="246"/>
      <c r="E921" s="246"/>
      <c r="F921" s="202"/>
      <c r="G921" s="199"/>
      <c r="I921" s="248"/>
      <c r="J921" s="248"/>
      <c r="K921" s="248"/>
      <c r="L921" s="248"/>
      <c r="M921" s="248"/>
      <c r="N921" s="248"/>
      <c r="O921" s="248"/>
      <c r="P921" s="248"/>
      <c r="Q921" s="248"/>
      <c r="R921" s="248"/>
      <c r="S921" s="248"/>
      <c r="T921" s="248"/>
      <c r="U921" s="248"/>
      <c r="V921" s="248"/>
      <c r="W921" s="248"/>
      <c r="X921" s="248"/>
    </row>
    <row r="922" spans="1:24" s="249" customFormat="1" x14ac:dyDescent="0.25">
      <c r="A922" s="376"/>
      <c r="B922" s="248"/>
      <c r="C922" s="199"/>
      <c r="D922" s="246"/>
      <c r="E922" s="246"/>
      <c r="F922" s="202"/>
      <c r="G922" s="199"/>
      <c r="I922" s="248"/>
      <c r="J922" s="248"/>
      <c r="K922" s="248"/>
      <c r="L922" s="248"/>
      <c r="M922" s="248"/>
      <c r="N922" s="248"/>
      <c r="O922" s="248"/>
      <c r="P922" s="248"/>
      <c r="Q922" s="248"/>
      <c r="R922" s="248"/>
      <c r="S922" s="248"/>
      <c r="T922" s="248"/>
      <c r="U922" s="248"/>
      <c r="V922" s="248"/>
      <c r="W922" s="248"/>
      <c r="X922" s="248"/>
    </row>
    <row r="923" spans="1:24" s="249" customFormat="1" x14ac:dyDescent="0.25">
      <c r="A923" s="376"/>
      <c r="B923" s="248"/>
      <c r="C923" s="199"/>
      <c r="D923" s="246"/>
      <c r="E923" s="246"/>
      <c r="F923" s="202"/>
      <c r="G923" s="199"/>
      <c r="I923" s="248"/>
      <c r="J923" s="248"/>
      <c r="K923" s="248"/>
      <c r="L923" s="248"/>
      <c r="M923" s="248"/>
      <c r="N923" s="248"/>
      <c r="O923" s="248"/>
      <c r="P923" s="248"/>
      <c r="Q923" s="248"/>
      <c r="R923" s="248"/>
      <c r="S923" s="248"/>
      <c r="T923" s="248"/>
      <c r="U923" s="248"/>
      <c r="V923" s="248"/>
      <c r="W923" s="248"/>
      <c r="X923" s="248"/>
    </row>
    <row r="924" spans="1:24" s="249" customFormat="1" x14ac:dyDescent="0.25">
      <c r="A924" s="376"/>
      <c r="B924" s="248"/>
      <c r="C924" s="199"/>
      <c r="D924" s="246"/>
      <c r="E924" s="246"/>
      <c r="F924" s="202"/>
      <c r="G924" s="199"/>
      <c r="I924" s="248"/>
      <c r="J924" s="248"/>
      <c r="K924" s="248"/>
      <c r="L924" s="248"/>
      <c r="M924" s="248"/>
      <c r="N924" s="248"/>
      <c r="O924" s="248"/>
      <c r="P924" s="248"/>
      <c r="Q924" s="248"/>
      <c r="R924" s="248"/>
      <c r="S924" s="248"/>
      <c r="T924" s="248"/>
      <c r="U924" s="248"/>
      <c r="V924" s="248"/>
      <c r="W924" s="248"/>
      <c r="X924" s="248"/>
    </row>
    <row r="925" spans="1:24" s="249" customFormat="1" x14ac:dyDescent="0.25">
      <c r="A925" s="376"/>
      <c r="B925" s="248"/>
      <c r="C925" s="199"/>
      <c r="D925" s="246"/>
      <c r="E925" s="246"/>
      <c r="F925" s="202"/>
      <c r="G925" s="199"/>
      <c r="I925" s="248"/>
      <c r="J925" s="248"/>
      <c r="K925" s="248"/>
      <c r="L925" s="248"/>
      <c r="M925" s="248"/>
      <c r="N925" s="248"/>
      <c r="O925" s="248"/>
      <c r="P925" s="248"/>
      <c r="Q925" s="248"/>
      <c r="R925" s="248"/>
      <c r="S925" s="248"/>
      <c r="T925" s="248"/>
      <c r="U925" s="248"/>
      <c r="V925" s="248"/>
      <c r="W925" s="248"/>
      <c r="X925" s="248"/>
    </row>
    <row r="926" spans="1:24" s="249" customFormat="1" x14ac:dyDescent="0.25">
      <c r="A926" s="376"/>
      <c r="B926" s="248"/>
      <c r="C926" s="199"/>
      <c r="D926" s="246"/>
      <c r="E926" s="246"/>
      <c r="F926" s="202"/>
      <c r="G926" s="199"/>
      <c r="I926" s="248"/>
      <c r="J926" s="248"/>
      <c r="K926" s="248"/>
      <c r="L926" s="248"/>
      <c r="M926" s="248"/>
      <c r="N926" s="248"/>
      <c r="O926" s="248"/>
      <c r="P926" s="248"/>
      <c r="Q926" s="248"/>
      <c r="R926" s="248"/>
      <c r="S926" s="248"/>
      <c r="T926" s="248"/>
      <c r="U926" s="248"/>
      <c r="V926" s="248"/>
      <c r="W926" s="248"/>
      <c r="X926" s="248"/>
    </row>
    <row r="927" spans="1:24" s="249" customFormat="1" x14ac:dyDescent="0.25">
      <c r="A927" s="376"/>
      <c r="B927" s="248"/>
      <c r="C927" s="199"/>
      <c r="D927" s="246"/>
      <c r="E927" s="246"/>
      <c r="F927" s="202"/>
      <c r="G927" s="199"/>
      <c r="I927" s="248"/>
      <c r="J927" s="248"/>
      <c r="K927" s="248"/>
      <c r="L927" s="248"/>
      <c r="M927" s="248"/>
      <c r="N927" s="248"/>
      <c r="O927" s="248"/>
      <c r="P927" s="248"/>
      <c r="Q927" s="248"/>
      <c r="R927" s="248"/>
      <c r="S927" s="248"/>
      <c r="T927" s="248"/>
      <c r="U927" s="248"/>
      <c r="V927" s="248"/>
      <c r="W927" s="248"/>
      <c r="X927" s="248"/>
    </row>
    <row r="928" spans="1:24" s="249" customFormat="1" x14ac:dyDescent="0.25">
      <c r="A928" s="376"/>
      <c r="B928" s="248"/>
      <c r="C928" s="199"/>
      <c r="D928" s="246"/>
      <c r="E928" s="246"/>
      <c r="F928" s="202"/>
      <c r="G928" s="199"/>
      <c r="I928" s="248"/>
      <c r="J928" s="248"/>
      <c r="K928" s="248"/>
      <c r="L928" s="248"/>
      <c r="M928" s="248"/>
      <c r="N928" s="248"/>
      <c r="O928" s="248"/>
      <c r="P928" s="248"/>
      <c r="Q928" s="248"/>
      <c r="R928" s="248"/>
      <c r="S928" s="248"/>
      <c r="T928" s="248"/>
      <c r="U928" s="248"/>
      <c r="V928" s="248"/>
      <c r="W928" s="248"/>
      <c r="X928" s="248"/>
    </row>
    <row r="929" spans="1:24" s="249" customFormat="1" x14ac:dyDescent="0.25">
      <c r="A929" s="376"/>
      <c r="B929" s="248"/>
      <c r="C929" s="199"/>
      <c r="D929" s="246"/>
      <c r="E929" s="246"/>
      <c r="F929" s="202"/>
      <c r="G929" s="199"/>
      <c r="I929" s="248"/>
      <c r="J929" s="248"/>
      <c r="K929" s="248"/>
      <c r="L929" s="248"/>
      <c r="M929" s="248"/>
      <c r="N929" s="248"/>
      <c r="O929" s="248"/>
      <c r="P929" s="248"/>
      <c r="Q929" s="248"/>
      <c r="R929" s="248"/>
      <c r="S929" s="248"/>
      <c r="T929" s="248"/>
      <c r="U929" s="248"/>
      <c r="V929" s="248"/>
      <c r="W929" s="248"/>
      <c r="X929" s="248"/>
    </row>
    <row r="930" spans="1:24" s="249" customFormat="1" x14ac:dyDescent="0.25">
      <c r="A930" s="376"/>
      <c r="B930" s="248"/>
      <c r="C930" s="199"/>
      <c r="D930" s="246"/>
      <c r="E930" s="246"/>
      <c r="F930" s="202"/>
      <c r="G930" s="199"/>
      <c r="I930" s="248"/>
      <c r="J930" s="248"/>
      <c r="K930" s="248"/>
      <c r="L930" s="248"/>
      <c r="M930" s="248"/>
      <c r="N930" s="248"/>
      <c r="O930" s="248"/>
      <c r="P930" s="248"/>
      <c r="Q930" s="248"/>
      <c r="R930" s="248"/>
      <c r="S930" s="248"/>
      <c r="T930" s="248"/>
      <c r="U930" s="248"/>
      <c r="V930" s="248"/>
      <c r="W930" s="248"/>
      <c r="X930" s="248"/>
    </row>
    <row r="931" spans="1:24" s="249" customFormat="1" x14ac:dyDescent="0.25">
      <c r="A931" s="376"/>
      <c r="B931" s="248"/>
      <c r="C931" s="199"/>
      <c r="D931" s="246"/>
      <c r="E931" s="246"/>
      <c r="F931" s="202"/>
      <c r="G931" s="199"/>
      <c r="I931" s="248"/>
      <c r="J931" s="248"/>
      <c r="K931" s="248"/>
      <c r="L931" s="248"/>
      <c r="M931" s="248"/>
      <c r="N931" s="248"/>
      <c r="O931" s="248"/>
      <c r="P931" s="248"/>
      <c r="Q931" s="248"/>
      <c r="R931" s="248"/>
      <c r="S931" s="248"/>
      <c r="T931" s="248"/>
      <c r="U931" s="248"/>
      <c r="V931" s="248"/>
      <c r="W931" s="248"/>
      <c r="X931" s="248"/>
    </row>
    <row r="932" spans="1:24" s="249" customFormat="1" x14ac:dyDescent="0.25">
      <c r="A932" s="376"/>
      <c r="B932" s="248"/>
      <c r="C932" s="199"/>
      <c r="D932" s="246"/>
      <c r="E932" s="246"/>
      <c r="F932" s="202"/>
      <c r="G932" s="199"/>
      <c r="I932" s="248"/>
      <c r="J932" s="248"/>
      <c r="K932" s="248"/>
      <c r="L932" s="248"/>
      <c r="M932" s="248"/>
      <c r="N932" s="248"/>
      <c r="O932" s="248"/>
      <c r="P932" s="248"/>
      <c r="Q932" s="248"/>
      <c r="R932" s="248"/>
      <c r="S932" s="248"/>
      <c r="T932" s="248"/>
      <c r="U932" s="248"/>
      <c r="V932" s="248"/>
      <c r="W932" s="248"/>
      <c r="X932" s="248"/>
    </row>
    <row r="933" spans="1:24" s="249" customFormat="1" x14ac:dyDescent="0.25">
      <c r="A933" s="376"/>
      <c r="B933" s="248"/>
      <c r="C933" s="199"/>
      <c r="D933" s="246"/>
      <c r="E933" s="246"/>
      <c r="F933" s="202"/>
      <c r="G933" s="199"/>
      <c r="I933" s="248"/>
      <c r="J933" s="248"/>
      <c r="K933" s="248"/>
      <c r="L933" s="248"/>
      <c r="M933" s="248"/>
      <c r="N933" s="248"/>
      <c r="O933" s="248"/>
      <c r="P933" s="248"/>
      <c r="Q933" s="248"/>
      <c r="R933" s="248"/>
      <c r="S933" s="248"/>
      <c r="T933" s="248"/>
      <c r="U933" s="248"/>
      <c r="V933" s="248"/>
      <c r="W933" s="248"/>
      <c r="X933" s="248"/>
    </row>
    <row r="934" spans="1:24" s="249" customFormat="1" x14ac:dyDescent="0.25">
      <c r="A934" s="376"/>
      <c r="B934" s="248"/>
      <c r="C934" s="199"/>
      <c r="D934" s="246"/>
      <c r="E934" s="246"/>
      <c r="F934" s="202"/>
      <c r="G934" s="199"/>
      <c r="I934" s="248"/>
      <c r="J934" s="248"/>
      <c r="K934" s="248"/>
      <c r="L934" s="248"/>
      <c r="M934" s="248"/>
      <c r="N934" s="248"/>
      <c r="O934" s="248"/>
      <c r="P934" s="248"/>
      <c r="Q934" s="248"/>
      <c r="R934" s="248"/>
      <c r="S934" s="248"/>
      <c r="T934" s="248"/>
      <c r="U934" s="248"/>
      <c r="V934" s="248"/>
      <c r="W934" s="248"/>
      <c r="X934" s="248"/>
    </row>
    <row r="935" spans="1:24" s="249" customFormat="1" x14ac:dyDescent="0.25">
      <c r="A935" s="376"/>
      <c r="B935" s="248"/>
      <c r="C935" s="199"/>
      <c r="D935" s="246"/>
      <c r="E935" s="246"/>
      <c r="F935" s="202"/>
      <c r="G935" s="199"/>
      <c r="I935" s="248"/>
      <c r="J935" s="248"/>
      <c r="K935" s="248"/>
      <c r="L935" s="248"/>
      <c r="M935" s="248"/>
      <c r="N935" s="248"/>
      <c r="O935" s="248"/>
      <c r="P935" s="248"/>
      <c r="Q935" s="248"/>
      <c r="R935" s="248"/>
      <c r="S935" s="248"/>
      <c r="T935" s="248"/>
      <c r="U935" s="248"/>
      <c r="V935" s="248"/>
      <c r="W935" s="248"/>
      <c r="X935" s="248"/>
    </row>
    <row r="936" spans="1:24" s="249" customFormat="1" x14ac:dyDescent="0.25">
      <c r="A936" s="376"/>
      <c r="B936" s="248"/>
      <c r="C936" s="199"/>
      <c r="D936" s="246"/>
      <c r="E936" s="246"/>
      <c r="F936" s="202"/>
      <c r="G936" s="199"/>
      <c r="I936" s="248"/>
      <c r="J936" s="248"/>
      <c r="K936" s="248"/>
      <c r="L936" s="248"/>
      <c r="M936" s="248"/>
      <c r="N936" s="248"/>
      <c r="O936" s="248"/>
      <c r="P936" s="248"/>
      <c r="Q936" s="248"/>
      <c r="R936" s="248"/>
      <c r="S936" s="248"/>
      <c r="T936" s="248"/>
      <c r="U936" s="248"/>
      <c r="V936" s="248"/>
      <c r="W936" s="248"/>
      <c r="X936" s="248"/>
    </row>
    <row r="937" spans="1:24" s="249" customFormat="1" x14ac:dyDescent="0.25">
      <c r="A937" s="376"/>
      <c r="B937" s="248"/>
      <c r="C937" s="199"/>
      <c r="D937" s="246"/>
      <c r="E937" s="246"/>
      <c r="F937" s="202"/>
      <c r="G937" s="199"/>
      <c r="I937" s="248"/>
      <c r="J937" s="248"/>
      <c r="K937" s="248"/>
      <c r="L937" s="248"/>
      <c r="M937" s="248"/>
      <c r="N937" s="248"/>
      <c r="O937" s="248"/>
      <c r="P937" s="248"/>
      <c r="Q937" s="248"/>
      <c r="R937" s="248"/>
      <c r="S937" s="248"/>
      <c r="T937" s="248"/>
      <c r="U937" s="248"/>
      <c r="V937" s="248"/>
      <c r="W937" s="248"/>
      <c r="X937" s="248"/>
    </row>
    <row r="938" spans="1:24" s="249" customFormat="1" x14ac:dyDescent="0.25">
      <c r="A938" s="376"/>
      <c r="B938" s="248"/>
      <c r="C938" s="199"/>
      <c r="D938" s="246"/>
      <c r="E938" s="246"/>
      <c r="F938" s="202"/>
      <c r="G938" s="199"/>
      <c r="I938" s="248"/>
      <c r="J938" s="248"/>
      <c r="K938" s="248"/>
      <c r="L938" s="248"/>
      <c r="M938" s="248"/>
      <c r="N938" s="248"/>
      <c r="O938" s="248"/>
      <c r="P938" s="248"/>
      <c r="Q938" s="248"/>
      <c r="R938" s="248"/>
      <c r="S938" s="248"/>
      <c r="T938" s="248"/>
      <c r="U938" s="248"/>
      <c r="V938" s="248"/>
      <c r="W938" s="248"/>
      <c r="X938" s="248"/>
    </row>
    <row r="939" spans="1:24" s="249" customFormat="1" x14ac:dyDescent="0.25">
      <c r="A939" s="376"/>
      <c r="B939" s="248"/>
      <c r="C939" s="199"/>
      <c r="D939" s="246"/>
      <c r="E939" s="246"/>
      <c r="F939" s="202"/>
      <c r="G939" s="199"/>
      <c r="I939" s="248"/>
      <c r="J939" s="248"/>
      <c r="K939" s="248"/>
      <c r="L939" s="248"/>
      <c r="M939" s="248"/>
      <c r="N939" s="248"/>
      <c r="O939" s="248"/>
      <c r="P939" s="248"/>
      <c r="Q939" s="248"/>
      <c r="R939" s="248"/>
      <c r="S939" s="248"/>
      <c r="T939" s="248"/>
      <c r="U939" s="248"/>
      <c r="V939" s="248"/>
      <c r="W939" s="248"/>
      <c r="X939" s="248"/>
    </row>
    <row r="940" spans="1:24" s="249" customFormat="1" x14ac:dyDescent="0.25">
      <c r="A940" s="376"/>
      <c r="B940" s="248"/>
      <c r="C940" s="199"/>
      <c r="D940" s="246"/>
      <c r="E940" s="246"/>
      <c r="F940" s="202"/>
      <c r="G940" s="199"/>
      <c r="I940" s="248"/>
      <c r="J940" s="248"/>
      <c r="K940" s="248"/>
      <c r="L940" s="248"/>
      <c r="M940" s="248"/>
      <c r="N940" s="248"/>
      <c r="O940" s="248"/>
      <c r="P940" s="248"/>
      <c r="Q940" s="248"/>
      <c r="R940" s="248"/>
      <c r="S940" s="248"/>
      <c r="T940" s="248"/>
      <c r="U940" s="248"/>
      <c r="V940" s="248"/>
      <c r="W940" s="248"/>
      <c r="X940" s="248"/>
    </row>
    <row r="941" spans="1:24" s="249" customFormat="1" x14ac:dyDescent="0.25">
      <c r="A941" s="376"/>
      <c r="B941" s="248"/>
      <c r="C941" s="199"/>
      <c r="D941" s="246"/>
      <c r="E941" s="246"/>
      <c r="F941" s="202"/>
      <c r="G941" s="199"/>
      <c r="I941" s="248"/>
      <c r="J941" s="248"/>
      <c r="K941" s="248"/>
      <c r="L941" s="248"/>
      <c r="M941" s="248"/>
      <c r="N941" s="248"/>
      <c r="O941" s="248"/>
      <c r="P941" s="248"/>
      <c r="Q941" s="248"/>
      <c r="R941" s="248"/>
      <c r="S941" s="248"/>
      <c r="T941" s="248"/>
      <c r="U941" s="248"/>
      <c r="V941" s="248"/>
      <c r="W941" s="248"/>
      <c r="X941" s="248"/>
    </row>
    <row r="942" spans="1:24" s="249" customFormat="1" x14ac:dyDescent="0.25">
      <c r="A942" s="376"/>
      <c r="B942" s="248"/>
      <c r="C942" s="199"/>
      <c r="D942" s="246"/>
      <c r="E942" s="246"/>
      <c r="F942" s="202"/>
      <c r="G942" s="199"/>
      <c r="I942" s="248"/>
      <c r="J942" s="248"/>
      <c r="K942" s="248"/>
      <c r="L942" s="248"/>
      <c r="M942" s="248"/>
      <c r="N942" s="248"/>
      <c r="O942" s="248"/>
      <c r="P942" s="248"/>
      <c r="Q942" s="248"/>
      <c r="R942" s="248"/>
      <c r="S942" s="248"/>
      <c r="T942" s="248"/>
      <c r="U942" s="248"/>
      <c r="V942" s="248"/>
      <c r="W942" s="248"/>
      <c r="X942" s="248"/>
    </row>
    <row r="943" spans="1:24" s="249" customFormat="1" x14ac:dyDescent="0.25">
      <c r="A943" s="376"/>
      <c r="B943" s="248"/>
      <c r="C943" s="199"/>
      <c r="D943" s="246"/>
      <c r="E943" s="246"/>
      <c r="F943" s="202"/>
      <c r="G943" s="199"/>
      <c r="I943" s="248"/>
      <c r="J943" s="248"/>
      <c r="K943" s="248"/>
      <c r="L943" s="248"/>
      <c r="M943" s="248"/>
      <c r="N943" s="248"/>
      <c r="O943" s="248"/>
      <c r="P943" s="248"/>
      <c r="Q943" s="248"/>
      <c r="R943" s="248"/>
      <c r="S943" s="248"/>
      <c r="T943" s="248"/>
      <c r="U943" s="248"/>
      <c r="V943" s="248"/>
      <c r="W943" s="248"/>
      <c r="X943" s="248"/>
    </row>
    <row r="944" spans="1:24" s="249" customFormat="1" x14ac:dyDescent="0.25">
      <c r="A944" s="376"/>
      <c r="B944" s="248"/>
      <c r="C944" s="199"/>
      <c r="D944" s="246"/>
      <c r="E944" s="246"/>
      <c r="F944" s="202"/>
      <c r="G944" s="199"/>
      <c r="I944" s="248"/>
      <c r="J944" s="248"/>
      <c r="K944" s="248"/>
      <c r="L944" s="248"/>
      <c r="M944" s="248"/>
      <c r="N944" s="248"/>
      <c r="O944" s="248"/>
      <c r="P944" s="248"/>
      <c r="Q944" s="248"/>
      <c r="R944" s="248"/>
      <c r="S944" s="248"/>
      <c r="T944" s="248"/>
      <c r="U944" s="248"/>
      <c r="V944" s="248"/>
      <c r="W944" s="248"/>
      <c r="X944" s="248"/>
    </row>
    <row r="945" spans="1:24" s="249" customFormat="1" x14ac:dyDescent="0.25">
      <c r="A945" s="376"/>
      <c r="B945" s="248"/>
      <c r="C945" s="199"/>
      <c r="D945" s="246"/>
      <c r="E945" s="246"/>
      <c r="F945" s="202"/>
      <c r="G945" s="199"/>
      <c r="I945" s="248"/>
      <c r="J945" s="248"/>
      <c r="K945" s="248"/>
      <c r="L945" s="248"/>
      <c r="M945" s="248"/>
      <c r="N945" s="248"/>
      <c r="O945" s="248"/>
      <c r="P945" s="248"/>
      <c r="Q945" s="248"/>
      <c r="R945" s="248"/>
      <c r="S945" s="248"/>
      <c r="T945" s="248"/>
      <c r="U945" s="248"/>
      <c r="V945" s="248"/>
      <c r="W945" s="248"/>
      <c r="X945" s="248"/>
    </row>
    <row r="946" spans="1:24" s="249" customFormat="1" x14ac:dyDescent="0.25">
      <c r="A946" s="376"/>
      <c r="B946" s="248"/>
      <c r="C946" s="199"/>
      <c r="D946" s="246"/>
      <c r="E946" s="246"/>
      <c r="F946" s="202"/>
      <c r="G946" s="199"/>
      <c r="I946" s="248"/>
      <c r="J946" s="248"/>
      <c r="K946" s="248"/>
      <c r="L946" s="248"/>
      <c r="M946" s="248"/>
      <c r="N946" s="248"/>
      <c r="O946" s="248"/>
      <c r="P946" s="248"/>
      <c r="Q946" s="248"/>
      <c r="R946" s="248"/>
      <c r="S946" s="248"/>
      <c r="T946" s="248"/>
      <c r="U946" s="248"/>
      <c r="V946" s="248"/>
      <c r="W946" s="248"/>
      <c r="X946" s="248"/>
    </row>
    <row r="947" spans="1:24" s="249" customFormat="1" x14ac:dyDescent="0.25">
      <c r="A947" s="376"/>
      <c r="B947" s="248"/>
      <c r="C947" s="199"/>
      <c r="D947" s="246"/>
      <c r="E947" s="246"/>
      <c r="F947" s="202"/>
      <c r="G947" s="199"/>
      <c r="I947" s="248"/>
      <c r="J947" s="248"/>
      <c r="K947" s="248"/>
      <c r="L947" s="248"/>
      <c r="M947" s="248"/>
      <c r="N947" s="248"/>
      <c r="O947" s="248"/>
      <c r="P947" s="248"/>
      <c r="Q947" s="248"/>
      <c r="R947" s="248"/>
      <c r="S947" s="248"/>
      <c r="T947" s="248"/>
      <c r="U947" s="248"/>
      <c r="V947" s="248"/>
      <c r="W947" s="248"/>
      <c r="X947" s="248"/>
    </row>
    <row r="948" spans="1:24" s="249" customFormat="1" x14ac:dyDescent="0.25">
      <c r="A948" s="376"/>
      <c r="B948" s="248"/>
      <c r="C948" s="199"/>
      <c r="D948" s="246"/>
      <c r="E948" s="246"/>
      <c r="F948" s="202"/>
      <c r="G948" s="199"/>
      <c r="I948" s="248"/>
      <c r="J948" s="248"/>
      <c r="K948" s="248"/>
      <c r="L948" s="248"/>
      <c r="M948" s="248"/>
      <c r="N948" s="248"/>
      <c r="O948" s="248"/>
      <c r="P948" s="248"/>
      <c r="Q948" s="248"/>
      <c r="R948" s="248"/>
      <c r="S948" s="248"/>
      <c r="T948" s="248"/>
      <c r="U948" s="248"/>
      <c r="V948" s="248"/>
      <c r="W948" s="248"/>
      <c r="X948" s="248"/>
    </row>
    <row r="949" spans="1:24" s="249" customFormat="1" x14ac:dyDescent="0.25">
      <c r="A949" s="376"/>
      <c r="B949" s="248"/>
      <c r="C949" s="199"/>
      <c r="D949" s="246"/>
      <c r="E949" s="246"/>
      <c r="F949" s="202"/>
      <c r="G949" s="199"/>
      <c r="I949" s="248"/>
      <c r="J949" s="248"/>
      <c r="K949" s="248"/>
      <c r="L949" s="248"/>
      <c r="M949" s="248"/>
      <c r="N949" s="248"/>
      <c r="O949" s="248"/>
      <c r="P949" s="248"/>
      <c r="Q949" s="248"/>
      <c r="R949" s="248"/>
      <c r="S949" s="248"/>
      <c r="T949" s="248"/>
      <c r="U949" s="248"/>
      <c r="V949" s="248"/>
      <c r="W949" s="248"/>
      <c r="X949" s="248"/>
    </row>
    <row r="950" spans="1:24" s="249" customFormat="1" x14ac:dyDescent="0.25">
      <c r="A950" s="376"/>
      <c r="B950" s="248"/>
      <c r="C950" s="199"/>
      <c r="D950" s="246"/>
      <c r="E950" s="246"/>
      <c r="F950" s="202"/>
      <c r="G950" s="199"/>
      <c r="I950" s="248"/>
      <c r="J950" s="248"/>
      <c r="K950" s="248"/>
      <c r="L950" s="248"/>
      <c r="M950" s="248"/>
      <c r="N950" s="248"/>
      <c r="O950" s="248"/>
      <c r="P950" s="248"/>
      <c r="Q950" s="248"/>
      <c r="R950" s="248"/>
      <c r="S950" s="248"/>
      <c r="T950" s="248"/>
      <c r="U950" s="248"/>
      <c r="V950" s="248"/>
      <c r="W950" s="248"/>
      <c r="X950" s="248"/>
    </row>
    <row r="951" spans="1:24" s="249" customFormat="1" x14ac:dyDescent="0.25">
      <c r="A951" s="376"/>
      <c r="B951" s="248"/>
      <c r="C951" s="199"/>
      <c r="D951" s="246"/>
      <c r="E951" s="246"/>
      <c r="F951" s="202"/>
      <c r="G951" s="199"/>
      <c r="I951" s="248"/>
      <c r="J951" s="248"/>
      <c r="K951" s="248"/>
      <c r="L951" s="248"/>
      <c r="M951" s="248"/>
      <c r="N951" s="248"/>
      <c r="O951" s="248"/>
      <c r="P951" s="248"/>
      <c r="Q951" s="248"/>
      <c r="R951" s="248"/>
      <c r="S951" s="248"/>
      <c r="T951" s="248"/>
      <c r="U951" s="248"/>
      <c r="V951" s="248"/>
      <c r="W951" s="248"/>
      <c r="X951" s="248"/>
    </row>
    <row r="952" spans="1:24" s="249" customFormat="1" x14ac:dyDescent="0.25">
      <c r="A952" s="376"/>
      <c r="B952" s="248"/>
      <c r="C952" s="199"/>
      <c r="D952" s="246"/>
      <c r="E952" s="246"/>
      <c r="F952" s="202"/>
      <c r="G952" s="199"/>
      <c r="I952" s="248"/>
      <c r="J952" s="248"/>
      <c r="K952" s="248"/>
      <c r="L952" s="248"/>
      <c r="M952" s="248"/>
      <c r="N952" s="248"/>
      <c r="O952" s="248"/>
      <c r="P952" s="248"/>
      <c r="Q952" s="248"/>
      <c r="R952" s="248"/>
      <c r="S952" s="248"/>
      <c r="T952" s="248"/>
      <c r="U952" s="248"/>
      <c r="V952" s="248"/>
      <c r="W952" s="248"/>
      <c r="X952" s="248"/>
    </row>
    <row r="953" spans="1:24" s="249" customFormat="1" x14ac:dyDescent="0.25">
      <c r="A953" s="376"/>
      <c r="B953" s="248"/>
      <c r="C953" s="199"/>
      <c r="D953" s="246"/>
      <c r="E953" s="246"/>
      <c r="F953" s="202"/>
      <c r="G953" s="199"/>
      <c r="I953" s="248"/>
      <c r="J953" s="248"/>
      <c r="K953" s="248"/>
      <c r="L953" s="248"/>
      <c r="M953" s="248"/>
      <c r="N953" s="248"/>
      <c r="O953" s="248"/>
      <c r="P953" s="248"/>
      <c r="Q953" s="248"/>
      <c r="R953" s="248"/>
      <c r="S953" s="248"/>
      <c r="T953" s="248"/>
      <c r="U953" s="248"/>
      <c r="V953" s="248"/>
      <c r="W953" s="248"/>
      <c r="X953" s="248"/>
    </row>
    <row r="954" spans="1:24" s="249" customFormat="1" x14ac:dyDescent="0.25">
      <c r="A954" s="376"/>
      <c r="B954" s="248"/>
      <c r="C954" s="199"/>
      <c r="D954" s="246"/>
      <c r="E954" s="246"/>
      <c r="F954" s="202"/>
      <c r="G954" s="199"/>
      <c r="I954" s="248"/>
      <c r="J954" s="248"/>
      <c r="K954" s="248"/>
      <c r="L954" s="248"/>
      <c r="M954" s="248"/>
      <c r="N954" s="248"/>
      <c r="O954" s="248"/>
      <c r="P954" s="248"/>
      <c r="Q954" s="248"/>
      <c r="R954" s="248"/>
      <c r="S954" s="248"/>
      <c r="T954" s="248"/>
      <c r="U954" s="248"/>
      <c r="V954" s="248"/>
      <c r="W954" s="248"/>
      <c r="X954" s="248"/>
    </row>
    <row r="955" spans="1:24" s="249" customFormat="1" x14ac:dyDescent="0.25">
      <c r="A955" s="376"/>
      <c r="B955" s="248"/>
      <c r="C955" s="199"/>
      <c r="D955" s="246"/>
      <c r="E955" s="246"/>
      <c r="F955" s="202"/>
      <c r="G955" s="199"/>
      <c r="I955" s="248"/>
      <c r="J955" s="248"/>
      <c r="K955" s="248"/>
      <c r="L955" s="248"/>
      <c r="M955" s="248"/>
      <c r="N955" s="248"/>
      <c r="O955" s="248"/>
      <c r="P955" s="248"/>
      <c r="Q955" s="248"/>
      <c r="R955" s="248"/>
      <c r="S955" s="248"/>
      <c r="T955" s="248"/>
      <c r="U955" s="248"/>
      <c r="V955" s="248"/>
      <c r="W955" s="248"/>
      <c r="X955" s="248"/>
    </row>
    <row r="956" spans="1:24" s="249" customFormat="1" x14ac:dyDescent="0.25">
      <c r="A956" s="376"/>
      <c r="B956" s="248"/>
      <c r="C956" s="199"/>
      <c r="D956" s="246"/>
      <c r="E956" s="246"/>
      <c r="F956" s="202"/>
      <c r="G956" s="199"/>
      <c r="I956" s="248"/>
      <c r="J956" s="248"/>
      <c r="K956" s="248"/>
      <c r="L956" s="248"/>
      <c r="M956" s="248"/>
      <c r="N956" s="248"/>
      <c r="O956" s="248"/>
      <c r="P956" s="248"/>
      <c r="Q956" s="248"/>
      <c r="R956" s="248"/>
      <c r="S956" s="248"/>
      <c r="T956" s="248"/>
      <c r="U956" s="248"/>
      <c r="V956" s="248"/>
      <c r="W956" s="248"/>
      <c r="X956" s="248"/>
    </row>
    <row r="957" spans="1:24" s="249" customFormat="1" x14ac:dyDescent="0.25">
      <c r="A957" s="376"/>
      <c r="B957" s="248"/>
      <c r="C957" s="199"/>
      <c r="D957" s="246"/>
      <c r="E957" s="246"/>
      <c r="F957" s="202"/>
      <c r="G957" s="199"/>
      <c r="I957" s="248"/>
      <c r="J957" s="248"/>
      <c r="K957" s="248"/>
      <c r="L957" s="248"/>
      <c r="M957" s="248"/>
      <c r="N957" s="248"/>
      <c r="O957" s="248"/>
      <c r="P957" s="248"/>
      <c r="Q957" s="248"/>
      <c r="R957" s="248"/>
      <c r="S957" s="248"/>
      <c r="T957" s="248"/>
      <c r="U957" s="248"/>
      <c r="V957" s="248"/>
      <c r="W957" s="248"/>
      <c r="X957" s="248"/>
    </row>
    <row r="958" spans="1:24" s="249" customFormat="1" x14ac:dyDescent="0.25">
      <c r="A958" s="376"/>
      <c r="B958" s="248"/>
      <c r="C958" s="199"/>
      <c r="D958" s="246"/>
      <c r="E958" s="246"/>
      <c r="F958" s="202"/>
      <c r="G958" s="199"/>
      <c r="I958" s="248"/>
      <c r="J958" s="248"/>
      <c r="K958" s="248"/>
      <c r="L958" s="248"/>
      <c r="M958" s="248"/>
      <c r="N958" s="248"/>
      <c r="O958" s="248"/>
      <c r="P958" s="248"/>
      <c r="Q958" s="248"/>
      <c r="R958" s="248"/>
      <c r="S958" s="248"/>
      <c r="T958" s="248"/>
      <c r="U958" s="248"/>
      <c r="V958" s="248"/>
      <c r="W958" s="248"/>
      <c r="X958" s="248"/>
    </row>
    <row r="959" spans="1:24" s="249" customFormat="1" x14ac:dyDescent="0.25">
      <c r="A959" s="376"/>
      <c r="B959" s="248"/>
      <c r="C959" s="199"/>
      <c r="D959" s="246"/>
      <c r="E959" s="246"/>
      <c r="F959" s="202"/>
      <c r="G959" s="199"/>
      <c r="I959" s="248"/>
      <c r="J959" s="248"/>
      <c r="K959" s="248"/>
      <c r="L959" s="248"/>
      <c r="M959" s="248"/>
      <c r="N959" s="248"/>
      <c r="O959" s="248"/>
      <c r="P959" s="248"/>
      <c r="Q959" s="248"/>
      <c r="R959" s="248"/>
      <c r="S959" s="248"/>
      <c r="T959" s="248"/>
      <c r="U959" s="248"/>
      <c r="V959" s="248"/>
      <c r="W959" s="248"/>
      <c r="X959" s="248"/>
    </row>
    <row r="960" spans="1:24" s="249" customFormat="1" x14ac:dyDescent="0.25">
      <c r="A960" s="376"/>
      <c r="B960" s="248"/>
      <c r="C960" s="199"/>
      <c r="D960" s="246"/>
      <c r="E960" s="246"/>
      <c r="F960" s="202"/>
      <c r="G960" s="199"/>
      <c r="I960" s="248"/>
      <c r="J960" s="248"/>
      <c r="K960" s="248"/>
      <c r="L960" s="248"/>
      <c r="M960" s="248"/>
      <c r="N960" s="248"/>
      <c r="O960" s="248"/>
      <c r="P960" s="248"/>
      <c r="Q960" s="248"/>
      <c r="R960" s="248"/>
      <c r="S960" s="248"/>
      <c r="T960" s="248"/>
      <c r="U960" s="248"/>
      <c r="V960" s="248"/>
      <c r="W960" s="248"/>
      <c r="X960" s="248"/>
    </row>
    <row r="961" spans="1:24" s="249" customFormat="1" x14ac:dyDescent="0.25">
      <c r="A961" s="376"/>
      <c r="B961" s="248"/>
      <c r="C961" s="199"/>
      <c r="D961" s="246"/>
      <c r="E961" s="246"/>
      <c r="F961" s="202"/>
      <c r="G961" s="199"/>
      <c r="I961" s="248"/>
      <c r="J961" s="248"/>
      <c r="K961" s="248"/>
      <c r="L961" s="248"/>
      <c r="M961" s="248"/>
      <c r="N961" s="248"/>
      <c r="O961" s="248"/>
      <c r="P961" s="248"/>
      <c r="Q961" s="248"/>
      <c r="R961" s="248"/>
      <c r="S961" s="248"/>
      <c r="T961" s="248"/>
      <c r="U961" s="248"/>
      <c r="V961" s="248"/>
      <c r="W961" s="248"/>
      <c r="X961" s="248"/>
    </row>
    <row r="962" spans="1:24" s="249" customFormat="1" x14ac:dyDescent="0.25">
      <c r="A962" s="376"/>
      <c r="B962" s="248"/>
      <c r="C962" s="199"/>
      <c r="D962" s="246"/>
      <c r="E962" s="246"/>
      <c r="F962" s="202"/>
      <c r="G962" s="199"/>
      <c r="I962" s="248"/>
      <c r="J962" s="248"/>
      <c r="K962" s="248"/>
      <c r="L962" s="248"/>
      <c r="M962" s="248"/>
      <c r="N962" s="248"/>
      <c r="O962" s="248"/>
      <c r="P962" s="248"/>
      <c r="Q962" s="248"/>
      <c r="R962" s="248"/>
      <c r="S962" s="248"/>
      <c r="T962" s="248"/>
      <c r="U962" s="248"/>
      <c r="V962" s="248"/>
      <c r="W962" s="248"/>
      <c r="X962" s="248"/>
    </row>
    <row r="963" spans="1:24" s="249" customFormat="1" x14ac:dyDescent="0.25">
      <c r="A963" s="376"/>
      <c r="B963" s="248"/>
      <c r="C963" s="199"/>
      <c r="D963" s="246"/>
      <c r="E963" s="246"/>
      <c r="F963" s="202"/>
      <c r="G963" s="199"/>
      <c r="I963" s="248"/>
      <c r="J963" s="248"/>
      <c r="K963" s="248"/>
      <c r="L963" s="248"/>
      <c r="M963" s="248"/>
      <c r="N963" s="248"/>
      <c r="O963" s="248"/>
      <c r="P963" s="248"/>
      <c r="Q963" s="248"/>
      <c r="R963" s="248"/>
      <c r="S963" s="248"/>
      <c r="T963" s="248"/>
      <c r="U963" s="248"/>
      <c r="V963" s="248"/>
      <c r="W963" s="248"/>
      <c r="X963" s="248"/>
    </row>
    <row r="964" spans="1:24" s="249" customFormat="1" x14ac:dyDescent="0.25">
      <c r="A964" s="376"/>
      <c r="B964" s="248"/>
      <c r="C964" s="199"/>
      <c r="D964" s="246"/>
      <c r="E964" s="246"/>
      <c r="F964" s="202"/>
      <c r="G964" s="199"/>
      <c r="I964" s="248"/>
      <c r="J964" s="248"/>
      <c r="K964" s="248"/>
      <c r="L964" s="248"/>
      <c r="M964" s="248"/>
      <c r="N964" s="248"/>
      <c r="O964" s="248"/>
      <c r="P964" s="248"/>
      <c r="Q964" s="248"/>
      <c r="R964" s="248"/>
      <c r="S964" s="248"/>
      <c r="T964" s="248"/>
      <c r="U964" s="248"/>
      <c r="V964" s="248"/>
      <c r="W964" s="248"/>
      <c r="X964" s="248"/>
    </row>
    <row r="965" spans="1:24" s="249" customFormat="1" x14ac:dyDescent="0.25">
      <c r="A965" s="376"/>
      <c r="B965" s="248"/>
      <c r="C965" s="199"/>
      <c r="D965" s="246"/>
      <c r="E965" s="246"/>
      <c r="F965" s="202"/>
      <c r="G965" s="199"/>
      <c r="I965" s="248"/>
      <c r="J965" s="248"/>
      <c r="K965" s="248"/>
      <c r="L965" s="248"/>
      <c r="M965" s="248"/>
      <c r="N965" s="248"/>
      <c r="O965" s="248"/>
      <c r="P965" s="248"/>
      <c r="Q965" s="248"/>
      <c r="R965" s="248"/>
      <c r="S965" s="248"/>
      <c r="T965" s="248"/>
      <c r="U965" s="248"/>
      <c r="V965" s="248"/>
      <c r="W965" s="248"/>
      <c r="X965" s="248"/>
    </row>
    <row r="966" spans="1:24" s="249" customFormat="1" x14ac:dyDescent="0.25">
      <c r="A966" s="376"/>
      <c r="B966" s="248"/>
      <c r="C966" s="199"/>
      <c r="D966" s="246"/>
      <c r="E966" s="246"/>
      <c r="F966" s="202"/>
      <c r="G966" s="199"/>
      <c r="I966" s="248"/>
      <c r="J966" s="248"/>
      <c r="K966" s="248"/>
      <c r="L966" s="248"/>
      <c r="M966" s="248"/>
      <c r="N966" s="248"/>
      <c r="O966" s="248"/>
      <c r="P966" s="248"/>
      <c r="Q966" s="248"/>
      <c r="R966" s="248"/>
      <c r="S966" s="248"/>
      <c r="T966" s="248"/>
      <c r="U966" s="248"/>
      <c r="V966" s="248"/>
      <c r="W966" s="248"/>
      <c r="X966" s="248"/>
    </row>
    <row r="967" spans="1:24" s="249" customFormat="1" x14ac:dyDescent="0.25">
      <c r="A967" s="376"/>
      <c r="B967" s="248"/>
      <c r="C967" s="199"/>
      <c r="D967" s="246"/>
      <c r="E967" s="246"/>
      <c r="F967" s="202"/>
      <c r="G967" s="199"/>
      <c r="I967" s="248"/>
      <c r="J967" s="248"/>
      <c r="K967" s="248"/>
      <c r="L967" s="248"/>
      <c r="M967" s="248"/>
      <c r="N967" s="248"/>
      <c r="O967" s="248"/>
      <c r="P967" s="248"/>
      <c r="Q967" s="248"/>
      <c r="R967" s="248"/>
      <c r="S967" s="248"/>
      <c r="T967" s="248"/>
      <c r="U967" s="248"/>
      <c r="V967" s="248"/>
      <c r="W967" s="248"/>
      <c r="X967" s="248"/>
    </row>
    <row r="968" spans="1:24" s="249" customFormat="1" x14ac:dyDescent="0.25">
      <c r="A968" s="376"/>
      <c r="B968" s="248"/>
      <c r="C968" s="199"/>
      <c r="D968" s="246"/>
      <c r="E968" s="246"/>
      <c r="F968" s="202"/>
      <c r="G968" s="199"/>
      <c r="I968" s="248"/>
      <c r="J968" s="248"/>
      <c r="K968" s="248"/>
      <c r="L968" s="248"/>
      <c r="M968" s="248"/>
      <c r="N968" s="248"/>
      <c r="O968" s="248"/>
      <c r="P968" s="248"/>
      <c r="Q968" s="248"/>
      <c r="R968" s="248"/>
      <c r="S968" s="248"/>
      <c r="T968" s="248"/>
      <c r="U968" s="248"/>
      <c r="V968" s="248"/>
      <c r="W968" s="248"/>
      <c r="X968" s="248"/>
    </row>
    <row r="969" spans="1:24" s="249" customFormat="1" x14ac:dyDescent="0.25">
      <c r="A969" s="376"/>
      <c r="B969" s="248"/>
      <c r="C969" s="199"/>
      <c r="D969" s="246"/>
      <c r="E969" s="246"/>
      <c r="F969" s="202"/>
      <c r="G969" s="199"/>
      <c r="I969" s="248"/>
      <c r="J969" s="248"/>
      <c r="K969" s="248"/>
      <c r="L969" s="248"/>
      <c r="M969" s="248"/>
      <c r="N969" s="248"/>
      <c r="O969" s="248"/>
      <c r="P969" s="248"/>
      <c r="Q969" s="248"/>
      <c r="R969" s="248"/>
      <c r="S969" s="248"/>
      <c r="T969" s="248"/>
      <c r="U969" s="248"/>
      <c r="V969" s="248"/>
      <c r="W969" s="248"/>
      <c r="X969" s="248"/>
    </row>
    <row r="970" spans="1:24" s="249" customFormat="1" x14ac:dyDescent="0.25">
      <c r="A970" s="376"/>
      <c r="B970" s="248"/>
      <c r="C970" s="199"/>
      <c r="D970" s="246"/>
      <c r="E970" s="246"/>
      <c r="F970" s="202"/>
      <c r="G970" s="199"/>
      <c r="I970" s="248"/>
      <c r="J970" s="248"/>
      <c r="K970" s="248"/>
      <c r="L970" s="248"/>
      <c r="M970" s="248"/>
      <c r="N970" s="248"/>
      <c r="O970" s="248"/>
      <c r="P970" s="248"/>
      <c r="Q970" s="248"/>
      <c r="R970" s="248"/>
      <c r="S970" s="248"/>
      <c r="T970" s="248"/>
      <c r="U970" s="248"/>
      <c r="V970" s="248"/>
      <c r="W970" s="248"/>
      <c r="X970" s="248"/>
    </row>
    <row r="971" spans="1:24" s="249" customFormat="1" x14ac:dyDescent="0.25">
      <c r="A971" s="376"/>
      <c r="B971" s="248"/>
      <c r="C971" s="199"/>
      <c r="D971" s="246"/>
      <c r="E971" s="246"/>
      <c r="F971" s="202"/>
      <c r="G971" s="199"/>
      <c r="I971" s="248"/>
      <c r="J971" s="248"/>
      <c r="K971" s="248"/>
      <c r="L971" s="248"/>
      <c r="M971" s="248"/>
      <c r="N971" s="248"/>
      <c r="O971" s="248"/>
      <c r="P971" s="248"/>
      <c r="Q971" s="248"/>
      <c r="R971" s="248"/>
      <c r="S971" s="248"/>
      <c r="T971" s="248"/>
      <c r="U971" s="248"/>
      <c r="V971" s="248"/>
      <c r="W971" s="248"/>
      <c r="X971" s="248"/>
    </row>
    <row r="972" spans="1:24" s="249" customFormat="1" x14ac:dyDescent="0.25">
      <c r="A972" s="376"/>
      <c r="B972" s="248"/>
      <c r="C972" s="199"/>
      <c r="D972" s="246"/>
      <c r="E972" s="246"/>
      <c r="F972" s="202"/>
      <c r="G972" s="199"/>
      <c r="I972" s="248"/>
      <c r="J972" s="248"/>
      <c r="K972" s="248"/>
      <c r="L972" s="248"/>
      <c r="M972" s="248"/>
      <c r="N972" s="248"/>
      <c r="O972" s="248"/>
      <c r="P972" s="248"/>
      <c r="Q972" s="248"/>
      <c r="R972" s="248"/>
      <c r="S972" s="248"/>
      <c r="T972" s="248"/>
      <c r="U972" s="248"/>
      <c r="V972" s="248"/>
      <c r="W972" s="248"/>
      <c r="X972" s="248"/>
    </row>
    <row r="973" spans="1:24" s="249" customFormat="1" x14ac:dyDescent="0.25">
      <c r="A973" s="376"/>
      <c r="B973" s="248"/>
      <c r="C973" s="199"/>
      <c r="D973" s="246"/>
      <c r="E973" s="246"/>
      <c r="F973" s="202"/>
      <c r="G973" s="199"/>
      <c r="I973" s="248"/>
      <c r="J973" s="248"/>
      <c r="K973" s="248"/>
      <c r="L973" s="248"/>
      <c r="M973" s="248"/>
      <c r="N973" s="248"/>
      <c r="O973" s="248"/>
      <c r="P973" s="248"/>
      <c r="Q973" s="248"/>
      <c r="R973" s="248"/>
      <c r="S973" s="248"/>
      <c r="T973" s="248"/>
      <c r="U973" s="248"/>
      <c r="V973" s="248"/>
      <c r="W973" s="248"/>
      <c r="X973" s="248"/>
    </row>
    <row r="974" spans="1:24" s="249" customFormat="1" x14ac:dyDescent="0.25">
      <c r="A974" s="376"/>
      <c r="B974" s="248"/>
      <c r="C974" s="199"/>
      <c r="D974" s="246"/>
      <c r="E974" s="246"/>
      <c r="F974" s="202"/>
      <c r="G974" s="199"/>
      <c r="I974" s="248"/>
      <c r="J974" s="248"/>
      <c r="K974" s="248"/>
      <c r="L974" s="248"/>
      <c r="M974" s="248"/>
      <c r="N974" s="248"/>
      <c r="O974" s="248"/>
      <c r="P974" s="248"/>
      <c r="Q974" s="248"/>
      <c r="R974" s="248"/>
      <c r="S974" s="248"/>
      <c r="T974" s="248"/>
      <c r="U974" s="248"/>
      <c r="V974" s="248"/>
      <c r="W974" s="248"/>
      <c r="X974" s="248"/>
    </row>
    <row r="975" spans="1:24" s="249" customFormat="1" x14ac:dyDescent="0.25">
      <c r="A975" s="376"/>
      <c r="B975" s="248"/>
      <c r="C975" s="199"/>
      <c r="D975" s="246"/>
      <c r="E975" s="246"/>
      <c r="F975" s="202"/>
      <c r="G975" s="199"/>
      <c r="I975" s="248"/>
      <c r="J975" s="248"/>
      <c r="K975" s="248"/>
      <c r="L975" s="248"/>
      <c r="M975" s="248"/>
      <c r="N975" s="248"/>
      <c r="O975" s="248"/>
      <c r="P975" s="248"/>
      <c r="Q975" s="248"/>
      <c r="R975" s="248"/>
      <c r="S975" s="248"/>
      <c r="T975" s="248"/>
      <c r="U975" s="248"/>
      <c r="V975" s="248"/>
      <c r="W975" s="248"/>
      <c r="X975" s="248"/>
    </row>
    <row r="976" spans="1:24" s="249" customFormat="1" x14ac:dyDescent="0.25">
      <c r="A976" s="376"/>
      <c r="B976" s="248"/>
      <c r="C976" s="199"/>
      <c r="D976" s="246"/>
      <c r="E976" s="246"/>
      <c r="F976" s="202"/>
      <c r="G976" s="199"/>
      <c r="I976" s="248"/>
      <c r="J976" s="248"/>
      <c r="K976" s="248"/>
      <c r="L976" s="248"/>
      <c r="M976" s="248"/>
      <c r="N976" s="248"/>
      <c r="O976" s="248"/>
      <c r="P976" s="248"/>
      <c r="Q976" s="248"/>
      <c r="R976" s="248"/>
      <c r="S976" s="248"/>
      <c r="T976" s="248"/>
      <c r="U976" s="248"/>
      <c r="V976" s="248"/>
      <c r="W976" s="248"/>
      <c r="X976" s="248"/>
    </row>
    <row r="977" spans="1:24" s="249" customFormat="1" x14ac:dyDescent="0.25">
      <c r="A977" s="376"/>
      <c r="B977" s="248"/>
      <c r="C977" s="199"/>
      <c r="D977" s="246"/>
      <c r="E977" s="246"/>
      <c r="F977" s="202"/>
      <c r="G977" s="199"/>
      <c r="I977" s="248"/>
      <c r="J977" s="248"/>
      <c r="K977" s="248"/>
      <c r="L977" s="248"/>
      <c r="M977" s="248"/>
      <c r="N977" s="248"/>
      <c r="O977" s="248"/>
      <c r="P977" s="248"/>
      <c r="Q977" s="248"/>
      <c r="R977" s="248"/>
      <c r="S977" s="248"/>
      <c r="T977" s="248"/>
      <c r="U977" s="248"/>
      <c r="V977" s="248"/>
      <c r="W977" s="248"/>
      <c r="X977" s="248"/>
    </row>
    <row r="978" spans="1:24" s="249" customFormat="1" x14ac:dyDescent="0.25">
      <c r="A978" s="376"/>
      <c r="B978" s="248"/>
      <c r="C978" s="199"/>
      <c r="D978" s="246"/>
      <c r="E978" s="246"/>
      <c r="F978" s="202"/>
      <c r="G978" s="199"/>
      <c r="I978" s="248"/>
      <c r="J978" s="248"/>
      <c r="K978" s="248"/>
      <c r="L978" s="248"/>
      <c r="M978" s="248"/>
      <c r="N978" s="248"/>
      <c r="O978" s="248"/>
      <c r="P978" s="248"/>
      <c r="Q978" s="248"/>
      <c r="R978" s="248"/>
      <c r="S978" s="248"/>
      <c r="T978" s="248"/>
      <c r="U978" s="248"/>
      <c r="V978" s="248"/>
      <c r="W978" s="248"/>
      <c r="X978" s="248"/>
    </row>
    <row r="979" spans="1:24" s="249" customFormat="1" x14ac:dyDescent="0.25">
      <c r="A979" s="376"/>
      <c r="B979" s="248"/>
      <c r="C979" s="199"/>
      <c r="D979" s="246"/>
      <c r="E979" s="246"/>
      <c r="F979" s="202"/>
      <c r="G979" s="199"/>
      <c r="I979" s="248"/>
      <c r="J979" s="248"/>
      <c r="K979" s="248"/>
      <c r="L979" s="248"/>
      <c r="M979" s="248"/>
      <c r="N979" s="248"/>
      <c r="O979" s="248"/>
      <c r="P979" s="248"/>
      <c r="Q979" s="248"/>
      <c r="R979" s="248"/>
      <c r="S979" s="248"/>
      <c r="T979" s="248"/>
      <c r="U979" s="248"/>
      <c r="V979" s="248"/>
      <c r="W979" s="248"/>
      <c r="X979" s="248"/>
    </row>
    <row r="980" spans="1:24" s="249" customFormat="1" x14ac:dyDescent="0.25">
      <c r="A980" s="376"/>
      <c r="B980" s="248"/>
      <c r="C980" s="199"/>
      <c r="D980" s="246"/>
      <c r="E980" s="246"/>
      <c r="F980" s="202"/>
      <c r="G980" s="199"/>
      <c r="I980" s="248"/>
      <c r="J980" s="248"/>
      <c r="K980" s="248"/>
      <c r="L980" s="248"/>
      <c r="M980" s="248"/>
      <c r="N980" s="248"/>
      <c r="O980" s="248"/>
      <c r="P980" s="248"/>
      <c r="Q980" s="248"/>
      <c r="R980" s="248"/>
      <c r="S980" s="248"/>
      <c r="T980" s="248"/>
      <c r="U980" s="248"/>
      <c r="V980" s="248"/>
      <c r="W980" s="248"/>
      <c r="X980" s="248"/>
    </row>
    <row r="981" spans="1:24" s="249" customFormat="1" x14ac:dyDescent="0.25">
      <c r="A981" s="376"/>
      <c r="B981" s="248"/>
      <c r="C981" s="199"/>
      <c r="D981" s="246"/>
      <c r="E981" s="246"/>
      <c r="F981" s="202"/>
      <c r="G981" s="199"/>
      <c r="I981" s="248"/>
      <c r="J981" s="248"/>
      <c r="K981" s="248"/>
      <c r="L981" s="248"/>
      <c r="M981" s="248"/>
      <c r="N981" s="248"/>
      <c r="O981" s="248"/>
      <c r="P981" s="248"/>
      <c r="Q981" s="248"/>
      <c r="R981" s="248"/>
      <c r="S981" s="248"/>
      <c r="T981" s="248"/>
      <c r="U981" s="248"/>
      <c r="V981" s="248"/>
      <c r="W981" s="248"/>
      <c r="X981" s="248"/>
    </row>
    <row r="982" spans="1:24" s="249" customFormat="1" x14ac:dyDescent="0.25">
      <c r="A982" s="376"/>
      <c r="B982" s="248"/>
      <c r="C982" s="199"/>
      <c r="D982" s="246"/>
      <c r="E982" s="246"/>
      <c r="F982" s="202"/>
      <c r="G982" s="199"/>
      <c r="I982" s="248"/>
      <c r="J982" s="248"/>
      <c r="K982" s="248"/>
      <c r="L982" s="248"/>
      <c r="M982" s="248"/>
      <c r="N982" s="248"/>
      <c r="O982" s="248"/>
      <c r="P982" s="248"/>
      <c r="Q982" s="248"/>
      <c r="R982" s="248"/>
      <c r="S982" s="248"/>
      <c r="T982" s="248"/>
      <c r="U982" s="248"/>
      <c r="V982" s="248"/>
      <c r="W982" s="248"/>
      <c r="X982" s="248"/>
    </row>
    <row r="983" spans="1:24" s="249" customFormat="1" x14ac:dyDescent="0.25">
      <c r="A983" s="376"/>
      <c r="B983" s="248"/>
      <c r="C983" s="199"/>
      <c r="D983" s="246"/>
      <c r="E983" s="246"/>
      <c r="F983" s="202"/>
      <c r="G983" s="199"/>
      <c r="I983" s="248"/>
      <c r="J983" s="248"/>
      <c r="K983" s="248"/>
      <c r="L983" s="248"/>
      <c r="M983" s="248"/>
      <c r="N983" s="248"/>
      <c r="O983" s="248"/>
      <c r="P983" s="248"/>
      <c r="Q983" s="248"/>
      <c r="R983" s="248"/>
      <c r="S983" s="248"/>
      <c r="T983" s="248"/>
      <c r="U983" s="248"/>
      <c r="V983" s="248"/>
      <c r="W983" s="248"/>
      <c r="X983" s="248"/>
    </row>
    <row r="984" spans="1:24" s="249" customFormat="1" x14ac:dyDescent="0.25">
      <c r="A984" s="376"/>
      <c r="B984" s="248"/>
      <c r="C984" s="199"/>
      <c r="D984" s="246"/>
      <c r="E984" s="246"/>
      <c r="F984" s="202"/>
      <c r="G984" s="199"/>
      <c r="I984" s="248"/>
      <c r="J984" s="248"/>
      <c r="K984" s="248"/>
      <c r="L984" s="248"/>
      <c r="M984" s="248"/>
      <c r="N984" s="248"/>
      <c r="O984" s="248"/>
      <c r="P984" s="248"/>
      <c r="Q984" s="248"/>
      <c r="R984" s="248"/>
      <c r="S984" s="248"/>
      <c r="T984" s="248"/>
      <c r="U984" s="248"/>
      <c r="V984" s="248"/>
      <c r="W984" s="248"/>
      <c r="X984" s="248"/>
    </row>
    <row r="985" spans="1:24" s="249" customFormat="1" x14ac:dyDescent="0.25">
      <c r="A985" s="376"/>
      <c r="B985" s="248"/>
      <c r="C985" s="199"/>
      <c r="D985" s="246"/>
      <c r="E985" s="246"/>
      <c r="F985" s="202"/>
      <c r="G985" s="199"/>
      <c r="I985" s="248"/>
      <c r="J985" s="248"/>
      <c r="K985" s="248"/>
      <c r="L985" s="248"/>
      <c r="M985" s="248"/>
      <c r="N985" s="248"/>
      <c r="O985" s="248"/>
      <c r="P985" s="248"/>
      <c r="Q985" s="248"/>
      <c r="R985" s="248"/>
      <c r="S985" s="248"/>
      <c r="T985" s="248"/>
      <c r="U985" s="248"/>
      <c r="V985" s="248"/>
      <c r="W985" s="248"/>
      <c r="X985" s="248"/>
    </row>
    <row r="986" spans="1:24" s="249" customFormat="1" x14ac:dyDescent="0.25">
      <c r="A986" s="376"/>
      <c r="B986" s="248"/>
      <c r="C986" s="199"/>
      <c r="D986" s="246"/>
      <c r="E986" s="246"/>
      <c r="F986" s="202"/>
      <c r="G986" s="199"/>
      <c r="I986" s="248"/>
      <c r="J986" s="248"/>
      <c r="K986" s="248"/>
      <c r="L986" s="248"/>
      <c r="M986" s="248"/>
      <c r="N986" s="248"/>
      <c r="O986" s="248"/>
      <c r="P986" s="248"/>
      <c r="Q986" s="248"/>
      <c r="R986" s="248"/>
      <c r="S986" s="248"/>
      <c r="T986" s="248"/>
      <c r="U986" s="248"/>
      <c r="V986" s="248"/>
      <c r="W986" s="248"/>
      <c r="X986" s="248"/>
    </row>
    <row r="987" spans="1:24" s="249" customFormat="1" x14ac:dyDescent="0.25">
      <c r="A987" s="376"/>
      <c r="B987" s="248"/>
      <c r="C987" s="199"/>
      <c r="D987" s="246"/>
      <c r="E987" s="246"/>
      <c r="F987" s="202"/>
      <c r="G987" s="199"/>
      <c r="I987" s="248"/>
      <c r="J987" s="248"/>
      <c r="K987" s="248"/>
      <c r="L987" s="248"/>
      <c r="M987" s="248"/>
      <c r="N987" s="248"/>
      <c r="O987" s="248"/>
      <c r="P987" s="248"/>
      <c r="Q987" s="248"/>
      <c r="R987" s="248"/>
      <c r="S987" s="248"/>
      <c r="T987" s="248"/>
      <c r="U987" s="248"/>
      <c r="V987" s="248"/>
      <c r="W987" s="248"/>
      <c r="X987" s="248"/>
    </row>
    <row r="988" spans="1:24" s="249" customFormat="1" x14ac:dyDescent="0.25">
      <c r="A988" s="376"/>
      <c r="B988" s="248"/>
      <c r="C988" s="199"/>
      <c r="D988" s="246"/>
      <c r="E988" s="246"/>
      <c r="F988" s="202"/>
      <c r="G988" s="199"/>
      <c r="I988" s="248"/>
      <c r="J988" s="248"/>
      <c r="K988" s="248"/>
      <c r="L988" s="248"/>
      <c r="M988" s="248"/>
      <c r="N988" s="248"/>
      <c r="O988" s="248"/>
      <c r="P988" s="248"/>
      <c r="Q988" s="248"/>
      <c r="R988" s="248"/>
      <c r="S988" s="248"/>
      <c r="T988" s="248"/>
      <c r="U988" s="248"/>
      <c r="V988" s="248"/>
      <c r="W988" s="248"/>
      <c r="X988" s="248"/>
    </row>
    <row r="989" spans="1:24" s="249" customFormat="1" x14ac:dyDescent="0.25">
      <c r="A989" s="376"/>
      <c r="B989" s="248"/>
      <c r="C989" s="199"/>
      <c r="D989" s="246"/>
      <c r="E989" s="246"/>
      <c r="F989" s="202"/>
      <c r="G989" s="199"/>
      <c r="I989" s="248"/>
      <c r="J989" s="248"/>
      <c r="K989" s="248"/>
      <c r="L989" s="248"/>
      <c r="M989" s="248"/>
      <c r="N989" s="248"/>
      <c r="O989" s="248"/>
      <c r="P989" s="248"/>
      <c r="Q989" s="248"/>
      <c r="R989" s="248"/>
      <c r="S989" s="248"/>
      <c r="T989" s="248"/>
      <c r="U989" s="248"/>
      <c r="V989" s="248"/>
      <c r="W989" s="248"/>
      <c r="X989" s="248"/>
    </row>
    <row r="990" spans="1:24" s="249" customFormat="1" x14ac:dyDescent="0.25">
      <c r="A990" s="376"/>
      <c r="B990" s="248"/>
      <c r="C990" s="199"/>
      <c r="D990" s="246"/>
      <c r="E990" s="246"/>
      <c r="F990" s="202"/>
      <c r="G990" s="199"/>
      <c r="I990" s="248"/>
      <c r="J990" s="248"/>
      <c r="K990" s="248"/>
      <c r="L990" s="248"/>
      <c r="M990" s="248"/>
      <c r="N990" s="248"/>
      <c r="O990" s="248"/>
      <c r="P990" s="248"/>
      <c r="Q990" s="248"/>
      <c r="R990" s="248"/>
      <c r="S990" s="248"/>
      <c r="T990" s="248"/>
      <c r="U990" s="248"/>
      <c r="V990" s="248"/>
      <c r="W990" s="248"/>
      <c r="X990" s="248"/>
    </row>
    <row r="991" spans="1:24" s="249" customFormat="1" x14ac:dyDescent="0.25">
      <c r="A991" s="376"/>
      <c r="B991" s="248"/>
      <c r="C991" s="199"/>
      <c r="D991" s="246"/>
      <c r="E991" s="246"/>
      <c r="F991" s="202"/>
      <c r="G991" s="199"/>
      <c r="I991" s="248"/>
      <c r="J991" s="248"/>
      <c r="K991" s="248"/>
      <c r="L991" s="248"/>
      <c r="M991" s="248"/>
      <c r="N991" s="248"/>
      <c r="O991" s="248"/>
      <c r="P991" s="248"/>
      <c r="Q991" s="248"/>
      <c r="R991" s="248"/>
      <c r="S991" s="248"/>
      <c r="T991" s="248"/>
      <c r="U991" s="248"/>
      <c r="V991" s="248"/>
      <c r="W991" s="248"/>
      <c r="X991" s="248"/>
    </row>
    <row r="992" spans="1:24" s="249" customFormat="1" x14ac:dyDescent="0.25">
      <c r="A992" s="376"/>
      <c r="B992" s="248"/>
      <c r="C992" s="199"/>
      <c r="D992" s="246"/>
      <c r="E992" s="246"/>
      <c r="F992" s="202"/>
      <c r="G992" s="199"/>
      <c r="I992" s="248"/>
      <c r="J992" s="248"/>
      <c r="K992" s="248"/>
      <c r="L992" s="248"/>
      <c r="M992" s="248"/>
      <c r="N992" s="248"/>
      <c r="O992" s="248"/>
      <c r="P992" s="248"/>
      <c r="Q992" s="248"/>
      <c r="R992" s="248"/>
      <c r="S992" s="248"/>
      <c r="T992" s="248"/>
      <c r="U992" s="248"/>
      <c r="V992" s="248"/>
      <c r="W992" s="248"/>
      <c r="X992" s="248"/>
    </row>
    <row r="993" spans="1:24" s="249" customFormat="1" x14ac:dyDescent="0.25">
      <c r="A993" s="376"/>
      <c r="B993" s="248"/>
      <c r="C993" s="199"/>
      <c r="D993" s="246"/>
      <c r="E993" s="246"/>
      <c r="F993" s="202"/>
      <c r="G993" s="199"/>
      <c r="I993" s="248"/>
      <c r="J993" s="248"/>
      <c r="K993" s="248"/>
      <c r="L993" s="248"/>
      <c r="M993" s="248"/>
      <c r="N993" s="248"/>
      <c r="O993" s="248"/>
      <c r="P993" s="248"/>
      <c r="Q993" s="248"/>
      <c r="R993" s="248"/>
      <c r="S993" s="248"/>
      <c r="T993" s="248"/>
      <c r="U993" s="248"/>
      <c r="V993" s="248"/>
      <c r="W993" s="248"/>
      <c r="X993" s="248"/>
    </row>
    <row r="994" spans="1:24" s="249" customFormat="1" x14ac:dyDescent="0.25">
      <c r="A994" s="376"/>
      <c r="B994" s="248"/>
      <c r="C994" s="199"/>
      <c r="D994" s="246"/>
      <c r="E994" s="246"/>
      <c r="F994" s="202"/>
      <c r="G994" s="199"/>
      <c r="I994" s="248"/>
      <c r="J994" s="248"/>
      <c r="K994" s="248"/>
      <c r="L994" s="248"/>
      <c r="M994" s="248"/>
      <c r="N994" s="248"/>
      <c r="O994" s="248"/>
      <c r="P994" s="248"/>
      <c r="Q994" s="248"/>
      <c r="R994" s="248"/>
      <c r="S994" s="248"/>
      <c r="T994" s="248"/>
      <c r="U994" s="248"/>
      <c r="V994" s="248"/>
      <c r="W994" s="248"/>
      <c r="X994" s="248"/>
    </row>
    <row r="995" spans="1:24" s="249" customFormat="1" x14ac:dyDescent="0.25">
      <c r="A995" s="376"/>
      <c r="B995" s="248"/>
      <c r="C995" s="199"/>
      <c r="D995" s="246"/>
      <c r="E995" s="246"/>
      <c r="F995" s="202"/>
      <c r="G995" s="199"/>
      <c r="I995" s="248"/>
      <c r="J995" s="248"/>
      <c r="K995" s="248"/>
      <c r="L995" s="248"/>
      <c r="M995" s="248"/>
      <c r="N995" s="248"/>
      <c r="O995" s="248"/>
      <c r="P995" s="248"/>
      <c r="Q995" s="248"/>
      <c r="R995" s="248"/>
      <c r="S995" s="248"/>
      <c r="T995" s="248"/>
      <c r="U995" s="248"/>
      <c r="V995" s="248"/>
      <c r="W995" s="248"/>
      <c r="X995" s="248"/>
    </row>
    <row r="996" spans="1:24" s="249" customFormat="1" x14ac:dyDescent="0.25">
      <c r="A996" s="376"/>
      <c r="B996" s="248"/>
      <c r="C996" s="199"/>
      <c r="D996" s="246"/>
      <c r="E996" s="246"/>
      <c r="F996" s="202"/>
      <c r="G996" s="199"/>
      <c r="I996" s="248"/>
      <c r="J996" s="248"/>
      <c r="K996" s="248"/>
      <c r="L996" s="248"/>
      <c r="M996" s="248"/>
      <c r="N996" s="248"/>
      <c r="O996" s="248"/>
      <c r="P996" s="248"/>
      <c r="Q996" s="248"/>
      <c r="R996" s="248"/>
      <c r="S996" s="248"/>
      <c r="T996" s="248"/>
      <c r="U996" s="248"/>
      <c r="V996" s="248"/>
      <c r="W996" s="248"/>
      <c r="X996" s="248"/>
    </row>
    <row r="997" spans="1:24" s="249" customFormat="1" x14ac:dyDescent="0.25">
      <c r="A997" s="376"/>
      <c r="B997" s="248"/>
      <c r="C997" s="199"/>
      <c r="D997" s="246"/>
      <c r="E997" s="246"/>
      <c r="F997" s="202"/>
      <c r="G997" s="199"/>
      <c r="I997" s="248"/>
      <c r="J997" s="248"/>
      <c r="K997" s="248"/>
      <c r="L997" s="248"/>
      <c r="M997" s="248"/>
      <c r="N997" s="248"/>
      <c r="O997" s="248"/>
      <c r="P997" s="248"/>
      <c r="Q997" s="248"/>
      <c r="R997" s="248"/>
      <c r="S997" s="248"/>
      <c r="T997" s="248"/>
      <c r="U997" s="248"/>
      <c r="V997" s="248"/>
      <c r="W997" s="248"/>
      <c r="X997" s="248"/>
    </row>
    <row r="998" spans="1:24" s="249" customFormat="1" x14ac:dyDescent="0.25">
      <c r="A998" s="376"/>
      <c r="B998" s="248"/>
      <c r="C998" s="199"/>
      <c r="D998" s="246"/>
      <c r="E998" s="246"/>
      <c r="F998" s="202"/>
      <c r="G998" s="199"/>
      <c r="I998" s="248"/>
      <c r="J998" s="248"/>
      <c r="K998" s="248"/>
      <c r="L998" s="248"/>
      <c r="M998" s="248"/>
      <c r="N998" s="248"/>
      <c r="O998" s="248"/>
      <c r="P998" s="248"/>
      <c r="Q998" s="248"/>
      <c r="R998" s="248"/>
      <c r="S998" s="248"/>
      <c r="T998" s="248"/>
      <c r="U998" s="248"/>
      <c r="V998" s="248"/>
      <c r="W998" s="248"/>
      <c r="X998" s="248"/>
    </row>
    <row r="999" spans="1:24" s="249" customFormat="1" x14ac:dyDescent="0.25">
      <c r="A999" s="376"/>
      <c r="B999" s="248"/>
      <c r="C999" s="199"/>
      <c r="D999" s="246"/>
      <c r="E999" s="246"/>
      <c r="F999" s="202"/>
      <c r="G999" s="199"/>
      <c r="I999" s="248"/>
      <c r="J999" s="248"/>
      <c r="K999" s="248"/>
      <c r="L999" s="248"/>
      <c r="M999" s="248"/>
      <c r="N999" s="248"/>
      <c r="O999" s="248"/>
      <c r="P999" s="248"/>
      <c r="Q999" s="248"/>
      <c r="R999" s="248"/>
      <c r="S999" s="248"/>
      <c r="T999" s="248"/>
      <c r="U999" s="248"/>
      <c r="V999" s="248"/>
      <c r="W999" s="248"/>
      <c r="X999" s="248"/>
    </row>
    <row r="1000" spans="1:24" s="249" customFormat="1" x14ac:dyDescent="0.25">
      <c r="A1000" s="376"/>
      <c r="B1000" s="248"/>
      <c r="C1000" s="199"/>
      <c r="D1000" s="246"/>
      <c r="E1000" s="246"/>
      <c r="F1000" s="202"/>
      <c r="G1000" s="199"/>
      <c r="I1000" s="248"/>
      <c r="J1000" s="248"/>
      <c r="K1000" s="248"/>
      <c r="L1000" s="248"/>
      <c r="M1000" s="248"/>
      <c r="N1000" s="248"/>
      <c r="O1000" s="248"/>
      <c r="P1000" s="248"/>
      <c r="Q1000" s="248"/>
      <c r="R1000" s="248"/>
      <c r="S1000" s="248"/>
      <c r="T1000" s="248"/>
      <c r="U1000" s="248"/>
      <c r="V1000" s="248"/>
      <c r="W1000" s="248"/>
      <c r="X1000" s="248"/>
    </row>
    <row r="1001" spans="1:24" s="249" customFormat="1" x14ac:dyDescent="0.25">
      <c r="A1001" s="376"/>
      <c r="B1001" s="248"/>
      <c r="C1001" s="199"/>
      <c r="D1001" s="246"/>
      <c r="E1001" s="246"/>
      <c r="F1001" s="202"/>
      <c r="G1001" s="199"/>
      <c r="I1001" s="248"/>
      <c r="J1001" s="248"/>
      <c r="K1001" s="248"/>
      <c r="L1001" s="248"/>
      <c r="M1001" s="248"/>
      <c r="N1001" s="248"/>
      <c r="O1001" s="248"/>
      <c r="P1001" s="248"/>
      <c r="Q1001" s="248"/>
      <c r="R1001" s="248"/>
      <c r="S1001" s="248"/>
      <c r="T1001" s="248"/>
      <c r="U1001" s="248"/>
      <c r="V1001" s="248"/>
      <c r="W1001" s="248"/>
      <c r="X1001" s="248"/>
    </row>
    <row r="1002" spans="1:24" s="249" customFormat="1" x14ac:dyDescent="0.25">
      <c r="A1002" s="376"/>
      <c r="B1002" s="248"/>
      <c r="C1002" s="199"/>
      <c r="D1002" s="246"/>
      <c r="E1002" s="246"/>
      <c r="F1002" s="202"/>
      <c r="G1002" s="199"/>
      <c r="I1002" s="248"/>
      <c r="J1002" s="248"/>
      <c r="K1002" s="248"/>
      <c r="L1002" s="248"/>
      <c r="M1002" s="248"/>
      <c r="N1002" s="248"/>
      <c r="O1002" s="248"/>
      <c r="P1002" s="248"/>
      <c r="Q1002" s="248"/>
      <c r="R1002" s="248"/>
      <c r="S1002" s="248"/>
      <c r="T1002" s="248"/>
      <c r="U1002" s="248"/>
      <c r="V1002" s="248"/>
      <c r="W1002" s="248"/>
      <c r="X1002" s="248"/>
    </row>
    <row r="1003" spans="1:24" s="249" customFormat="1" x14ac:dyDescent="0.25">
      <c r="A1003" s="376"/>
      <c r="B1003" s="248"/>
      <c r="C1003" s="199"/>
      <c r="D1003" s="246"/>
      <c r="E1003" s="246"/>
      <c r="F1003" s="202"/>
      <c r="G1003" s="199"/>
      <c r="I1003" s="248"/>
      <c r="J1003" s="248"/>
      <c r="K1003" s="248"/>
      <c r="L1003" s="248"/>
      <c r="M1003" s="248"/>
      <c r="N1003" s="248"/>
      <c r="O1003" s="248"/>
      <c r="P1003" s="248"/>
      <c r="Q1003" s="248"/>
      <c r="R1003" s="248"/>
      <c r="S1003" s="248"/>
      <c r="T1003" s="248"/>
      <c r="U1003" s="248"/>
      <c r="V1003" s="248"/>
      <c r="W1003" s="248"/>
      <c r="X1003" s="248"/>
    </row>
    <row r="1004" spans="1:24" s="249" customFormat="1" x14ac:dyDescent="0.25">
      <c r="A1004" s="376"/>
      <c r="B1004" s="248"/>
      <c r="C1004" s="199"/>
      <c r="D1004" s="246"/>
      <c r="E1004" s="246"/>
      <c r="F1004" s="202"/>
      <c r="G1004" s="199"/>
      <c r="I1004" s="248"/>
      <c r="J1004" s="248"/>
      <c r="K1004" s="248"/>
      <c r="L1004" s="248"/>
      <c r="M1004" s="248"/>
      <c r="N1004" s="248"/>
      <c r="O1004" s="248"/>
      <c r="P1004" s="248"/>
      <c r="Q1004" s="248"/>
      <c r="R1004" s="248"/>
      <c r="S1004" s="248"/>
      <c r="T1004" s="248"/>
      <c r="U1004" s="248"/>
      <c r="V1004" s="248"/>
      <c r="W1004" s="248"/>
      <c r="X1004" s="248"/>
    </row>
    <row r="1005" spans="1:24" s="249" customFormat="1" x14ac:dyDescent="0.25">
      <c r="A1005" s="376"/>
      <c r="B1005" s="248"/>
      <c r="C1005" s="199"/>
      <c r="D1005" s="246"/>
      <c r="E1005" s="246"/>
      <c r="F1005" s="202"/>
      <c r="G1005" s="199"/>
      <c r="I1005" s="248"/>
      <c r="J1005" s="248"/>
      <c r="K1005" s="248"/>
      <c r="L1005" s="248"/>
      <c r="M1005" s="248"/>
      <c r="N1005" s="248"/>
      <c r="O1005" s="248"/>
      <c r="P1005" s="248"/>
      <c r="Q1005" s="248"/>
      <c r="R1005" s="248"/>
      <c r="S1005" s="248"/>
      <c r="T1005" s="248"/>
      <c r="U1005" s="248"/>
      <c r="V1005" s="248"/>
      <c r="W1005" s="248"/>
      <c r="X1005" s="248"/>
    </row>
    <row r="1006" spans="1:24" s="249" customFormat="1" x14ac:dyDescent="0.25">
      <c r="A1006" s="376"/>
      <c r="B1006" s="248"/>
      <c r="C1006" s="199"/>
      <c r="D1006" s="246"/>
      <c r="E1006" s="246"/>
      <c r="F1006" s="202"/>
      <c r="G1006" s="199"/>
      <c r="I1006" s="248"/>
      <c r="J1006" s="248"/>
      <c r="K1006" s="248"/>
      <c r="L1006" s="248"/>
      <c r="M1006" s="248"/>
      <c r="N1006" s="248"/>
      <c r="O1006" s="248"/>
      <c r="P1006" s="248"/>
      <c r="Q1006" s="248"/>
      <c r="R1006" s="248"/>
      <c r="S1006" s="248"/>
      <c r="T1006" s="248"/>
      <c r="U1006" s="248"/>
      <c r="V1006" s="248"/>
      <c r="W1006" s="248"/>
      <c r="X1006" s="248"/>
    </row>
    <row r="1007" spans="1:24" s="249" customFormat="1" x14ac:dyDescent="0.25">
      <c r="A1007" s="376"/>
      <c r="B1007" s="248"/>
      <c r="C1007" s="199"/>
      <c r="D1007" s="246"/>
      <c r="E1007" s="246"/>
      <c r="F1007" s="202"/>
      <c r="G1007" s="199"/>
      <c r="I1007" s="248"/>
      <c r="J1007" s="248"/>
      <c r="K1007" s="248"/>
      <c r="L1007" s="248"/>
      <c r="M1007" s="248"/>
      <c r="N1007" s="248"/>
      <c r="O1007" s="248"/>
      <c r="P1007" s="248"/>
      <c r="Q1007" s="248"/>
      <c r="R1007" s="248"/>
      <c r="S1007" s="248"/>
      <c r="T1007" s="248"/>
      <c r="U1007" s="248"/>
      <c r="V1007" s="248"/>
      <c r="W1007" s="248"/>
      <c r="X1007" s="248"/>
    </row>
    <row r="1008" spans="1:24" s="249" customFormat="1" x14ac:dyDescent="0.25">
      <c r="A1008" s="376"/>
      <c r="B1008" s="248"/>
      <c r="C1008" s="199"/>
      <c r="D1008" s="246"/>
      <c r="E1008" s="246"/>
      <c r="F1008" s="202"/>
      <c r="G1008" s="199"/>
      <c r="I1008" s="248"/>
      <c r="J1008" s="248"/>
      <c r="K1008" s="248"/>
      <c r="L1008" s="248"/>
      <c r="M1008" s="248"/>
      <c r="N1008" s="248"/>
      <c r="O1008" s="248"/>
      <c r="P1008" s="248"/>
      <c r="Q1008" s="248"/>
      <c r="R1008" s="248"/>
      <c r="S1008" s="248"/>
      <c r="T1008" s="248"/>
      <c r="U1008" s="248"/>
      <c r="V1008" s="248"/>
      <c r="W1008" s="248"/>
      <c r="X1008" s="248"/>
    </row>
    <row r="1009" spans="1:24" s="249" customFormat="1" x14ac:dyDescent="0.25">
      <c r="A1009" s="376"/>
      <c r="B1009" s="248"/>
      <c r="C1009" s="199"/>
      <c r="D1009" s="246"/>
      <c r="E1009" s="246"/>
      <c r="F1009" s="202"/>
      <c r="G1009" s="199"/>
      <c r="I1009" s="248"/>
      <c r="J1009" s="248"/>
      <c r="K1009" s="248"/>
      <c r="L1009" s="248"/>
      <c r="M1009" s="248"/>
      <c r="N1009" s="248"/>
      <c r="O1009" s="248"/>
      <c r="P1009" s="248"/>
      <c r="Q1009" s="248"/>
      <c r="R1009" s="248"/>
      <c r="S1009" s="248"/>
      <c r="T1009" s="248"/>
      <c r="U1009" s="248"/>
      <c r="V1009" s="248"/>
      <c r="W1009" s="248"/>
      <c r="X1009" s="248"/>
    </row>
    <row r="1010" spans="1:24" s="249" customFormat="1" x14ac:dyDescent="0.25">
      <c r="A1010" s="376"/>
      <c r="B1010" s="248"/>
      <c r="C1010" s="199"/>
      <c r="D1010" s="246"/>
      <c r="E1010" s="246"/>
      <c r="F1010" s="202"/>
      <c r="G1010" s="199"/>
      <c r="I1010" s="248"/>
      <c r="J1010" s="248"/>
      <c r="K1010" s="248"/>
      <c r="L1010" s="248"/>
      <c r="M1010" s="248"/>
      <c r="N1010" s="248"/>
      <c r="O1010" s="248"/>
      <c r="P1010" s="248"/>
      <c r="Q1010" s="248"/>
      <c r="R1010" s="248"/>
      <c r="S1010" s="248"/>
      <c r="T1010" s="248"/>
      <c r="U1010" s="248"/>
      <c r="V1010" s="248"/>
      <c r="W1010" s="248"/>
      <c r="X1010" s="248"/>
    </row>
    <row r="1011" spans="1:24" s="249" customFormat="1" x14ac:dyDescent="0.25">
      <c r="A1011" s="376"/>
      <c r="B1011" s="248"/>
      <c r="C1011" s="199"/>
      <c r="D1011" s="246"/>
      <c r="E1011" s="246"/>
      <c r="F1011" s="202"/>
      <c r="G1011" s="199"/>
      <c r="I1011" s="248"/>
      <c r="J1011" s="248"/>
      <c r="K1011" s="248"/>
      <c r="L1011" s="248"/>
      <c r="M1011" s="248"/>
      <c r="N1011" s="248"/>
      <c r="O1011" s="248"/>
      <c r="P1011" s="248"/>
      <c r="Q1011" s="248"/>
      <c r="R1011" s="248"/>
      <c r="S1011" s="248"/>
      <c r="T1011" s="248"/>
      <c r="U1011" s="248"/>
      <c r="V1011" s="248"/>
      <c r="W1011" s="248"/>
      <c r="X1011" s="248"/>
    </row>
    <row r="1012" spans="1:24" s="249" customFormat="1" x14ac:dyDescent="0.25">
      <c r="A1012" s="376"/>
      <c r="B1012" s="248"/>
      <c r="C1012" s="199"/>
      <c r="D1012" s="246"/>
      <c r="E1012" s="246"/>
      <c r="F1012" s="202"/>
      <c r="G1012" s="199"/>
      <c r="I1012" s="248"/>
      <c r="J1012" s="248"/>
      <c r="K1012" s="248"/>
      <c r="L1012" s="248"/>
      <c r="M1012" s="248"/>
      <c r="N1012" s="248"/>
      <c r="O1012" s="248"/>
      <c r="P1012" s="248"/>
      <c r="Q1012" s="248"/>
      <c r="R1012" s="248"/>
      <c r="S1012" s="248"/>
      <c r="T1012" s="248"/>
      <c r="U1012" s="248"/>
      <c r="V1012" s="248"/>
      <c r="W1012" s="248"/>
      <c r="X1012" s="248"/>
    </row>
    <row r="1013" spans="1:24" s="249" customFormat="1" x14ac:dyDescent="0.25">
      <c r="A1013" s="376"/>
      <c r="B1013" s="248"/>
      <c r="C1013" s="199"/>
      <c r="D1013" s="246"/>
      <c r="E1013" s="246"/>
      <c r="F1013" s="202"/>
      <c r="G1013" s="199"/>
      <c r="I1013" s="248"/>
      <c r="J1013" s="248"/>
      <c r="K1013" s="248"/>
      <c r="L1013" s="248"/>
      <c r="M1013" s="248"/>
      <c r="N1013" s="248"/>
      <c r="O1013" s="248"/>
      <c r="P1013" s="248"/>
      <c r="Q1013" s="248"/>
      <c r="R1013" s="248"/>
      <c r="S1013" s="248"/>
      <c r="T1013" s="248"/>
      <c r="U1013" s="248"/>
      <c r="V1013" s="248"/>
      <c r="W1013" s="248"/>
      <c r="X1013" s="248"/>
    </row>
    <row r="1014" spans="1:24" s="249" customFormat="1" x14ac:dyDescent="0.25">
      <c r="A1014" s="376"/>
      <c r="B1014" s="248"/>
      <c r="C1014" s="199"/>
      <c r="D1014" s="246"/>
      <c r="E1014" s="246"/>
      <c r="F1014" s="202"/>
      <c r="G1014" s="199"/>
      <c r="I1014" s="248"/>
      <c r="J1014" s="248"/>
      <c r="K1014" s="248"/>
      <c r="L1014" s="248"/>
      <c r="M1014" s="248"/>
      <c r="N1014" s="248"/>
      <c r="O1014" s="248"/>
      <c r="P1014" s="248"/>
      <c r="Q1014" s="248"/>
      <c r="R1014" s="248"/>
      <c r="S1014" s="248"/>
      <c r="T1014" s="248"/>
      <c r="U1014" s="248"/>
      <c r="V1014" s="248"/>
      <c r="W1014" s="248"/>
      <c r="X1014" s="248"/>
    </row>
    <row r="1015" spans="1:24" s="249" customFormat="1" x14ac:dyDescent="0.25">
      <c r="A1015" s="376"/>
      <c r="B1015" s="248"/>
      <c r="C1015" s="199"/>
      <c r="D1015" s="246"/>
      <c r="E1015" s="246"/>
      <c r="F1015" s="202"/>
      <c r="G1015" s="199"/>
      <c r="I1015" s="248"/>
      <c r="J1015" s="248"/>
      <c r="K1015" s="248"/>
      <c r="L1015" s="248"/>
      <c r="M1015" s="248"/>
      <c r="N1015" s="248"/>
      <c r="O1015" s="248"/>
      <c r="P1015" s="248"/>
      <c r="Q1015" s="248"/>
      <c r="R1015" s="248"/>
      <c r="S1015" s="248"/>
      <c r="T1015" s="248"/>
      <c r="U1015" s="248"/>
      <c r="V1015" s="248"/>
      <c r="W1015" s="248"/>
      <c r="X1015" s="248"/>
    </row>
    <row r="1016" spans="1:24" s="249" customFormat="1" x14ac:dyDescent="0.25">
      <c r="A1016" s="376"/>
      <c r="B1016" s="248"/>
      <c r="C1016" s="199"/>
      <c r="D1016" s="246"/>
      <c r="E1016" s="246"/>
      <c r="F1016" s="202"/>
      <c r="G1016" s="199"/>
      <c r="I1016" s="248"/>
      <c r="J1016" s="248"/>
      <c r="K1016" s="248"/>
      <c r="L1016" s="248"/>
      <c r="M1016" s="248"/>
      <c r="N1016" s="248"/>
      <c r="O1016" s="248"/>
      <c r="P1016" s="248"/>
      <c r="Q1016" s="248"/>
      <c r="R1016" s="248"/>
      <c r="S1016" s="248"/>
      <c r="T1016" s="248"/>
      <c r="U1016" s="248"/>
      <c r="V1016" s="248"/>
      <c r="W1016" s="248"/>
      <c r="X1016" s="248"/>
    </row>
    <row r="1017" spans="1:24" s="249" customFormat="1" x14ac:dyDescent="0.25">
      <c r="A1017" s="376"/>
      <c r="B1017" s="248"/>
      <c r="C1017" s="199"/>
      <c r="D1017" s="246"/>
      <c r="E1017" s="246"/>
      <c r="F1017" s="202"/>
      <c r="G1017" s="199"/>
      <c r="I1017" s="248"/>
      <c r="J1017" s="248"/>
      <c r="K1017" s="248"/>
      <c r="L1017" s="248"/>
      <c r="M1017" s="248"/>
      <c r="N1017" s="248"/>
      <c r="O1017" s="248"/>
      <c r="P1017" s="248"/>
      <c r="Q1017" s="248"/>
      <c r="R1017" s="248"/>
      <c r="S1017" s="248"/>
      <c r="T1017" s="248"/>
      <c r="U1017" s="248"/>
      <c r="V1017" s="248"/>
      <c r="W1017" s="248"/>
      <c r="X1017" s="248"/>
    </row>
    <row r="1018" spans="1:24" s="249" customFormat="1" x14ac:dyDescent="0.25">
      <c r="A1018" s="376"/>
      <c r="B1018" s="248"/>
      <c r="C1018" s="199"/>
      <c r="D1018" s="246"/>
      <c r="E1018" s="246"/>
      <c r="F1018" s="202"/>
      <c r="G1018" s="199"/>
      <c r="I1018" s="248"/>
      <c r="J1018" s="248"/>
      <c r="K1018" s="248"/>
      <c r="L1018" s="248"/>
      <c r="M1018" s="248"/>
      <c r="N1018" s="248"/>
      <c r="O1018" s="248"/>
      <c r="P1018" s="248"/>
      <c r="Q1018" s="248"/>
      <c r="R1018" s="248"/>
      <c r="S1018" s="248"/>
      <c r="T1018" s="248"/>
      <c r="U1018" s="248"/>
      <c r="V1018" s="248"/>
      <c r="W1018" s="248"/>
      <c r="X1018" s="248"/>
    </row>
    <row r="1019" spans="1:24" s="249" customFormat="1" x14ac:dyDescent="0.25">
      <c r="A1019" s="376"/>
      <c r="B1019" s="248"/>
      <c r="C1019" s="199"/>
      <c r="D1019" s="246"/>
      <c r="E1019" s="246"/>
      <c r="F1019" s="202"/>
      <c r="G1019" s="199"/>
      <c r="I1019" s="248"/>
      <c r="J1019" s="248"/>
      <c r="K1019" s="248"/>
      <c r="L1019" s="248"/>
      <c r="M1019" s="248"/>
      <c r="N1019" s="248"/>
      <c r="O1019" s="248"/>
      <c r="P1019" s="248"/>
      <c r="Q1019" s="248"/>
      <c r="R1019" s="248"/>
      <c r="S1019" s="248"/>
      <c r="T1019" s="248"/>
      <c r="U1019" s="248"/>
      <c r="V1019" s="248"/>
      <c r="W1019" s="248"/>
      <c r="X1019" s="248"/>
    </row>
    <row r="1020" spans="1:24" s="249" customFormat="1" x14ac:dyDescent="0.25">
      <c r="A1020" s="376"/>
      <c r="B1020" s="248"/>
      <c r="C1020" s="199"/>
      <c r="D1020" s="246"/>
      <c r="E1020" s="246"/>
      <c r="F1020" s="202"/>
      <c r="G1020" s="199"/>
      <c r="I1020" s="248"/>
      <c r="J1020" s="248"/>
      <c r="K1020" s="248"/>
      <c r="L1020" s="248"/>
      <c r="M1020" s="248"/>
      <c r="N1020" s="248"/>
      <c r="O1020" s="248"/>
      <c r="P1020" s="248"/>
      <c r="Q1020" s="248"/>
      <c r="R1020" s="248"/>
      <c r="S1020" s="248"/>
      <c r="T1020" s="248"/>
      <c r="U1020" s="248"/>
      <c r="V1020" s="248"/>
      <c r="W1020" s="248"/>
      <c r="X1020" s="248"/>
    </row>
    <row r="1021" spans="1:24" s="249" customFormat="1" x14ac:dyDescent="0.25">
      <c r="A1021" s="376"/>
      <c r="B1021" s="248"/>
      <c r="C1021" s="199"/>
      <c r="D1021" s="246"/>
      <c r="E1021" s="246"/>
      <c r="F1021" s="202"/>
      <c r="G1021" s="199"/>
      <c r="I1021" s="248"/>
      <c r="J1021" s="248"/>
      <c r="K1021" s="248"/>
      <c r="L1021" s="248"/>
      <c r="M1021" s="248"/>
      <c r="N1021" s="248"/>
      <c r="O1021" s="248"/>
      <c r="P1021" s="248"/>
      <c r="Q1021" s="248"/>
      <c r="R1021" s="248"/>
      <c r="S1021" s="248"/>
      <c r="T1021" s="248"/>
      <c r="U1021" s="248"/>
      <c r="V1021" s="248"/>
      <c r="W1021" s="248"/>
      <c r="X1021" s="248"/>
    </row>
    <row r="1022" spans="1:24" s="249" customFormat="1" x14ac:dyDescent="0.25">
      <c r="A1022" s="376"/>
      <c r="B1022" s="248"/>
      <c r="C1022" s="199"/>
      <c r="D1022" s="246"/>
      <c r="E1022" s="246"/>
      <c r="F1022" s="202"/>
      <c r="G1022" s="199"/>
      <c r="I1022" s="248"/>
      <c r="J1022" s="248"/>
      <c r="K1022" s="248"/>
      <c r="L1022" s="248"/>
      <c r="M1022" s="248"/>
      <c r="N1022" s="248"/>
      <c r="O1022" s="248"/>
      <c r="P1022" s="248"/>
      <c r="Q1022" s="248"/>
      <c r="R1022" s="248"/>
      <c r="S1022" s="248"/>
      <c r="T1022" s="248"/>
      <c r="U1022" s="248"/>
      <c r="V1022" s="248"/>
      <c r="W1022" s="248"/>
      <c r="X1022" s="248"/>
    </row>
    <row r="1023" spans="1:24" s="249" customFormat="1" x14ac:dyDescent="0.25">
      <c r="A1023" s="376"/>
      <c r="B1023" s="248"/>
      <c r="C1023" s="199"/>
      <c r="D1023" s="246"/>
      <c r="E1023" s="246"/>
      <c r="F1023" s="202"/>
      <c r="G1023" s="199"/>
      <c r="I1023" s="248"/>
      <c r="J1023" s="248"/>
      <c r="K1023" s="248"/>
      <c r="L1023" s="248"/>
      <c r="M1023" s="248"/>
      <c r="N1023" s="248"/>
      <c r="O1023" s="248"/>
      <c r="P1023" s="248"/>
      <c r="Q1023" s="248"/>
      <c r="R1023" s="248"/>
      <c r="S1023" s="248"/>
      <c r="T1023" s="248"/>
      <c r="U1023" s="248"/>
      <c r="V1023" s="248"/>
      <c r="W1023" s="248"/>
      <c r="X1023" s="248"/>
    </row>
    <row r="1024" spans="1:24" s="249" customFormat="1" x14ac:dyDescent="0.25">
      <c r="A1024" s="376"/>
      <c r="B1024" s="248"/>
      <c r="C1024" s="199"/>
      <c r="D1024" s="246"/>
      <c r="E1024" s="246"/>
      <c r="F1024" s="202"/>
      <c r="G1024" s="199"/>
      <c r="I1024" s="248"/>
      <c r="J1024" s="248"/>
      <c r="K1024" s="248"/>
      <c r="L1024" s="248"/>
      <c r="M1024" s="248"/>
      <c r="N1024" s="248"/>
      <c r="O1024" s="248"/>
      <c r="P1024" s="248"/>
      <c r="Q1024" s="248"/>
      <c r="R1024" s="248"/>
      <c r="S1024" s="248"/>
      <c r="T1024" s="248"/>
      <c r="U1024" s="248"/>
      <c r="V1024" s="248"/>
      <c r="W1024" s="248"/>
      <c r="X1024" s="248"/>
    </row>
    <row r="1025" spans="1:24" s="249" customFormat="1" x14ac:dyDescent="0.25">
      <c r="A1025" s="376"/>
      <c r="B1025" s="248"/>
      <c r="C1025" s="199"/>
      <c r="D1025" s="246"/>
      <c r="E1025" s="246"/>
      <c r="F1025" s="202"/>
      <c r="G1025" s="199"/>
      <c r="I1025" s="248"/>
      <c r="J1025" s="248"/>
      <c r="K1025" s="248"/>
      <c r="L1025" s="248"/>
      <c r="M1025" s="248"/>
      <c r="N1025" s="248"/>
      <c r="O1025" s="248"/>
      <c r="P1025" s="248"/>
      <c r="Q1025" s="248"/>
      <c r="R1025" s="248"/>
      <c r="S1025" s="248"/>
      <c r="T1025" s="248"/>
      <c r="U1025" s="248"/>
      <c r="V1025" s="248"/>
      <c r="W1025" s="248"/>
      <c r="X1025" s="248"/>
    </row>
    <row r="1026" spans="1:24" s="249" customFormat="1" x14ac:dyDescent="0.25">
      <c r="A1026" s="376"/>
      <c r="B1026" s="248"/>
      <c r="C1026" s="199"/>
      <c r="D1026" s="246"/>
      <c r="E1026" s="246"/>
      <c r="F1026" s="202"/>
      <c r="G1026" s="199"/>
      <c r="I1026" s="248"/>
      <c r="J1026" s="248"/>
      <c r="K1026" s="248"/>
      <c r="L1026" s="248"/>
      <c r="M1026" s="248"/>
      <c r="N1026" s="248"/>
      <c r="O1026" s="248"/>
      <c r="P1026" s="248"/>
      <c r="Q1026" s="248"/>
      <c r="R1026" s="248"/>
      <c r="S1026" s="248"/>
      <c r="T1026" s="248"/>
      <c r="U1026" s="248"/>
      <c r="V1026" s="248"/>
      <c r="W1026" s="248"/>
      <c r="X1026" s="248"/>
    </row>
    <row r="1027" spans="1:24" s="249" customFormat="1" x14ac:dyDescent="0.25">
      <c r="A1027" s="376"/>
      <c r="B1027" s="248"/>
      <c r="C1027" s="199"/>
      <c r="D1027" s="246"/>
      <c r="E1027" s="246"/>
      <c r="F1027" s="202"/>
      <c r="G1027" s="199"/>
      <c r="I1027" s="248"/>
      <c r="J1027" s="248"/>
      <c r="K1027" s="248"/>
      <c r="L1027" s="248"/>
      <c r="M1027" s="248"/>
      <c r="N1027" s="248"/>
      <c r="O1027" s="248"/>
      <c r="P1027" s="248"/>
      <c r="Q1027" s="248"/>
      <c r="R1027" s="248"/>
      <c r="S1027" s="248"/>
      <c r="T1027" s="248"/>
      <c r="U1027" s="248"/>
      <c r="V1027" s="248"/>
      <c r="W1027" s="248"/>
      <c r="X1027" s="248"/>
    </row>
    <row r="1028" spans="1:24" s="249" customFormat="1" x14ac:dyDescent="0.25">
      <c r="A1028" s="376"/>
      <c r="B1028" s="248"/>
      <c r="C1028" s="199"/>
      <c r="D1028" s="246"/>
      <c r="E1028" s="246"/>
      <c r="F1028" s="202"/>
      <c r="G1028" s="199"/>
      <c r="I1028" s="248"/>
      <c r="J1028" s="248"/>
      <c r="K1028" s="248"/>
      <c r="L1028" s="248"/>
      <c r="M1028" s="248"/>
      <c r="N1028" s="248"/>
      <c r="O1028" s="248"/>
      <c r="P1028" s="248"/>
      <c r="Q1028" s="248"/>
      <c r="R1028" s="248"/>
      <c r="S1028" s="248"/>
      <c r="T1028" s="248"/>
      <c r="U1028" s="248"/>
      <c r="V1028" s="248"/>
      <c r="W1028" s="248"/>
      <c r="X1028" s="248"/>
    </row>
    <row r="1029" spans="1:24" s="249" customFormat="1" x14ac:dyDescent="0.25">
      <c r="A1029" s="376"/>
      <c r="B1029" s="248"/>
      <c r="C1029" s="199"/>
      <c r="D1029" s="246"/>
      <c r="E1029" s="246"/>
      <c r="F1029" s="202"/>
      <c r="G1029" s="199"/>
      <c r="I1029" s="248"/>
      <c r="J1029" s="248"/>
      <c r="K1029" s="248"/>
      <c r="L1029" s="248"/>
      <c r="M1029" s="248"/>
      <c r="N1029" s="248"/>
      <c r="O1029" s="248"/>
      <c r="P1029" s="248"/>
      <c r="Q1029" s="248"/>
      <c r="R1029" s="248"/>
      <c r="S1029" s="248"/>
      <c r="T1029" s="248"/>
      <c r="U1029" s="248"/>
      <c r="V1029" s="248"/>
      <c r="W1029" s="248"/>
      <c r="X1029" s="248"/>
    </row>
    <row r="1030" spans="1:24" s="249" customFormat="1" x14ac:dyDescent="0.25">
      <c r="A1030" s="376"/>
      <c r="B1030" s="248"/>
      <c r="C1030" s="199"/>
      <c r="D1030" s="246"/>
      <c r="E1030" s="246"/>
      <c r="F1030" s="202"/>
      <c r="G1030" s="199"/>
      <c r="I1030" s="248"/>
      <c r="J1030" s="248"/>
      <c r="K1030" s="248"/>
      <c r="L1030" s="248"/>
      <c r="M1030" s="248"/>
      <c r="N1030" s="248"/>
      <c r="O1030" s="248"/>
      <c r="P1030" s="248"/>
      <c r="Q1030" s="248"/>
      <c r="R1030" s="248"/>
      <c r="S1030" s="248"/>
      <c r="T1030" s="248"/>
      <c r="U1030" s="248"/>
      <c r="V1030" s="248"/>
      <c r="W1030" s="248"/>
      <c r="X1030" s="248"/>
    </row>
    <row r="1031" spans="1:24" s="249" customFormat="1" x14ac:dyDescent="0.25">
      <c r="A1031" s="376"/>
      <c r="B1031" s="248"/>
      <c r="C1031" s="199"/>
      <c r="D1031" s="246"/>
      <c r="E1031" s="246"/>
      <c r="F1031" s="202"/>
      <c r="G1031" s="199"/>
      <c r="I1031" s="248"/>
      <c r="J1031" s="248"/>
      <c r="K1031" s="248"/>
      <c r="L1031" s="248"/>
      <c r="M1031" s="248"/>
      <c r="N1031" s="248"/>
      <c r="O1031" s="248"/>
      <c r="P1031" s="248"/>
      <c r="Q1031" s="248"/>
      <c r="R1031" s="248"/>
      <c r="S1031" s="248"/>
      <c r="T1031" s="248"/>
      <c r="U1031" s="248"/>
      <c r="V1031" s="248"/>
      <c r="W1031" s="248"/>
      <c r="X1031" s="248"/>
    </row>
    <row r="1032" spans="1:24" s="249" customFormat="1" x14ac:dyDescent="0.25">
      <c r="A1032" s="376"/>
      <c r="B1032" s="248"/>
      <c r="C1032" s="199"/>
      <c r="D1032" s="246"/>
      <c r="E1032" s="246"/>
      <c r="F1032" s="202"/>
      <c r="G1032" s="199"/>
      <c r="I1032" s="248"/>
      <c r="J1032" s="248"/>
      <c r="K1032" s="248"/>
      <c r="L1032" s="248"/>
      <c r="M1032" s="248"/>
      <c r="N1032" s="248"/>
      <c r="O1032" s="248"/>
      <c r="P1032" s="248"/>
      <c r="Q1032" s="248"/>
      <c r="R1032" s="248"/>
      <c r="S1032" s="248"/>
      <c r="T1032" s="248"/>
      <c r="U1032" s="248"/>
      <c r="V1032" s="248"/>
      <c r="W1032" s="248"/>
      <c r="X1032" s="248"/>
    </row>
    <row r="1033" spans="1:24" s="249" customFormat="1" x14ac:dyDescent="0.25">
      <c r="A1033" s="376"/>
      <c r="B1033" s="248"/>
      <c r="C1033" s="199"/>
      <c r="D1033" s="246"/>
      <c r="E1033" s="246"/>
      <c r="F1033" s="202"/>
      <c r="G1033" s="199"/>
      <c r="I1033" s="248"/>
      <c r="J1033" s="248"/>
      <c r="K1033" s="248"/>
      <c r="L1033" s="248"/>
      <c r="M1033" s="248"/>
      <c r="N1033" s="248"/>
      <c r="O1033" s="248"/>
      <c r="P1033" s="248"/>
      <c r="Q1033" s="248"/>
      <c r="R1033" s="248"/>
      <c r="S1033" s="248"/>
      <c r="T1033" s="248"/>
      <c r="U1033" s="248"/>
      <c r="V1033" s="248"/>
      <c r="W1033" s="248"/>
      <c r="X1033" s="248"/>
    </row>
    <row r="1034" spans="1:24" s="249" customFormat="1" x14ac:dyDescent="0.25">
      <c r="A1034" s="376"/>
      <c r="B1034" s="248"/>
      <c r="C1034" s="199"/>
      <c r="D1034" s="246"/>
      <c r="E1034" s="246"/>
      <c r="F1034" s="202"/>
      <c r="G1034" s="199"/>
      <c r="I1034" s="248"/>
      <c r="J1034" s="248"/>
      <c r="K1034" s="248"/>
      <c r="L1034" s="248"/>
      <c r="M1034" s="248"/>
      <c r="N1034" s="248"/>
      <c r="O1034" s="248"/>
      <c r="P1034" s="248"/>
      <c r="Q1034" s="248"/>
      <c r="R1034" s="248"/>
      <c r="S1034" s="248"/>
      <c r="T1034" s="248"/>
      <c r="U1034" s="248"/>
      <c r="V1034" s="248"/>
      <c r="W1034" s="248"/>
      <c r="X1034" s="248"/>
    </row>
    <row r="1035" spans="1:24" s="249" customFormat="1" x14ac:dyDescent="0.25">
      <c r="A1035" s="376"/>
      <c r="B1035" s="248"/>
      <c r="C1035" s="199"/>
      <c r="D1035" s="246"/>
      <c r="E1035" s="246"/>
      <c r="F1035" s="202"/>
      <c r="G1035" s="199"/>
      <c r="I1035" s="248"/>
      <c r="J1035" s="248"/>
      <c r="K1035" s="248"/>
      <c r="L1035" s="248"/>
      <c r="M1035" s="248"/>
      <c r="N1035" s="248"/>
      <c r="O1035" s="248"/>
      <c r="P1035" s="248"/>
      <c r="Q1035" s="248"/>
      <c r="R1035" s="248"/>
      <c r="S1035" s="248"/>
      <c r="T1035" s="248"/>
      <c r="U1035" s="248"/>
      <c r="V1035" s="248"/>
      <c r="W1035" s="248"/>
      <c r="X1035" s="248"/>
    </row>
    <row r="1036" spans="1:24" s="249" customFormat="1" x14ac:dyDescent="0.25">
      <c r="A1036" s="376"/>
      <c r="B1036" s="248"/>
      <c r="C1036" s="199"/>
      <c r="D1036" s="246"/>
      <c r="E1036" s="246"/>
      <c r="F1036" s="202"/>
      <c r="G1036" s="199"/>
      <c r="I1036" s="248"/>
      <c r="J1036" s="248"/>
      <c r="K1036" s="248"/>
      <c r="L1036" s="248"/>
      <c r="M1036" s="248"/>
      <c r="N1036" s="248"/>
      <c r="O1036" s="248"/>
      <c r="P1036" s="248"/>
      <c r="Q1036" s="248"/>
      <c r="R1036" s="248"/>
      <c r="S1036" s="248"/>
      <c r="T1036" s="248"/>
      <c r="U1036" s="248"/>
      <c r="V1036" s="248"/>
      <c r="W1036" s="248"/>
      <c r="X1036" s="248"/>
    </row>
    <row r="1037" spans="1:24" s="249" customFormat="1" x14ac:dyDescent="0.25">
      <c r="A1037" s="376"/>
      <c r="B1037" s="248"/>
      <c r="C1037" s="199"/>
      <c r="D1037" s="246"/>
      <c r="E1037" s="246"/>
      <c r="F1037" s="202"/>
      <c r="G1037" s="199"/>
      <c r="I1037" s="248"/>
      <c r="J1037" s="248"/>
      <c r="K1037" s="248"/>
      <c r="L1037" s="248"/>
      <c r="M1037" s="248"/>
      <c r="N1037" s="248"/>
      <c r="O1037" s="248"/>
      <c r="P1037" s="248"/>
      <c r="Q1037" s="248"/>
      <c r="R1037" s="248"/>
      <c r="S1037" s="248"/>
      <c r="T1037" s="248"/>
      <c r="U1037" s="248"/>
      <c r="V1037" s="248"/>
      <c r="W1037" s="248"/>
      <c r="X1037" s="248"/>
    </row>
    <row r="1038" spans="1:24" s="249" customFormat="1" x14ac:dyDescent="0.25">
      <c r="A1038" s="376"/>
      <c r="B1038" s="248"/>
      <c r="C1038" s="199"/>
      <c r="D1038" s="246"/>
      <c r="E1038" s="246"/>
      <c r="F1038" s="202"/>
      <c r="G1038" s="199"/>
      <c r="I1038" s="248"/>
      <c r="J1038" s="248"/>
      <c r="K1038" s="248"/>
      <c r="L1038" s="248"/>
      <c r="M1038" s="248"/>
      <c r="N1038" s="248"/>
      <c r="O1038" s="248"/>
      <c r="P1038" s="248"/>
      <c r="Q1038" s="248"/>
      <c r="R1038" s="248"/>
      <c r="S1038" s="248"/>
      <c r="T1038" s="248"/>
      <c r="U1038" s="248"/>
      <c r="V1038" s="248"/>
      <c r="W1038" s="248"/>
      <c r="X1038" s="248"/>
    </row>
    <row r="1039" spans="1:24" s="249" customFormat="1" x14ac:dyDescent="0.25">
      <c r="A1039" s="376"/>
      <c r="B1039" s="248"/>
      <c r="C1039" s="199"/>
      <c r="D1039" s="246"/>
      <c r="E1039" s="246"/>
      <c r="F1039" s="202"/>
      <c r="G1039" s="199"/>
      <c r="I1039" s="248"/>
      <c r="J1039" s="248"/>
      <c r="K1039" s="248"/>
      <c r="L1039" s="248"/>
      <c r="M1039" s="248"/>
      <c r="N1039" s="248"/>
      <c r="O1039" s="248"/>
      <c r="P1039" s="248"/>
      <c r="Q1039" s="248"/>
      <c r="R1039" s="248"/>
      <c r="S1039" s="248"/>
      <c r="T1039" s="248"/>
      <c r="U1039" s="248"/>
      <c r="V1039" s="248"/>
      <c r="W1039" s="248"/>
      <c r="X1039" s="248"/>
    </row>
    <row r="1040" spans="1:24" s="249" customFormat="1" x14ac:dyDescent="0.25">
      <c r="A1040" s="376"/>
      <c r="B1040" s="248"/>
      <c r="C1040" s="199"/>
      <c r="D1040" s="246"/>
      <c r="E1040" s="246"/>
      <c r="F1040" s="202"/>
      <c r="G1040" s="199"/>
      <c r="I1040" s="248"/>
      <c r="J1040" s="248"/>
      <c r="K1040" s="248"/>
      <c r="L1040" s="248"/>
      <c r="M1040" s="248"/>
      <c r="N1040" s="248"/>
      <c r="O1040" s="248"/>
      <c r="P1040" s="248"/>
      <c r="Q1040" s="248"/>
      <c r="R1040" s="248"/>
      <c r="S1040" s="248"/>
      <c r="T1040" s="248"/>
      <c r="U1040" s="248"/>
      <c r="V1040" s="248"/>
      <c r="W1040" s="248"/>
      <c r="X1040" s="248"/>
    </row>
    <row r="1041" spans="1:24" s="249" customFormat="1" x14ac:dyDescent="0.25">
      <c r="A1041" s="376"/>
      <c r="B1041" s="248"/>
      <c r="C1041" s="199"/>
      <c r="D1041" s="246"/>
      <c r="E1041" s="246"/>
      <c r="F1041" s="202"/>
      <c r="G1041" s="199"/>
      <c r="I1041" s="248"/>
      <c r="J1041" s="248"/>
      <c r="K1041" s="248"/>
      <c r="L1041" s="248"/>
      <c r="M1041" s="248"/>
      <c r="N1041" s="248"/>
      <c r="O1041" s="248"/>
      <c r="P1041" s="248"/>
      <c r="Q1041" s="248"/>
      <c r="R1041" s="248"/>
      <c r="S1041" s="248"/>
      <c r="T1041" s="248"/>
      <c r="U1041" s="248"/>
      <c r="V1041" s="248"/>
      <c r="W1041" s="248"/>
      <c r="X1041" s="248"/>
    </row>
    <row r="1042" spans="1:24" s="249" customFormat="1" x14ac:dyDescent="0.25">
      <c r="A1042" s="376"/>
      <c r="B1042" s="248"/>
      <c r="C1042" s="199"/>
      <c r="D1042" s="246"/>
      <c r="E1042" s="246"/>
      <c r="F1042" s="202"/>
      <c r="G1042" s="199"/>
      <c r="I1042" s="248"/>
      <c r="J1042" s="248"/>
      <c r="K1042" s="248"/>
      <c r="L1042" s="248"/>
      <c r="M1042" s="248"/>
      <c r="N1042" s="248"/>
      <c r="O1042" s="248"/>
      <c r="P1042" s="248"/>
      <c r="Q1042" s="248"/>
      <c r="R1042" s="248"/>
      <c r="S1042" s="248"/>
      <c r="T1042" s="248"/>
      <c r="U1042" s="248"/>
      <c r="V1042" s="248"/>
      <c r="W1042" s="248"/>
      <c r="X1042" s="248"/>
    </row>
    <row r="1043" spans="1:24" s="249" customFormat="1" x14ac:dyDescent="0.25">
      <c r="A1043" s="376"/>
      <c r="B1043" s="248"/>
      <c r="C1043" s="199"/>
      <c r="D1043" s="246"/>
      <c r="E1043" s="246"/>
      <c r="F1043" s="202"/>
      <c r="G1043" s="199"/>
      <c r="I1043" s="248"/>
      <c r="J1043" s="248"/>
      <c r="K1043" s="248"/>
      <c r="L1043" s="248"/>
      <c r="M1043" s="248"/>
      <c r="N1043" s="248"/>
      <c r="O1043" s="248"/>
      <c r="P1043" s="248"/>
      <c r="Q1043" s="248"/>
      <c r="R1043" s="248"/>
      <c r="S1043" s="248"/>
      <c r="T1043" s="248"/>
      <c r="U1043" s="248"/>
      <c r="V1043" s="248"/>
      <c r="W1043" s="248"/>
      <c r="X1043" s="248"/>
    </row>
    <row r="1044" spans="1:24" s="249" customFormat="1" x14ac:dyDescent="0.25">
      <c r="A1044" s="376"/>
      <c r="B1044" s="248"/>
      <c r="C1044" s="199"/>
      <c r="D1044" s="246"/>
      <c r="E1044" s="246"/>
      <c r="F1044" s="202"/>
      <c r="G1044" s="199"/>
      <c r="I1044" s="248"/>
      <c r="J1044" s="248"/>
      <c r="K1044" s="248"/>
      <c r="L1044" s="248"/>
      <c r="M1044" s="248"/>
      <c r="N1044" s="248"/>
      <c r="O1044" s="248"/>
      <c r="P1044" s="248"/>
      <c r="Q1044" s="248"/>
      <c r="R1044" s="248"/>
      <c r="S1044" s="248"/>
      <c r="T1044" s="248"/>
      <c r="U1044" s="248"/>
      <c r="V1044" s="248"/>
      <c r="W1044" s="248"/>
      <c r="X1044" s="248"/>
    </row>
    <row r="1045" spans="1:24" s="249" customFormat="1" x14ac:dyDescent="0.25">
      <c r="A1045" s="376"/>
      <c r="B1045" s="248"/>
      <c r="C1045" s="199"/>
      <c r="D1045" s="246"/>
      <c r="E1045" s="246"/>
      <c r="F1045" s="202"/>
      <c r="G1045" s="199"/>
      <c r="I1045" s="248"/>
      <c r="J1045" s="248"/>
      <c r="K1045" s="248"/>
      <c r="L1045" s="248"/>
      <c r="M1045" s="248"/>
      <c r="N1045" s="248"/>
      <c r="O1045" s="248"/>
      <c r="P1045" s="248"/>
      <c r="Q1045" s="248"/>
      <c r="R1045" s="248"/>
      <c r="S1045" s="248"/>
      <c r="T1045" s="248"/>
      <c r="U1045" s="248"/>
      <c r="V1045" s="248"/>
      <c r="W1045" s="248"/>
      <c r="X1045" s="248"/>
    </row>
    <row r="1046" spans="1:24" s="249" customFormat="1" x14ac:dyDescent="0.25">
      <c r="A1046" s="376"/>
      <c r="B1046" s="248"/>
      <c r="C1046" s="199"/>
      <c r="D1046" s="246"/>
      <c r="E1046" s="246"/>
      <c r="F1046" s="202"/>
      <c r="G1046" s="199"/>
      <c r="I1046" s="248"/>
      <c r="J1046" s="248"/>
      <c r="K1046" s="248"/>
      <c r="L1046" s="248"/>
      <c r="M1046" s="248"/>
      <c r="N1046" s="248"/>
      <c r="O1046" s="248"/>
      <c r="P1046" s="248"/>
      <c r="Q1046" s="248"/>
      <c r="R1046" s="248"/>
      <c r="S1046" s="248"/>
      <c r="T1046" s="248"/>
      <c r="U1046" s="248"/>
      <c r="V1046" s="248"/>
      <c r="W1046" s="248"/>
      <c r="X1046" s="248"/>
    </row>
    <row r="1047" spans="1:24" s="249" customFormat="1" x14ac:dyDescent="0.25">
      <c r="A1047" s="376"/>
      <c r="B1047" s="248"/>
      <c r="C1047" s="199"/>
      <c r="D1047" s="246"/>
      <c r="E1047" s="246"/>
      <c r="F1047" s="202"/>
      <c r="G1047" s="199"/>
      <c r="I1047" s="248"/>
      <c r="J1047" s="248"/>
      <c r="K1047" s="248"/>
      <c r="L1047" s="248"/>
      <c r="M1047" s="248"/>
      <c r="N1047" s="248"/>
      <c r="O1047" s="248"/>
      <c r="P1047" s="248"/>
      <c r="Q1047" s="248"/>
      <c r="R1047" s="248"/>
      <c r="S1047" s="248"/>
      <c r="T1047" s="248"/>
      <c r="U1047" s="248"/>
      <c r="V1047" s="248"/>
      <c r="W1047" s="248"/>
      <c r="X1047" s="248"/>
    </row>
    <row r="1048" spans="1:24" s="249" customFormat="1" x14ac:dyDescent="0.25">
      <c r="A1048" s="376"/>
      <c r="B1048" s="248"/>
      <c r="C1048" s="199"/>
      <c r="D1048" s="246"/>
      <c r="E1048" s="246"/>
      <c r="F1048" s="202"/>
      <c r="G1048" s="199"/>
      <c r="I1048" s="248"/>
      <c r="J1048" s="248"/>
      <c r="K1048" s="248"/>
      <c r="L1048" s="248"/>
      <c r="M1048" s="248"/>
      <c r="N1048" s="248"/>
      <c r="O1048" s="248"/>
      <c r="P1048" s="248"/>
      <c r="Q1048" s="248"/>
      <c r="R1048" s="248"/>
      <c r="S1048" s="248"/>
      <c r="T1048" s="248"/>
      <c r="U1048" s="248"/>
      <c r="V1048" s="248"/>
      <c r="W1048" s="248"/>
      <c r="X1048" s="248"/>
    </row>
    <row r="1049" spans="1:24" s="249" customFormat="1" x14ac:dyDescent="0.25">
      <c r="A1049" s="376"/>
      <c r="B1049" s="248"/>
      <c r="C1049" s="199"/>
      <c r="D1049" s="246"/>
      <c r="E1049" s="246"/>
      <c r="F1049" s="202"/>
      <c r="G1049" s="199"/>
      <c r="I1049" s="248"/>
      <c r="J1049" s="248"/>
      <c r="K1049" s="248"/>
      <c r="L1049" s="248"/>
      <c r="M1049" s="248"/>
      <c r="N1049" s="248"/>
      <c r="O1049" s="248"/>
      <c r="P1049" s="248"/>
      <c r="Q1049" s="248"/>
      <c r="R1049" s="248"/>
      <c r="S1049" s="248"/>
      <c r="T1049" s="248"/>
      <c r="U1049" s="248"/>
      <c r="V1049" s="248"/>
      <c r="W1049" s="248"/>
      <c r="X1049" s="248"/>
    </row>
    <row r="1050" spans="1:24" s="249" customFormat="1" x14ac:dyDescent="0.25">
      <c r="A1050" s="376"/>
      <c r="B1050" s="248"/>
      <c r="C1050" s="199"/>
      <c r="D1050" s="246"/>
      <c r="E1050" s="246"/>
      <c r="F1050" s="202"/>
      <c r="G1050" s="199"/>
      <c r="I1050" s="248"/>
      <c r="J1050" s="248"/>
      <c r="K1050" s="248"/>
      <c r="L1050" s="248"/>
      <c r="M1050" s="248"/>
      <c r="N1050" s="248"/>
      <c r="O1050" s="248"/>
      <c r="P1050" s="248"/>
      <c r="Q1050" s="248"/>
      <c r="R1050" s="248"/>
      <c r="S1050" s="248"/>
      <c r="T1050" s="248"/>
      <c r="U1050" s="248"/>
      <c r="V1050" s="248"/>
      <c r="W1050" s="248"/>
      <c r="X1050" s="248"/>
    </row>
    <row r="1051" spans="1:24" s="249" customFormat="1" x14ac:dyDescent="0.25">
      <c r="A1051" s="376"/>
      <c r="B1051" s="248"/>
      <c r="C1051" s="199"/>
      <c r="D1051" s="246"/>
      <c r="E1051" s="246"/>
      <c r="F1051" s="202"/>
      <c r="G1051" s="199"/>
      <c r="I1051" s="248"/>
      <c r="J1051" s="248"/>
      <c r="K1051" s="248"/>
      <c r="L1051" s="248"/>
      <c r="M1051" s="248"/>
      <c r="N1051" s="248"/>
      <c r="O1051" s="248"/>
      <c r="P1051" s="248"/>
      <c r="Q1051" s="248"/>
      <c r="R1051" s="248"/>
      <c r="S1051" s="248"/>
      <c r="T1051" s="248"/>
      <c r="U1051" s="248"/>
      <c r="V1051" s="248"/>
      <c r="W1051" s="248"/>
      <c r="X1051" s="248"/>
    </row>
    <row r="1052" spans="1:24" s="249" customFormat="1" x14ac:dyDescent="0.25">
      <c r="A1052" s="376"/>
      <c r="B1052" s="248"/>
      <c r="C1052" s="199"/>
      <c r="D1052" s="246"/>
      <c r="E1052" s="246"/>
      <c r="F1052" s="202"/>
      <c r="G1052" s="199"/>
      <c r="I1052" s="248"/>
      <c r="J1052" s="248"/>
      <c r="K1052" s="248"/>
      <c r="L1052" s="248"/>
      <c r="M1052" s="248"/>
      <c r="N1052" s="248"/>
      <c r="O1052" s="248"/>
      <c r="P1052" s="248"/>
      <c r="Q1052" s="248"/>
      <c r="R1052" s="248"/>
      <c r="S1052" s="248"/>
      <c r="T1052" s="248"/>
      <c r="U1052" s="248"/>
      <c r="V1052" s="248"/>
      <c r="W1052" s="248"/>
      <c r="X1052" s="248"/>
    </row>
    <row r="1053" spans="1:24" s="249" customFormat="1" x14ac:dyDescent="0.25">
      <c r="A1053" s="376"/>
      <c r="B1053" s="248"/>
      <c r="C1053" s="199"/>
      <c r="D1053" s="246"/>
      <c r="E1053" s="246"/>
      <c r="F1053" s="202"/>
      <c r="G1053" s="199"/>
      <c r="I1053" s="248"/>
      <c r="J1053" s="248"/>
      <c r="K1053" s="248"/>
      <c r="L1053" s="248"/>
      <c r="M1053" s="248"/>
      <c r="N1053" s="248"/>
      <c r="O1053" s="248"/>
      <c r="P1053" s="248"/>
      <c r="Q1053" s="248"/>
      <c r="R1053" s="248"/>
      <c r="S1053" s="248"/>
      <c r="T1053" s="248"/>
      <c r="U1053" s="248"/>
      <c r="V1053" s="248"/>
      <c r="W1053" s="248"/>
      <c r="X1053" s="248"/>
    </row>
    <row r="1054" spans="1:24" s="249" customFormat="1" x14ac:dyDescent="0.25">
      <c r="A1054" s="376"/>
      <c r="B1054" s="248"/>
      <c r="C1054" s="199"/>
      <c r="D1054" s="246"/>
      <c r="E1054" s="246"/>
      <c r="F1054" s="202"/>
      <c r="G1054" s="199"/>
      <c r="I1054" s="248"/>
      <c r="J1054" s="248"/>
      <c r="K1054" s="248"/>
      <c r="L1054" s="248"/>
      <c r="M1054" s="248"/>
      <c r="N1054" s="248"/>
      <c r="O1054" s="248"/>
      <c r="P1054" s="248"/>
      <c r="Q1054" s="248"/>
      <c r="R1054" s="248"/>
      <c r="S1054" s="248"/>
      <c r="T1054" s="248"/>
      <c r="U1054" s="248"/>
      <c r="V1054" s="248"/>
      <c r="W1054" s="248"/>
      <c r="X1054" s="248"/>
    </row>
    <row r="1055" spans="1:24" s="249" customFormat="1" x14ac:dyDescent="0.25">
      <c r="A1055" s="376"/>
      <c r="B1055" s="248"/>
      <c r="C1055" s="199"/>
      <c r="D1055" s="246"/>
      <c r="E1055" s="246"/>
      <c r="F1055" s="202"/>
      <c r="G1055" s="199"/>
      <c r="I1055" s="248"/>
      <c r="J1055" s="248"/>
      <c r="K1055" s="248"/>
      <c r="L1055" s="248"/>
      <c r="M1055" s="248"/>
      <c r="N1055" s="248"/>
      <c r="O1055" s="248"/>
      <c r="P1055" s="248"/>
      <c r="Q1055" s="248"/>
      <c r="R1055" s="248"/>
      <c r="S1055" s="248"/>
      <c r="T1055" s="248"/>
      <c r="U1055" s="248"/>
      <c r="V1055" s="248"/>
      <c r="W1055" s="248"/>
      <c r="X1055" s="248"/>
    </row>
    <row r="1056" spans="1:24" s="249" customFormat="1" x14ac:dyDescent="0.25">
      <c r="A1056" s="376"/>
      <c r="B1056" s="248"/>
      <c r="C1056" s="199"/>
      <c r="D1056" s="246"/>
      <c r="E1056" s="246"/>
      <c r="F1056" s="202"/>
      <c r="G1056" s="199"/>
      <c r="I1056" s="248"/>
      <c r="J1056" s="248"/>
      <c r="K1056" s="248"/>
      <c r="L1056" s="248"/>
      <c r="M1056" s="248"/>
      <c r="N1056" s="248"/>
      <c r="O1056" s="248"/>
      <c r="P1056" s="248"/>
      <c r="Q1056" s="248"/>
      <c r="R1056" s="248"/>
      <c r="S1056" s="248"/>
      <c r="T1056" s="248"/>
      <c r="U1056" s="248"/>
      <c r="V1056" s="248"/>
      <c r="W1056" s="248"/>
      <c r="X1056" s="248"/>
    </row>
    <row r="1057" spans="1:24" s="249" customFormat="1" x14ac:dyDescent="0.25">
      <c r="A1057" s="376"/>
      <c r="B1057" s="248"/>
      <c r="C1057" s="199"/>
      <c r="D1057" s="246"/>
      <c r="E1057" s="246"/>
      <c r="F1057" s="202"/>
      <c r="G1057" s="199"/>
      <c r="I1057" s="248"/>
      <c r="J1057" s="248"/>
      <c r="K1057" s="248"/>
      <c r="L1057" s="248"/>
      <c r="M1057" s="248"/>
      <c r="N1057" s="248"/>
      <c r="O1057" s="248"/>
      <c r="P1057" s="248"/>
      <c r="Q1057" s="248"/>
      <c r="R1057" s="248"/>
      <c r="S1057" s="248"/>
      <c r="T1057" s="248"/>
      <c r="U1057" s="248"/>
      <c r="V1057" s="248"/>
      <c r="W1057" s="248"/>
      <c r="X1057" s="248"/>
    </row>
    <row r="1058" spans="1:24" s="249" customFormat="1" x14ac:dyDescent="0.25">
      <c r="A1058" s="376"/>
      <c r="B1058" s="248"/>
      <c r="C1058" s="199"/>
      <c r="D1058" s="246"/>
      <c r="E1058" s="246"/>
      <c r="F1058" s="202"/>
      <c r="G1058" s="199"/>
      <c r="I1058" s="248"/>
      <c r="J1058" s="248"/>
      <c r="K1058" s="248"/>
      <c r="L1058" s="248"/>
      <c r="M1058" s="248"/>
      <c r="N1058" s="248"/>
      <c r="O1058" s="248"/>
      <c r="P1058" s="248"/>
      <c r="Q1058" s="248"/>
      <c r="R1058" s="248"/>
      <c r="S1058" s="248"/>
      <c r="T1058" s="248"/>
      <c r="U1058" s="248"/>
      <c r="V1058" s="248"/>
      <c r="W1058" s="248"/>
      <c r="X1058" s="248"/>
    </row>
    <row r="1059" spans="1:24" s="249" customFormat="1" x14ac:dyDescent="0.25">
      <c r="A1059" s="376"/>
      <c r="B1059" s="248"/>
      <c r="C1059" s="199"/>
      <c r="D1059" s="246"/>
      <c r="E1059" s="246"/>
      <c r="F1059" s="202"/>
      <c r="G1059" s="199"/>
      <c r="I1059" s="248"/>
      <c r="J1059" s="248"/>
      <c r="K1059" s="248"/>
      <c r="L1059" s="248"/>
      <c r="M1059" s="248"/>
      <c r="N1059" s="248"/>
      <c r="O1059" s="248"/>
      <c r="P1059" s="248"/>
      <c r="Q1059" s="248"/>
      <c r="R1059" s="248"/>
      <c r="S1059" s="248"/>
      <c r="T1059" s="248"/>
      <c r="U1059" s="248"/>
      <c r="V1059" s="248"/>
      <c r="W1059" s="248"/>
      <c r="X1059" s="248"/>
    </row>
    <row r="1060" spans="1:24" s="249" customFormat="1" x14ac:dyDescent="0.25">
      <c r="A1060" s="376"/>
      <c r="B1060" s="248"/>
      <c r="C1060" s="199"/>
      <c r="D1060" s="246"/>
      <c r="E1060" s="246"/>
      <c r="F1060" s="202"/>
      <c r="G1060" s="199"/>
      <c r="I1060" s="248"/>
      <c r="J1060" s="248"/>
      <c r="K1060" s="248"/>
      <c r="L1060" s="248"/>
      <c r="M1060" s="248"/>
      <c r="N1060" s="248"/>
      <c r="O1060" s="248"/>
      <c r="P1060" s="248"/>
      <c r="Q1060" s="248"/>
      <c r="R1060" s="248"/>
      <c r="S1060" s="248"/>
      <c r="T1060" s="248"/>
      <c r="U1060" s="248"/>
      <c r="V1060" s="248"/>
      <c r="W1060" s="248"/>
      <c r="X1060" s="248"/>
    </row>
    <row r="1061" spans="1:24" s="249" customFormat="1" x14ac:dyDescent="0.25">
      <c r="A1061" s="376"/>
      <c r="B1061" s="248"/>
      <c r="C1061" s="199"/>
      <c r="D1061" s="246"/>
      <c r="E1061" s="246"/>
      <c r="F1061" s="202"/>
      <c r="G1061" s="199"/>
      <c r="I1061" s="248"/>
      <c r="J1061" s="248"/>
      <c r="K1061" s="248"/>
      <c r="L1061" s="248"/>
      <c r="M1061" s="248"/>
      <c r="N1061" s="248"/>
      <c r="O1061" s="248"/>
      <c r="P1061" s="248"/>
      <c r="Q1061" s="248"/>
      <c r="R1061" s="248"/>
      <c r="S1061" s="248"/>
      <c r="T1061" s="248"/>
      <c r="U1061" s="248"/>
      <c r="V1061" s="248"/>
      <c r="W1061" s="248"/>
      <c r="X1061" s="248"/>
    </row>
    <row r="1062" spans="1:24" s="249" customFormat="1" x14ac:dyDescent="0.25">
      <c r="A1062" s="376"/>
      <c r="B1062" s="248"/>
      <c r="C1062" s="199"/>
      <c r="D1062" s="246"/>
      <c r="E1062" s="246"/>
      <c r="F1062" s="202"/>
      <c r="G1062" s="199"/>
      <c r="I1062" s="248"/>
      <c r="J1062" s="248"/>
      <c r="K1062" s="248"/>
      <c r="L1062" s="248"/>
      <c r="M1062" s="248"/>
      <c r="N1062" s="248"/>
      <c r="O1062" s="248"/>
      <c r="P1062" s="248"/>
      <c r="Q1062" s="248"/>
      <c r="R1062" s="248"/>
      <c r="S1062" s="248"/>
      <c r="T1062" s="248"/>
      <c r="U1062" s="248"/>
      <c r="V1062" s="248"/>
      <c r="W1062" s="248"/>
      <c r="X1062" s="248"/>
    </row>
    <row r="1063" spans="1:24" s="249" customFormat="1" x14ac:dyDescent="0.25">
      <c r="A1063" s="376"/>
      <c r="B1063" s="248"/>
      <c r="C1063" s="199"/>
      <c r="D1063" s="246"/>
      <c r="E1063" s="246"/>
      <c r="F1063" s="202"/>
      <c r="G1063" s="199"/>
      <c r="I1063" s="248"/>
      <c r="J1063" s="248"/>
      <c r="K1063" s="248"/>
      <c r="L1063" s="248"/>
      <c r="M1063" s="248"/>
      <c r="N1063" s="248"/>
      <c r="O1063" s="248"/>
      <c r="P1063" s="248"/>
      <c r="Q1063" s="248"/>
      <c r="R1063" s="248"/>
      <c r="S1063" s="248"/>
      <c r="T1063" s="248"/>
      <c r="U1063" s="248"/>
      <c r="V1063" s="248"/>
      <c r="W1063" s="248"/>
      <c r="X1063" s="248"/>
    </row>
    <row r="1064" spans="1:24" s="249" customFormat="1" x14ac:dyDescent="0.25">
      <c r="A1064" s="376"/>
      <c r="B1064" s="248"/>
      <c r="C1064" s="199"/>
      <c r="D1064" s="246"/>
      <c r="E1064" s="246"/>
      <c r="F1064" s="202"/>
      <c r="G1064" s="199"/>
      <c r="I1064" s="248"/>
      <c r="J1064" s="248"/>
      <c r="K1064" s="248"/>
      <c r="L1064" s="248"/>
      <c r="M1064" s="248"/>
      <c r="N1064" s="248"/>
      <c r="O1064" s="248"/>
      <c r="P1064" s="248"/>
      <c r="Q1064" s="248"/>
      <c r="R1064" s="248"/>
      <c r="S1064" s="248"/>
      <c r="T1064" s="248"/>
      <c r="U1064" s="248"/>
      <c r="V1064" s="248"/>
      <c r="W1064" s="248"/>
      <c r="X1064" s="248"/>
    </row>
    <row r="1065" spans="1:24" s="249" customFormat="1" x14ac:dyDescent="0.25">
      <c r="A1065" s="376"/>
      <c r="B1065" s="248"/>
      <c r="C1065" s="199"/>
      <c r="D1065" s="246"/>
      <c r="E1065" s="246"/>
      <c r="F1065" s="202"/>
      <c r="G1065" s="199"/>
      <c r="I1065" s="248"/>
      <c r="J1065" s="248"/>
      <c r="K1065" s="248"/>
      <c r="L1065" s="248"/>
      <c r="M1065" s="248"/>
      <c r="N1065" s="248"/>
      <c r="O1065" s="248"/>
      <c r="P1065" s="248"/>
      <c r="Q1065" s="248"/>
      <c r="R1065" s="248"/>
      <c r="S1065" s="248"/>
      <c r="T1065" s="248"/>
      <c r="U1065" s="248"/>
      <c r="V1065" s="248"/>
      <c r="W1065" s="248"/>
      <c r="X1065" s="248"/>
    </row>
    <row r="1066" spans="1:24" s="249" customFormat="1" x14ac:dyDescent="0.25">
      <c r="A1066" s="376"/>
      <c r="B1066" s="248"/>
      <c r="C1066" s="199"/>
      <c r="D1066" s="246"/>
      <c r="E1066" s="246"/>
      <c r="F1066" s="202"/>
      <c r="G1066" s="199"/>
      <c r="I1066" s="248"/>
      <c r="J1066" s="248"/>
      <c r="K1066" s="248"/>
      <c r="L1066" s="248"/>
      <c r="M1066" s="248"/>
      <c r="N1066" s="248"/>
      <c r="O1066" s="248"/>
      <c r="P1066" s="248"/>
      <c r="Q1066" s="248"/>
      <c r="R1066" s="248"/>
      <c r="S1066" s="248"/>
      <c r="T1066" s="248"/>
      <c r="U1066" s="248"/>
      <c r="V1066" s="248"/>
      <c r="W1066" s="248"/>
      <c r="X1066" s="248"/>
    </row>
    <row r="1067" spans="1:24" s="249" customFormat="1" x14ac:dyDescent="0.25">
      <c r="A1067" s="376"/>
      <c r="B1067" s="248"/>
      <c r="C1067" s="199"/>
      <c r="D1067" s="246"/>
      <c r="E1067" s="246"/>
      <c r="F1067" s="202"/>
      <c r="G1067" s="199"/>
      <c r="I1067" s="248"/>
      <c r="J1067" s="248"/>
      <c r="K1067" s="248"/>
      <c r="L1067" s="248"/>
      <c r="M1067" s="248"/>
      <c r="N1067" s="248"/>
      <c r="O1067" s="248"/>
      <c r="P1067" s="248"/>
      <c r="Q1067" s="248"/>
      <c r="R1067" s="248"/>
      <c r="S1067" s="248"/>
      <c r="T1067" s="248"/>
      <c r="U1067" s="248"/>
      <c r="V1067" s="248"/>
      <c r="W1067" s="248"/>
      <c r="X1067" s="248"/>
    </row>
    <row r="1068" spans="1:24" s="249" customFormat="1" x14ac:dyDescent="0.25">
      <c r="A1068" s="376"/>
      <c r="B1068" s="248"/>
      <c r="C1068" s="199"/>
      <c r="D1068" s="246"/>
      <c r="E1068" s="246"/>
      <c r="F1068" s="202"/>
      <c r="G1068" s="199"/>
      <c r="I1068" s="248"/>
      <c r="J1068" s="248"/>
      <c r="K1068" s="248"/>
      <c r="L1068" s="248"/>
      <c r="M1068" s="248"/>
      <c r="N1068" s="248"/>
      <c r="O1068" s="248"/>
      <c r="P1068" s="248"/>
      <c r="Q1068" s="248"/>
      <c r="R1068" s="248"/>
      <c r="S1068" s="248"/>
      <c r="T1068" s="248"/>
      <c r="U1068" s="248"/>
      <c r="V1068" s="248"/>
      <c r="W1068" s="248"/>
      <c r="X1068" s="248"/>
    </row>
    <row r="1069" spans="1:24" s="249" customFormat="1" x14ac:dyDescent="0.25">
      <c r="A1069" s="376"/>
      <c r="B1069" s="248"/>
      <c r="C1069" s="199"/>
      <c r="D1069" s="246"/>
      <c r="E1069" s="246"/>
      <c r="F1069" s="202"/>
      <c r="G1069" s="199"/>
      <c r="I1069" s="248"/>
      <c r="J1069" s="248"/>
      <c r="K1069" s="248"/>
      <c r="L1069" s="248"/>
      <c r="M1069" s="248"/>
      <c r="N1069" s="248"/>
      <c r="O1069" s="248"/>
      <c r="P1069" s="248"/>
      <c r="Q1069" s="248"/>
      <c r="R1069" s="248"/>
      <c r="S1069" s="248"/>
      <c r="T1069" s="248"/>
      <c r="U1069" s="248"/>
      <c r="V1069" s="248"/>
      <c r="W1069" s="248"/>
      <c r="X1069" s="248"/>
    </row>
    <row r="1070" spans="1:24" s="249" customFormat="1" x14ac:dyDescent="0.25">
      <c r="A1070" s="376"/>
      <c r="B1070" s="248"/>
      <c r="C1070" s="199"/>
      <c r="D1070" s="246"/>
      <c r="E1070" s="246"/>
      <c r="F1070" s="202"/>
      <c r="G1070" s="199"/>
      <c r="I1070" s="248"/>
      <c r="J1070" s="248"/>
      <c r="K1070" s="248"/>
      <c r="L1070" s="248"/>
      <c r="M1070" s="248"/>
      <c r="N1070" s="248"/>
      <c r="O1070" s="248"/>
      <c r="P1070" s="248"/>
      <c r="Q1070" s="248"/>
      <c r="R1070" s="248"/>
      <c r="S1070" s="248"/>
      <c r="T1070" s="248"/>
      <c r="U1070" s="248"/>
      <c r="V1070" s="248"/>
      <c r="W1070" s="248"/>
      <c r="X1070" s="248"/>
    </row>
    <row r="1071" spans="1:24" s="249" customFormat="1" x14ac:dyDescent="0.25">
      <c r="A1071" s="376"/>
      <c r="B1071" s="248"/>
      <c r="C1071" s="199"/>
      <c r="D1071" s="246"/>
      <c r="E1071" s="246"/>
      <c r="F1071" s="202"/>
      <c r="G1071" s="199"/>
      <c r="I1071" s="248"/>
      <c r="J1071" s="248"/>
      <c r="K1071" s="248"/>
      <c r="L1071" s="248"/>
      <c r="M1071" s="248"/>
      <c r="N1071" s="248"/>
      <c r="O1071" s="248"/>
      <c r="P1071" s="248"/>
      <c r="Q1071" s="248"/>
      <c r="R1071" s="248"/>
      <c r="S1071" s="248"/>
      <c r="T1071" s="248"/>
      <c r="U1071" s="248"/>
      <c r="V1071" s="248"/>
      <c r="W1071" s="248"/>
      <c r="X1071" s="248"/>
    </row>
    <row r="1072" spans="1:24" s="249" customFormat="1" x14ac:dyDescent="0.25">
      <c r="A1072" s="376"/>
      <c r="B1072" s="248"/>
      <c r="C1072" s="199"/>
      <c r="D1072" s="246"/>
      <c r="E1072" s="246"/>
      <c r="F1072" s="202"/>
      <c r="G1072" s="199"/>
      <c r="I1072" s="248"/>
      <c r="J1072" s="248"/>
      <c r="K1072" s="248"/>
      <c r="L1072" s="248"/>
      <c r="M1072" s="248"/>
      <c r="N1072" s="248"/>
      <c r="O1072" s="248"/>
      <c r="P1072" s="248"/>
      <c r="Q1072" s="248"/>
      <c r="R1072" s="248"/>
      <c r="S1072" s="248"/>
      <c r="T1072" s="248"/>
      <c r="U1072" s="248"/>
      <c r="V1072" s="248"/>
      <c r="W1072" s="248"/>
      <c r="X1072" s="248"/>
    </row>
    <row r="1073" spans="1:24" s="249" customFormat="1" x14ac:dyDescent="0.25">
      <c r="A1073" s="376"/>
      <c r="B1073" s="248"/>
      <c r="C1073" s="199"/>
      <c r="D1073" s="246"/>
      <c r="E1073" s="246"/>
      <c r="F1073" s="202"/>
      <c r="G1073" s="199"/>
      <c r="I1073" s="248"/>
      <c r="J1073" s="248"/>
      <c r="K1073" s="248"/>
      <c r="L1073" s="248"/>
      <c r="M1073" s="248"/>
      <c r="N1073" s="248"/>
      <c r="O1073" s="248"/>
      <c r="P1073" s="248"/>
      <c r="Q1073" s="248"/>
      <c r="R1073" s="248"/>
      <c r="S1073" s="248"/>
      <c r="T1073" s="248"/>
      <c r="U1073" s="248"/>
      <c r="V1073" s="248"/>
      <c r="W1073" s="248"/>
      <c r="X1073" s="248"/>
    </row>
    <row r="1074" spans="1:24" s="249" customFormat="1" x14ac:dyDescent="0.25">
      <c r="A1074" s="376"/>
      <c r="B1074" s="248"/>
      <c r="C1074" s="199"/>
      <c r="D1074" s="246"/>
      <c r="E1074" s="246"/>
      <c r="F1074" s="202"/>
      <c r="G1074" s="199"/>
      <c r="I1074" s="248"/>
      <c r="J1074" s="248"/>
      <c r="K1074" s="248"/>
      <c r="L1074" s="248"/>
      <c r="M1074" s="248"/>
      <c r="N1074" s="248"/>
      <c r="O1074" s="248"/>
      <c r="P1074" s="248"/>
      <c r="Q1074" s="248"/>
      <c r="R1074" s="248"/>
      <c r="S1074" s="248"/>
      <c r="T1074" s="248"/>
      <c r="U1074" s="248"/>
      <c r="V1074" s="248"/>
      <c r="W1074" s="248"/>
      <c r="X1074" s="248"/>
    </row>
    <row r="1075" spans="1:24" s="249" customFormat="1" x14ac:dyDescent="0.25">
      <c r="A1075" s="376"/>
      <c r="B1075" s="248"/>
      <c r="C1075" s="199"/>
      <c r="D1075" s="246"/>
      <c r="E1075" s="246"/>
      <c r="F1075" s="202"/>
      <c r="G1075" s="199"/>
      <c r="I1075" s="248"/>
      <c r="J1075" s="248"/>
      <c r="K1075" s="248"/>
      <c r="L1075" s="248"/>
      <c r="M1075" s="248"/>
      <c r="N1075" s="248"/>
      <c r="O1075" s="248"/>
      <c r="P1075" s="248"/>
      <c r="Q1075" s="248"/>
      <c r="R1075" s="248"/>
      <c r="S1075" s="248"/>
      <c r="T1075" s="248"/>
      <c r="U1075" s="248"/>
      <c r="V1075" s="248"/>
      <c r="W1075" s="248"/>
      <c r="X1075" s="248"/>
    </row>
    <row r="1076" spans="1:24" s="249" customFormat="1" x14ac:dyDescent="0.25">
      <c r="A1076" s="376"/>
      <c r="B1076" s="248"/>
      <c r="C1076" s="199"/>
      <c r="D1076" s="246"/>
      <c r="E1076" s="246"/>
      <c r="F1076" s="202"/>
      <c r="G1076" s="199"/>
      <c r="I1076" s="248"/>
      <c r="J1076" s="248"/>
      <c r="K1076" s="248"/>
      <c r="L1076" s="248"/>
      <c r="M1076" s="248"/>
      <c r="N1076" s="248"/>
      <c r="O1076" s="248"/>
      <c r="P1076" s="248"/>
      <c r="Q1076" s="248"/>
      <c r="R1076" s="248"/>
      <c r="S1076" s="248"/>
      <c r="T1076" s="248"/>
      <c r="U1076" s="248"/>
      <c r="V1076" s="248"/>
      <c r="W1076" s="248"/>
      <c r="X1076" s="248"/>
    </row>
    <row r="1077" spans="1:24" s="249" customFormat="1" x14ac:dyDescent="0.25">
      <c r="A1077" s="376"/>
      <c r="B1077" s="248"/>
      <c r="C1077" s="199"/>
      <c r="D1077" s="246"/>
      <c r="E1077" s="246"/>
      <c r="F1077" s="202"/>
      <c r="G1077" s="199"/>
      <c r="I1077" s="248"/>
      <c r="J1077" s="248"/>
      <c r="K1077" s="248"/>
      <c r="L1077" s="248"/>
      <c r="M1077" s="248"/>
      <c r="N1077" s="248"/>
      <c r="O1077" s="248"/>
      <c r="P1077" s="248"/>
      <c r="Q1077" s="248"/>
      <c r="R1077" s="248"/>
      <c r="S1077" s="248"/>
      <c r="T1077" s="248"/>
      <c r="U1077" s="248"/>
      <c r="V1077" s="248"/>
      <c r="W1077" s="248"/>
      <c r="X1077" s="248"/>
    </row>
    <row r="1078" spans="1:24" s="249" customFormat="1" x14ac:dyDescent="0.25">
      <c r="A1078" s="376"/>
      <c r="B1078" s="248"/>
      <c r="C1078" s="199"/>
      <c r="D1078" s="246"/>
      <c r="E1078" s="246"/>
      <c r="F1078" s="202"/>
      <c r="G1078" s="199"/>
      <c r="I1078" s="248"/>
      <c r="J1078" s="248"/>
      <c r="K1078" s="248"/>
      <c r="L1078" s="248"/>
      <c r="M1078" s="248"/>
      <c r="N1078" s="248"/>
      <c r="O1078" s="248"/>
      <c r="P1078" s="248"/>
      <c r="Q1078" s="248"/>
      <c r="R1078" s="248"/>
      <c r="S1078" s="248"/>
      <c r="T1078" s="248"/>
      <c r="U1078" s="248"/>
      <c r="V1078" s="248"/>
      <c r="W1078" s="248"/>
      <c r="X1078" s="248"/>
    </row>
    <row r="1079" spans="1:24" s="249" customFormat="1" x14ac:dyDescent="0.25">
      <c r="A1079" s="376"/>
      <c r="B1079" s="248"/>
      <c r="C1079" s="199"/>
      <c r="D1079" s="246"/>
      <c r="E1079" s="246"/>
      <c r="F1079" s="202"/>
      <c r="G1079" s="199"/>
      <c r="I1079" s="248"/>
      <c r="J1079" s="248"/>
      <c r="K1079" s="248"/>
      <c r="L1079" s="248"/>
      <c r="M1079" s="248"/>
      <c r="N1079" s="248"/>
      <c r="O1079" s="248"/>
      <c r="P1079" s="248"/>
      <c r="Q1079" s="248"/>
      <c r="R1079" s="248"/>
      <c r="S1079" s="248"/>
      <c r="T1079" s="248"/>
      <c r="U1079" s="248"/>
      <c r="V1079" s="248"/>
      <c r="W1079" s="248"/>
      <c r="X1079" s="248"/>
    </row>
    <row r="1080" spans="1:24" s="249" customFormat="1" x14ac:dyDescent="0.25">
      <c r="A1080" s="376"/>
      <c r="B1080" s="248"/>
      <c r="C1080" s="199"/>
      <c r="D1080" s="246"/>
      <c r="E1080" s="246"/>
      <c r="F1080" s="202"/>
      <c r="G1080" s="199"/>
      <c r="I1080" s="248"/>
      <c r="J1080" s="248"/>
      <c r="K1080" s="248"/>
      <c r="L1080" s="248"/>
      <c r="M1080" s="248"/>
      <c r="N1080" s="248"/>
      <c r="O1080" s="248"/>
      <c r="P1080" s="248"/>
      <c r="Q1080" s="248"/>
      <c r="R1080" s="248"/>
      <c r="S1080" s="248"/>
      <c r="T1080" s="248"/>
      <c r="U1080" s="248"/>
      <c r="V1080" s="248"/>
      <c r="W1080" s="248"/>
      <c r="X1080" s="248"/>
    </row>
    <row r="1081" spans="1:24" s="249" customFormat="1" x14ac:dyDescent="0.25">
      <c r="A1081" s="376"/>
      <c r="B1081" s="248"/>
      <c r="C1081" s="199"/>
      <c r="D1081" s="246"/>
      <c r="E1081" s="246"/>
      <c r="F1081" s="202"/>
      <c r="G1081" s="199"/>
      <c r="I1081" s="248"/>
      <c r="J1081" s="248"/>
      <c r="K1081" s="248"/>
      <c r="L1081" s="248"/>
      <c r="M1081" s="248"/>
      <c r="N1081" s="248"/>
      <c r="O1081" s="248"/>
      <c r="P1081" s="248"/>
      <c r="Q1081" s="248"/>
      <c r="R1081" s="248"/>
      <c r="S1081" s="248"/>
      <c r="T1081" s="248"/>
      <c r="U1081" s="248"/>
      <c r="V1081" s="248"/>
      <c r="W1081" s="248"/>
      <c r="X1081" s="248"/>
    </row>
    <row r="1082" spans="1:24" s="249" customFormat="1" x14ac:dyDescent="0.25">
      <c r="A1082" s="376"/>
      <c r="B1082" s="248"/>
      <c r="C1082" s="199"/>
      <c r="D1082" s="246"/>
      <c r="E1082" s="246"/>
      <c r="F1082" s="202"/>
      <c r="G1082" s="199"/>
      <c r="I1082" s="248"/>
      <c r="J1082" s="248"/>
      <c r="K1082" s="248"/>
      <c r="L1082" s="248"/>
      <c r="M1082" s="248"/>
      <c r="N1082" s="248"/>
      <c r="O1082" s="248"/>
      <c r="P1082" s="248"/>
      <c r="Q1082" s="248"/>
      <c r="R1082" s="248"/>
      <c r="S1082" s="248"/>
      <c r="T1082" s="248"/>
      <c r="U1082" s="248"/>
      <c r="V1082" s="248"/>
      <c r="W1082" s="248"/>
      <c r="X1082" s="248"/>
    </row>
    <row r="1083" spans="1:24" s="249" customFormat="1" x14ac:dyDescent="0.25">
      <c r="A1083" s="376"/>
      <c r="B1083" s="248"/>
      <c r="C1083" s="199"/>
      <c r="D1083" s="246"/>
      <c r="E1083" s="246"/>
      <c r="F1083" s="202"/>
      <c r="G1083" s="199"/>
      <c r="I1083" s="248"/>
      <c r="J1083" s="248"/>
      <c r="K1083" s="248"/>
      <c r="L1083" s="248"/>
      <c r="M1083" s="248"/>
      <c r="N1083" s="248"/>
      <c r="O1083" s="248"/>
      <c r="P1083" s="248"/>
      <c r="Q1083" s="248"/>
      <c r="R1083" s="248"/>
      <c r="S1083" s="248"/>
      <c r="T1083" s="248"/>
      <c r="U1083" s="248"/>
      <c r="V1083" s="248"/>
      <c r="W1083" s="248"/>
      <c r="X1083" s="248"/>
    </row>
    <row r="1084" spans="1:24" s="249" customFormat="1" x14ac:dyDescent="0.25">
      <c r="A1084" s="376"/>
      <c r="B1084" s="248"/>
      <c r="C1084" s="199"/>
      <c r="D1084" s="246"/>
      <c r="E1084" s="246"/>
      <c r="F1084" s="202"/>
      <c r="G1084" s="199"/>
      <c r="I1084" s="248"/>
      <c r="J1084" s="248"/>
      <c r="K1084" s="248"/>
      <c r="L1084" s="248"/>
      <c r="M1084" s="248"/>
      <c r="N1084" s="248"/>
      <c r="O1084" s="248"/>
      <c r="P1084" s="248"/>
      <c r="Q1084" s="248"/>
      <c r="R1084" s="248"/>
      <c r="S1084" s="248"/>
      <c r="T1084" s="248"/>
      <c r="U1084" s="248"/>
      <c r="V1084" s="248"/>
      <c r="W1084" s="248"/>
      <c r="X1084" s="248"/>
    </row>
    <row r="1085" spans="1:24" s="249" customFormat="1" x14ac:dyDescent="0.25">
      <c r="A1085" s="376"/>
      <c r="B1085" s="248"/>
      <c r="C1085" s="199"/>
      <c r="D1085" s="246"/>
      <c r="E1085" s="246"/>
      <c r="F1085" s="202"/>
      <c r="G1085" s="199"/>
      <c r="I1085" s="248"/>
      <c r="J1085" s="248"/>
      <c r="K1085" s="248"/>
      <c r="L1085" s="248"/>
      <c r="M1085" s="248"/>
      <c r="N1085" s="248"/>
      <c r="O1085" s="248"/>
      <c r="P1085" s="248"/>
      <c r="Q1085" s="248"/>
      <c r="R1085" s="248"/>
      <c r="S1085" s="248"/>
      <c r="T1085" s="248"/>
      <c r="U1085" s="248"/>
      <c r="V1085" s="248"/>
      <c r="W1085" s="248"/>
      <c r="X1085" s="248"/>
    </row>
    <row r="1086" spans="1:24" s="249" customFormat="1" x14ac:dyDescent="0.25">
      <c r="A1086" s="376"/>
      <c r="B1086" s="248"/>
      <c r="C1086" s="199"/>
      <c r="D1086" s="246"/>
      <c r="E1086" s="246"/>
      <c r="F1086" s="202"/>
      <c r="G1086" s="199"/>
      <c r="I1086" s="248"/>
      <c r="J1086" s="248"/>
      <c r="K1086" s="248"/>
      <c r="L1086" s="248"/>
      <c r="M1086" s="248"/>
      <c r="N1086" s="248"/>
      <c r="O1086" s="248"/>
      <c r="P1086" s="248"/>
      <c r="Q1086" s="248"/>
      <c r="R1086" s="248"/>
      <c r="S1086" s="248"/>
      <c r="T1086" s="248"/>
      <c r="U1086" s="248"/>
      <c r="V1086" s="248"/>
      <c r="W1086" s="248"/>
      <c r="X1086" s="248"/>
    </row>
    <row r="1087" spans="1:24" s="249" customFormat="1" x14ac:dyDescent="0.25">
      <c r="A1087" s="376"/>
      <c r="B1087" s="248"/>
      <c r="C1087" s="199"/>
      <c r="D1087" s="246"/>
      <c r="E1087" s="246"/>
      <c r="F1087" s="202"/>
      <c r="G1087" s="199"/>
      <c r="I1087" s="248"/>
      <c r="J1087" s="248"/>
      <c r="K1087" s="248"/>
      <c r="L1087" s="248"/>
      <c r="M1087" s="248"/>
      <c r="N1087" s="248"/>
      <c r="O1087" s="248"/>
      <c r="P1087" s="248"/>
      <c r="Q1087" s="248"/>
      <c r="R1087" s="248"/>
      <c r="S1087" s="248"/>
      <c r="T1087" s="248"/>
      <c r="U1087" s="248"/>
      <c r="V1087" s="248"/>
      <c r="W1087" s="248"/>
      <c r="X1087" s="248"/>
    </row>
    <row r="1088" spans="1:24" s="249" customFormat="1" x14ac:dyDescent="0.25">
      <c r="A1088" s="376"/>
      <c r="B1088" s="248"/>
      <c r="C1088" s="199"/>
      <c r="D1088" s="246"/>
      <c r="E1088" s="246"/>
      <c r="F1088" s="202"/>
      <c r="G1088" s="199"/>
      <c r="I1088" s="248"/>
      <c r="J1088" s="248"/>
      <c r="K1088" s="248"/>
      <c r="L1088" s="248"/>
      <c r="M1088" s="248"/>
      <c r="N1088" s="248"/>
      <c r="O1088" s="248"/>
      <c r="P1088" s="248"/>
      <c r="Q1088" s="248"/>
      <c r="R1088" s="248"/>
      <c r="S1088" s="248"/>
      <c r="T1088" s="248"/>
      <c r="U1088" s="248"/>
      <c r="V1088" s="248"/>
      <c r="W1088" s="248"/>
      <c r="X1088" s="248"/>
    </row>
    <row r="1089" spans="1:24" s="249" customFormat="1" x14ac:dyDescent="0.25">
      <c r="A1089" s="376"/>
      <c r="B1089" s="248"/>
      <c r="C1089" s="199"/>
      <c r="D1089" s="246"/>
      <c r="E1089" s="246"/>
      <c r="F1089" s="202"/>
      <c r="G1089" s="199"/>
      <c r="I1089" s="248"/>
      <c r="J1089" s="248"/>
      <c r="K1089" s="248"/>
      <c r="L1089" s="248"/>
      <c r="M1089" s="248"/>
      <c r="N1089" s="248"/>
      <c r="O1089" s="248"/>
      <c r="P1089" s="248"/>
      <c r="Q1089" s="248"/>
      <c r="R1089" s="248"/>
      <c r="S1089" s="248"/>
      <c r="T1089" s="248"/>
      <c r="U1089" s="248"/>
      <c r="V1089" s="248"/>
      <c r="W1089" s="248"/>
      <c r="X1089" s="248"/>
    </row>
    <row r="1090" spans="1:24" s="249" customFormat="1" x14ac:dyDescent="0.25">
      <c r="A1090" s="376"/>
      <c r="B1090" s="248"/>
      <c r="C1090" s="199"/>
      <c r="D1090" s="246"/>
      <c r="E1090" s="246"/>
      <c r="F1090" s="202"/>
      <c r="G1090" s="199"/>
      <c r="I1090" s="248"/>
      <c r="J1090" s="248"/>
      <c r="K1090" s="248"/>
      <c r="L1090" s="248"/>
      <c r="M1090" s="248"/>
      <c r="N1090" s="248"/>
      <c r="O1090" s="248"/>
      <c r="P1090" s="248"/>
      <c r="Q1090" s="248"/>
      <c r="R1090" s="248"/>
      <c r="S1090" s="248"/>
      <c r="T1090" s="248"/>
      <c r="U1090" s="248"/>
      <c r="V1090" s="248"/>
      <c r="W1090" s="248"/>
      <c r="X1090" s="248"/>
    </row>
    <row r="1091" spans="1:24" s="249" customFormat="1" x14ac:dyDescent="0.25">
      <c r="A1091" s="376"/>
      <c r="B1091" s="248"/>
      <c r="C1091" s="199"/>
      <c r="D1091" s="246"/>
      <c r="E1091" s="246"/>
      <c r="F1091" s="202"/>
      <c r="G1091" s="199"/>
      <c r="I1091" s="248"/>
      <c r="J1091" s="248"/>
      <c r="K1091" s="248"/>
      <c r="L1091" s="248"/>
      <c r="M1091" s="248"/>
      <c r="N1091" s="248"/>
      <c r="O1091" s="248"/>
      <c r="P1091" s="248"/>
      <c r="Q1091" s="248"/>
      <c r="R1091" s="248"/>
      <c r="S1091" s="248"/>
      <c r="T1091" s="248"/>
      <c r="U1091" s="248"/>
      <c r="V1091" s="248"/>
      <c r="W1091" s="248"/>
      <c r="X1091" s="248"/>
    </row>
    <row r="1092" spans="1:24" s="249" customFormat="1" x14ac:dyDescent="0.25">
      <c r="A1092" s="376"/>
      <c r="B1092" s="248"/>
      <c r="C1092" s="199"/>
      <c r="D1092" s="246"/>
      <c r="E1092" s="246"/>
      <c r="F1092" s="202"/>
      <c r="G1092" s="199"/>
      <c r="I1092" s="248"/>
      <c r="J1092" s="248"/>
      <c r="K1092" s="248"/>
      <c r="L1092" s="248"/>
      <c r="M1092" s="248"/>
      <c r="N1092" s="248"/>
      <c r="O1092" s="248"/>
      <c r="P1092" s="248"/>
      <c r="Q1092" s="248"/>
      <c r="R1092" s="248"/>
      <c r="S1092" s="248"/>
      <c r="T1092" s="248"/>
      <c r="U1092" s="248"/>
      <c r="V1092" s="248"/>
      <c r="W1092" s="248"/>
      <c r="X1092" s="248"/>
    </row>
    <row r="1093" spans="1:24" s="249" customFormat="1" x14ac:dyDescent="0.25">
      <c r="A1093" s="376"/>
      <c r="B1093" s="248"/>
      <c r="C1093" s="199"/>
      <c r="D1093" s="246"/>
      <c r="E1093" s="246"/>
      <c r="F1093" s="202"/>
      <c r="G1093" s="199"/>
      <c r="I1093" s="248"/>
      <c r="J1093" s="248"/>
      <c r="K1093" s="248"/>
      <c r="L1093" s="248"/>
      <c r="M1093" s="248"/>
      <c r="N1093" s="248"/>
      <c r="O1093" s="248"/>
      <c r="P1093" s="248"/>
      <c r="Q1093" s="248"/>
      <c r="R1093" s="248"/>
      <c r="S1093" s="248"/>
      <c r="T1093" s="248"/>
      <c r="U1093" s="248"/>
      <c r="V1093" s="248"/>
      <c r="W1093" s="248"/>
      <c r="X1093" s="248"/>
    </row>
    <row r="1094" spans="1:24" s="249" customFormat="1" x14ac:dyDescent="0.25">
      <c r="A1094" s="376"/>
      <c r="B1094" s="248"/>
      <c r="C1094" s="199"/>
      <c r="D1094" s="246"/>
      <c r="E1094" s="246"/>
      <c r="F1094" s="202"/>
      <c r="G1094" s="199"/>
      <c r="I1094" s="248"/>
      <c r="J1094" s="248"/>
      <c r="K1094" s="248"/>
      <c r="L1094" s="248"/>
      <c r="M1094" s="248"/>
      <c r="N1094" s="248"/>
      <c r="O1094" s="248"/>
      <c r="P1094" s="248"/>
      <c r="Q1094" s="248"/>
      <c r="R1094" s="248"/>
      <c r="S1094" s="248"/>
      <c r="T1094" s="248"/>
      <c r="U1094" s="248"/>
      <c r="V1094" s="248"/>
      <c r="W1094" s="248"/>
      <c r="X1094" s="248"/>
    </row>
    <row r="1095" spans="1:24" s="249" customFormat="1" x14ac:dyDescent="0.25">
      <c r="A1095" s="376"/>
      <c r="B1095" s="248"/>
      <c r="C1095" s="199"/>
      <c r="D1095" s="246"/>
      <c r="E1095" s="246"/>
      <c r="F1095" s="202"/>
      <c r="G1095" s="199"/>
      <c r="I1095" s="248"/>
      <c r="J1095" s="248"/>
      <c r="K1095" s="248"/>
      <c r="L1095" s="248"/>
      <c r="M1095" s="248"/>
      <c r="N1095" s="248"/>
      <c r="O1095" s="248"/>
      <c r="P1095" s="248"/>
      <c r="Q1095" s="248"/>
      <c r="R1095" s="248"/>
      <c r="S1095" s="248"/>
      <c r="T1095" s="248"/>
      <c r="U1095" s="248"/>
      <c r="V1095" s="248"/>
      <c r="W1095" s="248"/>
      <c r="X1095" s="248"/>
    </row>
    <row r="1096" spans="1:24" s="249" customFormat="1" x14ac:dyDescent="0.25">
      <c r="A1096" s="376"/>
      <c r="B1096" s="248"/>
      <c r="C1096" s="199"/>
      <c r="D1096" s="246"/>
      <c r="E1096" s="246"/>
      <c r="F1096" s="202"/>
      <c r="G1096" s="199"/>
      <c r="I1096" s="248"/>
      <c r="J1096" s="248"/>
      <c r="K1096" s="248"/>
      <c r="L1096" s="248"/>
      <c r="M1096" s="248"/>
      <c r="N1096" s="248"/>
      <c r="O1096" s="248"/>
      <c r="P1096" s="248"/>
      <c r="Q1096" s="248"/>
      <c r="R1096" s="248"/>
      <c r="S1096" s="248"/>
      <c r="T1096" s="248"/>
      <c r="U1096" s="248"/>
      <c r="V1096" s="248"/>
      <c r="W1096" s="248"/>
      <c r="X1096" s="248"/>
    </row>
    <row r="1097" spans="1:24" s="249" customFormat="1" x14ac:dyDescent="0.25">
      <c r="A1097" s="376"/>
      <c r="B1097" s="248"/>
      <c r="C1097" s="199"/>
      <c r="D1097" s="246"/>
      <c r="E1097" s="246"/>
      <c r="F1097" s="202"/>
      <c r="G1097" s="199"/>
      <c r="I1097" s="248"/>
      <c r="J1097" s="248"/>
      <c r="K1097" s="248"/>
      <c r="L1097" s="248"/>
      <c r="M1097" s="248"/>
      <c r="N1097" s="248"/>
      <c r="O1097" s="248"/>
      <c r="P1097" s="248"/>
      <c r="Q1097" s="248"/>
      <c r="R1097" s="248"/>
      <c r="S1097" s="248"/>
      <c r="T1097" s="248"/>
      <c r="U1097" s="248"/>
      <c r="V1097" s="248"/>
      <c r="W1097" s="248"/>
      <c r="X1097" s="248"/>
    </row>
    <row r="1098" spans="1:24" s="249" customFormat="1" x14ac:dyDescent="0.25">
      <c r="A1098" s="376"/>
      <c r="B1098" s="248"/>
      <c r="C1098" s="199"/>
      <c r="D1098" s="246"/>
      <c r="E1098" s="246"/>
      <c r="F1098" s="202"/>
      <c r="G1098" s="199"/>
      <c r="I1098" s="248"/>
      <c r="J1098" s="248"/>
      <c r="K1098" s="248"/>
      <c r="L1098" s="248"/>
      <c r="M1098" s="248"/>
      <c r="N1098" s="248"/>
      <c r="O1098" s="248"/>
      <c r="P1098" s="248"/>
      <c r="Q1098" s="248"/>
      <c r="R1098" s="248"/>
      <c r="S1098" s="248"/>
      <c r="T1098" s="248"/>
      <c r="U1098" s="248"/>
      <c r="V1098" s="248"/>
      <c r="W1098" s="248"/>
      <c r="X1098" s="248"/>
    </row>
    <row r="1099" spans="1:24" s="249" customFormat="1" x14ac:dyDescent="0.25">
      <c r="A1099" s="376"/>
      <c r="B1099" s="248"/>
      <c r="C1099" s="199"/>
      <c r="D1099" s="246"/>
      <c r="E1099" s="246"/>
      <c r="F1099" s="202"/>
      <c r="G1099" s="199"/>
      <c r="I1099" s="248"/>
      <c r="J1099" s="248"/>
      <c r="K1099" s="248"/>
      <c r="L1099" s="248"/>
      <c r="M1099" s="248"/>
      <c r="N1099" s="248"/>
      <c r="O1099" s="248"/>
      <c r="P1099" s="248"/>
      <c r="Q1099" s="248"/>
      <c r="R1099" s="248"/>
      <c r="S1099" s="248"/>
      <c r="T1099" s="248"/>
      <c r="U1099" s="248"/>
      <c r="V1099" s="248"/>
      <c r="W1099" s="248"/>
      <c r="X1099" s="248"/>
    </row>
    <row r="1100" spans="1:24" s="249" customFormat="1" x14ac:dyDescent="0.25">
      <c r="A1100" s="376"/>
      <c r="B1100" s="248"/>
      <c r="C1100" s="199"/>
      <c r="D1100" s="246"/>
      <c r="E1100" s="246"/>
      <c r="F1100" s="202"/>
      <c r="G1100" s="199"/>
      <c r="I1100" s="248"/>
      <c r="J1100" s="248"/>
      <c r="K1100" s="248"/>
      <c r="L1100" s="248"/>
      <c r="M1100" s="248"/>
      <c r="N1100" s="248"/>
      <c r="O1100" s="248"/>
      <c r="P1100" s="248"/>
      <c r="Q1100" s="248"/>
      <c r="R1100" s="248"/>
      <c r="S1100" s="248"/>
      <c r="T1100" s="248"/>
      <c r="U1100" s="248"/>
      <c r="V1100" s="248"/>
      <c r="W1100" s="248"/>
      <c r="X1100" s="248"/>
    </row>
    <row r="1101" spans="1:24" s="249" customFormat="1" x14ac:dyDescent="0.25">
      <c r="A1101" s="376"/>
      <c r="B1101" s="248"/>
      <c r="C1101" s="199"/>
      <c r="D1101" s="246"/>
      <c r="E1101" s="246"/>
      <c r="F1101" s="202"/>
      <c r="G1101" s="199"/>
      <c r="I1101" s="248"/>
      <c r="J1101" s="248"/>
      <c r="K1101" s="248"/>
      <c r="L1101" s="248"/>
      <c r="M1101" s="248"/>
      <c r="N1101" s="248"/>
      <c r="O1101" s="248"/>
      <c r="P1101" s="248"/>
      <c r="Q1101" s="248"/>
      <c r="R1101" s="248"/>
      <c r="S1101" s="248"/>
      <c r="T1101" s="248"/>
      <c r="U1101" s="248"/>
      <c r="V1101" s="248"/>
      <c r="W1101" s="248"/>
      <c r="X1101" s="248"/>
    </row>
    <row r="1102" spans="1:24" s="249" customFormat="1" x14ac:dyDescent="0.25">
      <c r="A1102" s="376"/>
      <c r="B1102" s="248"/>
      <c r="C1102" s="199"/>
      <c r="D1102" s="246"/>
      <c r="E1102" s="246"/>
      <c r="F1102" s="202"/>
      <c r="G1102" s="199"/>
      <c r="I1102" s="248"/>
      <c r="J1102" s="248"/>
      <c r="K1102" s="248"/>
      <c r="L1102" s="248"/>
      <c r="M1102" s="248"/>
      <c r="N1102" s="248"/>
      <c r="O1102" s="248"/>
      <c r="P1102" s="248"/>
      <c r="Q1102" s="248"/>
      <c r="R1102" s="248"/>
      <c r="S1102" s="248"/>
      <c r="T1102" s="248"/>
      <c r="U1102" s="248"/>
      <c r="V1102" s="248"/>
      <c r="W1102" s="248"/>
      <c r="X1102" s="248"/>
    </row>
    <row r="1103" spans="1:24" s="249" customFormat="1" x14ac:dyDescent="0.25">
      <c r="A1103" s="376"/>
      <c r="B1103" s="248"/>
      <c r="C1103" s="199"/>
      <c r="D1103" s="246"/>
      <c r="E1103" s="246"/>
      <c r="F1103" s="202"/>
      <c r="G1103" s="199"/>
      <c r="I1103" s="248"/>
      <c r="J1103" s="248"/>
      <c r="K1103" s="248"/>
      <c r="L1103" s="248"/>
      <c r="M1103" s="248"/>
      <c r="N1103" s="248"/>
      <c r="O1103" s="248"/>
      <c r="P1103" s="248"/>
      <c r="Q1103" s="248"/>
      <c r="R1103" s="248"/>
      <c r="S1103" s="248"/>
      <c r="T1103" s="248"/>
      <c r="U1103" s="248"/>
      <c r="V1103" s="248"/>
      <c r="W1103" s="248"/>
      <c r="X1103" s="248"/>
    </row>
    <row r="1104" spans="1:24" s="249" customFormat="1" x14ac:dyDescent="0.25">
      <c r="A1104" s="376"/>
      <c r="B1104" s="248"/>
      <c r="C1104" s="199"/>
      <c r="D1104" s="246"/>
      <c r="E1104" s="246"/>
      <c r="F1104" s="202"/>
      <c r="G1104" s="199"/>
      <c r="I1104" s="248"/>
      <c r="J1104" s="248"/>
      <c r="K1104" s="248"/>
      <c r="L1104" s="248"/>
      <c r="M1104" s="248"/>
      <c r="N1104" s="248"/>
      <c r="O1104" s="248"/>
      <c r="P1104" s="248"/>
      <c r="Q1104" s="248"/>
      <c r="R1104" s="248"/>
      <c r="S1104" s="248"/>
      <c r="T1104" s="248"/>
      <c r="U1104" s="248"/>
      <c r="V1104" s="248"/>
      <c r="W1104" s="248"/>
      <c r="X1104" s="248"/>
    </row>
    <row r="1105" spans="1:24" s="249" customFormat="1" x14ac:dyDescent="0.25">
      <c r="A1105" s="376"/>
      <c r="B1105" s="248"/>
      <c r="C1105" s="199"/>
      <c r="D1105" s="246"/>
      <c r="E1105" s="246"/>
      <c r="F1105" s="202"/>
      <c r="G1105" s="199"/>
      <c r="I1105" s="248"/>
      <c r="J1105" s="248"/>
      <c r="K1105" s="248"/>
      <c r="L1105" s="248"/>
      <c r="M1105" s="248"/>
      <c r="N1105" s="248"/>
      <c r="O1105" s="248"/>
      <c r="P1105" s="248"/>
      <c r="Q1105" s="248"/>
      <c r="R1105" s="248"/>
      <c r="S1105" s="248"/>
      <c r="T1105" s="248"/>
      <c r="U1105" s="248"/>
      <c r="V1105" s="248"/>
      <c r="W1105" s="248"/>
      <c r="X1105" s="248"/>
    </row>
    <row r="1106" spans="1:24" s="249" customFormat="1" x14ac:dyDescent="0.25">
      <c r="A1106" s="376"/>
      <c r="B1106" s="248"/>
      <c r="C1106" s="199"/>
      <c r="D1106" s="246"/>
      <c r="E1106" s="246"/>
      <c r="F1106" s="202"/>
      <c r="G1106" s="199"/>
      <c r="I1106" s="248"/>
      <c r="J1106" s="248"/>
      <c r="K1106" s="248"/>
      <c r="L1106" s="248"/>
      <c r="M1106" s="248"/>
      <c r="N1106" s="248"/>
      <c r="O1106" s="248"/>
      <c r="P1106" s="248"/>
      <c r="Q1106" s="248"/>
      <c r="R1106" s="248"/>
      <c r="S1106" s="248"/>
      <c r="T1106" s="248"/>
      <c r="U1106" s="248"/>
      <c r="V1106" s="248"/>
      <c r="W1106" s="248"/>
      <c r="X1106" s="248"/>
    </row>
    <row r="1107" spans="1:24" s="249" customFormat="1" x14ac:dyDescent="0.25">
      <c r="A1107" s="376"/>
      <c r="B1107" s="248"/>
      <c r="C1107" s="199"/>
      <c r="D1107" s="246"/>
      <c r="E1107" s="246"/>
      <c r="F1107" s="202"/>
      <c r="G1107" s="199"/>
      <c r="I1107" s="248"/>
      <c r="J1107" s="248"/>
      <c r="K1107" s="248"/>
      <c r="L1107" s="248"/>
      <c r="M1107" s="248"/>
      <c r="N1107" s="248"/>
      <c r="O1107" s="248"/>
      <c r="P1107" s="248"/>
      <c r="Q1107" s="248"/>
      <c r="R1107" s="248"/>
      <c r="S1107" s="248"/>
      <c r="T1107" s="248"/>
      <c r="U1107" s="248"/>
      <c r="V1107" s="248"/>
      <c r="W1107" s="248"/>
      <c r="X1107" s="248"/>
    </row>
    <row r="1108" spans="1:24" s="249" customFormat="1" x14ac:dyDescent="0.25">
      <c r="A1108" s="376"/>
      <c r="B1108" s="248"/>
      <c r="C1108" s="199"/>
      <c r="D1108" s="246"/>
      <c r="E1108" s="246"/>
      <c r="F1108" s="202"/>
      <c r="G1108" s="199"/>
      <c r="I1108" s="248"/>
      <c r="J1108" s="248"/>
      <c r="K1108" s="248"/>
      <c r="L1108" s="248"/>
      <c r="M1108" s="248"/>
      <c r="N1108" s="248"/>
      <c r="O1108" s="248"/>
      <c r="P1108" s="248"/>
      <c r="Q1108" s="248"/>
      <c r="R1108" s="248"/>
      <c r="S1108" s="248"/>
      <c r="T1108" s="248"/>
      <c r="U1108" s="248"/>
      <c r="V1108" s="248"/>
      <c r="W1108" s="248"/>
      <c r="X1108" s="248"/>
    </row>
    <row r="1109" spans="1:24" s="249" customFormat="1" x14ac:dyDescent="0.25">
      <c r="A1109" s="376"/>
      <c r="B1109" s="248"/>
      <c r="C1109" s="199"/>
      <c r="D1109" s="246"/>
      <c r="E1109" s="246"/>
      <c r="F1109" s="202"/>
      <c r="G1109" s="199"/>
      <c r="I1109" s="248"/>
      <c r="J1109" s="248"/>
      <c r="K1109" s="248"/>
      <c r="L1109" s="248"/>
      <c r="M1109" s="248"/>
      <c r="N1109" s="248"/>
      <c r="O1109" s="248"/>
      <c r="P1109" s="248"/>
      <c r="Q1109" s="248"/>
      <c r="R1109" s="248"/>
      <c r="S1109" s="248"/>
      <c r="T1109" s="248"/>
      <c r="U1109" s="248"/>
      <c r="V1109" s="248"/>
      <c r="W1109" s="248"/>
      <c r="X1109" s="248"/>
    </row>
    <row r="1110" spans="1:24" s="249" customFormat="1" x14ac:dyDescent="0.25">
      <c r="A1110" s="376"/>
      <c r="B1110" s="248"/>
      <c r="C1110" s="199"/>
      <c r="D1110" s="246"/>
      <c r="E1110" s="246"/>
      <c r="F1110" s="202"/>
      <c r="G1110" s="199"/>
      <c r="I1110" s="248"/>
      <c r="J1110" s="248"/>
      <c r="K1110" s="248"/>
      <c r="L1110" s="248"/>
      <c r="M1110" s="248"/>
      <c r="N1110" s="248"/>
      <c r="O1110" s="248"/>
      <c r="P1110" s="248"/>
      <c r="Q1110" s="248"/>
      <c r="R1110" s="248"/>
      <c r="S1110" s="248"/>
      <c r="T1110" s="248"/>
      <c r="U1110" s="248"/>
      <c r="V1110" s="248"/>
      <c r="W1110" s="248"/>
      <c r="X1110" s="248"/>
    </row>
    <row r="1111" spans="1:24" s="249" customFormat="1" x14ac:dyDescent="0.25">
      <c r="A1111" s="376"/>
      <c r="B1111" s="248"/>
      <c r="C1111" s="199"/>
      <c r="D1111" s="246"/>
      <c r="E1111" s="246"/>
      <c r="F1111" s="202"/>
      <c r="G1111" s="199"/>
      <c r="I1111" s="248"/>
      <c r="J1111" s="248"/>
      <c r="K1111" s="248"/>
      <c r="L1111" s="248"/>
      <c r="M1111" s="248"/>
      <c r="N1111" s="248"/>
      <c r="O1111" s="248"/>
      <c r="P1111" s="248"/>
      <c r="Q1111" s="248"/>
      <c r="R1111" s="248"/>
      <c r="S1111" s="248"/>
      <c r="T1111" s="248"/>
      <c r="U1111" s="248"/>
      <c r="V1111" s="248"/>
      <c r="W1111" s="248"/>
      <c r="X1111" s="248"/>
    </row>
    <row r="1112" spans="1:24" s="249" customFormat="1" x14ac:dyDescent="0.25">
      <c r="A1112" s="376"/>
      <c r="B1112" s="248"/>
      <c r="C1112" s="199"/>
      <c r="D1112" s="246"/>
      <c r="E1112" s="246"/>
      <c r="F1112" s="202"/>
      <c r="G1112" s="199"/>
      <c r="I1112" s="248"/>
      <c r="J1112" s="248"/>
      <c r="K1112" s="248"/>
      <c r="L1112" s="248"/>
      <c r="M1112" s="248"/>
      <c r="N1112" s="248"/>
      <c r="O1112" s="248"/>
      <c r="P1112" s="248"/>
      <c r="Q1112" s="248"/>
      <c r="R1112" s="248"/>
      <c r="S1112" s="248"/>
      <c r="T1112" s="248"/>
      <c r="U1112" s="248"/>
      <c r="V1112" s="248"/>
      <c r="W1112" s="248"/>
      <c r="X1112" s="248"/>
    </row>
    <row r="1113" spans="1:24" s="249" customFormat="1" x14ac:dyDescent="0.25">
      <c r="A1113" s="376"/>
      <c r="B1113" s="248"/>
      <c r="C1113" s="199"/>
      <c r="D1113" s="246"/>
      <c r="E1113" s="246"/>
      <c r="F1113" s="202"/>
      <c r="G1113" s="199"/>
      <c r="I1113" s="248"/>
      <c r="J1113" s="248"/>
      <c r="K1113" s="248"/>
      <c r="L1113" s="248"/>
      <c r="M1113" s="248"/>
      <c r="N1113" s="248"/>
      <c r="O1113" s="248"/>
      <c r="P1113" s="248"/>
      <c r="Q1113" s="248"/>
      <c r="R1113" s="248"/>
      <c r="S1113" s="248"/>
      <c r="T1113" s="248"/>
      <c r="U1113" s="248"/>
      <c r="V1113" s="248"/>
      <c r="W1113" s="248"/>
      <c r="X1113" s="248"/>
    </row>
    <row r="1114" spans="1:24" s="249" customFormat="1" x14ac:dyDescent="0.25">
      <c r="A1114" s="376"/>
      <c r="B1114" s="248"/>
      <c r="C1114" s="199"/>
      <c r="D1114" s="246"/>
      <c r="E1114" s="246"/>
      <c r="F1114" s="202"/>
      <c r="G1114" s="199"/>
      <c r="I1114" s="248"/>
      <c r="J1114" s="248"/>
      <c r="K1114" s="248"/>
      <c r="L1114" s="248"/>
      <c r="M1114" s="248"/>
      <c r="N1114" s="248"/>
      <c r="O1114" s="248"/>
      <c r="P1114" s="248"/>
      <c r="Q1114" s="248"/>
      <c r="R1114" s="248"/>
      <c r="S1114" s="248"/>
      <c r="T1114" s="248"/>
      <c r="U1114" s="248"/>
      <c r="V1114" s="248"/>
      <c r="W1114" s="248"/>
      <c r="X1114" s="248"/>
    </row>
    <row r="1115" spans="1:24" s="249" customFormat="1" x14ac:dyDescent="0.25">
      <c r="A1115" s="376"/>
      <c r="B1115" s="248"/>
      <c r="C1115" s="199"/>
      <c r="D1115" s="246"/>
      <c r="E1115" s="246"/>
      <c r="F1115" s="202"/>
      <c r="G1115" s="199"/>
      <c r="I1115" s="248"/>
      <c r="J1115" s="248"/>
      <c r="K1115" s="248"/>
      <c r="L1115" s="248"/>
      <c r="M1115" s="248"/>
      <c r="N1115" s="248"/>
      <c r="O1115" s="248"/>
      <c r="P1115" s="248"/>
      <c r="Q1115" s="248"/>
      <c r="R1115" s="248"/>
      <c r="S1115" s="248"/>
      <c r="T1115" s="248"/>
      <c r="U1115" s="248"/>
      <c r="V1115" s="248"/>
      <c r="W1115" s="248"/>
      <c r="X1115" s="248"/>
    </row>
    <row r="1116" spans="1:24" s="249" customFormat="1" x14ac:dyDescent="0.25">
      <c r="A1116" s="376"/>
      <c r="B1116" s="248"/>
      <c r="C1116" s="199"/>
      <c r="D1116" s="246"/>
      <c r="E1116" s="246"/>
      <c r="F1116" s="202"/>
      <c r="G1116" s="199"/>
      <c r="I1116" s="248"/>
      <c r="J1116" s="248"/>
      <c r="K1116" s="248"/>
      <c r="L1116" s="248"/>
      <c r="M1116" s="248"/>
      <c r="N1116" s="248"/>
      <c r="O1116" s="248"/>
      <c r="P1116" s="248"/>
      <c r="Q1116" s="248"/>
      <c r="R1116" s="248"/>
      <c r="S1116" s="248"/>
      <c r="T1116" s="248"/>
      <c r="U1116" s="248"/>
      <c r="V1116" s="248"/>
      <c r="W1116" s="248"/>
      <c r="X1116" s="248"/>
    </row>
    <row r="1117" spans="1:24" s="249" customFormat="1" x14ac:dyDescent="0.25">
      <c r="A1117" s="376"/>
      <c r="B1117" s="248"/>
      <c r="C1117" s="199"/>
      <c r="D1117" s="246"/>
      <c r="E1117" s="246"/>
      <c r="F1117" s="202"/>
      <c r="G1117" s="199"/>
      <c r="I1117" s="248"/>
      <c r="J1117" s="248"/>
      <c r="K1117" s="248"/>
      <c r="L1117" s="248"/>
      <c r="M1117" s="248"/>
      <c r="N1117" s="248"/>
      <c r="O1117" s="248"/>
      <c r="P1117" s="248"/>
      <c r="Q1117" s="248"/>
      <c r="R1117" s="248"/>
      <c r="S1117" s="248"/>
      <c r="T1117" s="248"/>
      <c r="U1117" s="248"/>
      <c r="V1117" s="248"/>
      <c r="W1117" s="248"/>
      <c r="X1117" s="248"/>
    </row>
    <row r="1118" spans="1:24" s="249" customFormat="1" x14ac:dyDescent="0.25">
      <c r="A1118" s="376"/>
      <c r="B1118" s="248"/>
      <c r="C1118" s="199"/>
      <c r="D1118" s="246"/>
      <c r="E1118" s="246"/>
      <c r="F1118" s="202"/>
      <c r="G1118" s="199"/>
      <c r="I1118" s="248"/>
      <c r="J1118" s="248"/>
      <c r="K1118" s="248"/>
      <c r="L1118" s="248"/>
      <c r="M1118" s="248"/>
      <c r="N1118" s="248"/>
      <c r="O1118" s="248"/>
      <c r="P1118" s="248"/>
      <c r="Q1118" s="248"/>
      <c r="R1118" s="248"/>
      <c r="S1118" s="248"/>
      <c r="T1118" s="248"/>
      <c r="U1118" s="248"/>
      <c r="V1118" s="248"/>
      <c r="W1118" s="248"/>
      <c r="X1118" s="248"/>
    </row>
    <row r="1119" spans="1:24" s="249" customFormat="1" x14ac:dyDescent="0.25">
      <c r="A1119" s="376"/>
      <c r="B1119" s="248"/>
      <c r="C1119" s="199"/>
      <c r="D1119" s="246"/>
      <c r="E1119" s="246"/>
      <c r="F1119" s="202"/>
      <c r="G1119" s="199"/>
      <c r="I1119" s="248"/>
      <c r="J1119" s="248"/>
      <c r="K1119" s="248"/>
      <c r="L1119" s="248"/>
      <c r="M1119" s="248"/>
      <c r="N1119" s="248"/>
      <c r="O1119" s="248"/>
      <c r="P1119" s="248"/>
      <c r="Q1119" s="248"/>
      <c r="R1119" s="248"/>
      <c r="S1119" s="248"/>
      <c r="T1119" s="248"/>
      <c r="U1119" s="248"/>
      <c r="V1119" s="248"/>
      <c r="W1119" s="248"/>
      <c r="X1119" s="248"/>
    </row>
    <row r="1120" spans="1:24" s="249" customFormat="1" x14ac:dyDescent="0.25">
      <c r="A1120" s="376"/>
      <c r="B1120" s="248"/>
      <c r="C1120" s="199"/>
      <c r="D1120" s="246"/>
      <c r="E1120" s="246"/>
      <c r="F1120" s="202"/>
      <c r="G1120" s="199"/>
      <c r="I1120" s="248"/>
      <c r="J1120" s="248"/>
      <c r="K1120" s="248"/>
      <c r="L1120" s="248"/>
      <c r="M1120" s="248"/>
      <c r="N1120" s="248"/>
      <c r="O1120" s="248"/>
      <c r="P1120" s="248"/>
      <c r="Q1120" s="248"/>
      <c r="R1120" s="248"/>
      <c r="S1120" s="248"/>
      <c r="T1120" s="248"/>
      <c r="U1120" s="248"/>
      <c r="V1120" s="248"/>
      <c r="W1120" s="248"/>
      <c r="X1120" s="248"/>
    </row>
    <row r="1121" spans="1:24" s="249" customFormat="1" x14ac:dyDescent="0.25">
      <c r="A1121" s="376"/>
      <c r="B1121" s="248"/>
      <c r="C1121" s="199"/>
      <c r="D1121" s="246"/>
      <c r="E1121" s="246"/>
      <c r="F1121" s="202"/>
      <c r="G1121" s="199"/>
      <c r="I1121" s="248"/>
      <c r="J1121" s="248"/>
      <c r="K1121" s="248"/>
      <c r="L1121" s="248"/>
      <c r="M1121" s="248"/>
      <c r="N1121" s="248"/>
      <c r="O1121" s="248"/>
      <c r="P1121" s="248"/>
      <c r="Q1121" s="248"/>
      <c r="R1121" s="248"/>
      <c r="S1121" s="248"/>
      <c r="T1121" s="248"/>
      <c r="U1121" s="248"/>
      <c r="V1121" s="248"/>
      <c r="W1121" s="248"/>
      <c r="X1121" s="248"/>
    </row>
    <row r="1122" spans="1:24" s="249" customFormat="1" x14ac:dyDescent="0.25">
      <c r="A1122" s="376"/>
      <c r="B1122" s="248"/>
      <c r="C1122" s="199"/>
      <c r="D1122" s="246"/>
      <c r="E1122" s="246"/>
      <c r="F1122" s="202"/>
      <c r="G1122" s="199"/>
      <c r="I1122" s="248"/>
      <c r="J1122" s="248"/>
      <c r="K1122" s="248"/>
      <c r="L1122" s="248"/>
      <c r="M1122" s="248"/>
      <c r="N1122" s="248"/>
      <c r="O1122" s="248"/>
      <c r="P1122" s="248"/>
      <c r="Q1122" s="248"/>
      <c r="R1122" s="248"/>
      <c r="S1122" s="248"/>
      <c r="T1122" s="248"/>
      <c r="U1122" s="248"/>
      <c r="V1122" s="248"/>
      <c r="W1122" s="248"/>
      <c r="X1122" s="248"/>
    </row>
    <row r="1123" spans="1:24" s="249" customFormat="1" x14ac:dyDescent="0.25">
      <c r="A1123" s="376"/>
      <c r="B1123" s="248"/>
      <c r="C1123" s="199"/>
      <c r="D1123" s="246"/>
      <c r="E1123" s="246"/>
      <c r="F1123" s="202"/>
      <c r="G1123" s="199"/>
      <c r="I1123" s="248"/>
      <c r="J1123" s="248"/>
      <c r="K1123" s="248"/>
      <c r="L1123" s="248"/>
      <c r="M1123" s="248"/>
      <c r="N1123" s="248"/>
      <c r="O1123" s="248"/>
      <c r="P1123" s="248"/>
      <c r="Q1123" s="248"/>
      <c r="R1123" s="248"/>
      <c r="S1123" s="248"/>
      <c r="T1123" s="248"/>
      <c r="U1123" s="248"/>
      <c r="V1123" s="248"/>
      <c r="W1123" s="248"/>
      <c r="X1123" s="248"/>
    </row>
    <row r="1124" spans="1:24" s="249" customFormat="1" x14ac:dyDescent="0.25">
      <c r="A1124" s="376"/>
      <c r="B1124" s="248"/>
      <c r="C1124" s="199"/>
      <c r="D1124" s="246"/>
      <c r="E1124" s="246"/>
      <c r="F1124" s="202"/>
      <c r="G1124" s="199"/>
      <c r="I1124" s="248"/>
      <c r="J1124" s="248"/>
      <c r="K1124" s="248"/>
      <c r="L1124" s="248"/>
      <c r="M1124" s="248"/>
      <c r="N1124" s="248"/>
      <c r="O1124" s="248"/>
      <c r="P1124" s="248"/>
      <c r="Q1124" s="248"/>
      <c r="R1124" s="248"/>
      <c r="S1124" s="248"/>
      <c r="T1124" s="248"/>
      <c r="U1124" s="248"/>
      <c r="V1124" s="248"/>
      <c r="W1124" s="248"/>
      <c r="X1124" s="248"/>
    </row>
    <row r="1125" spans="1:24" s="249" customFormat="1" x14ac:dyDescent="0.25">
      <c r="A1125" s="376"/>
      <c r="B1125" s="248"/>
      <c r="C1125" s="199"/>
      <c r="D1125" s="246"/>
      <c r="E1125" s="246"/>
      <c r="F1125" s="202"/>
      <c r="G1125" s="199"/>
      <c r="I1125" s="248"/>
      <c r="J1125" s="248"/>
      <c r="K1125" s="248"/>
      <c r="L1125" s="248"/>
      <c r="M1125" s="248"/>
      <c r="N1125" s="248"/>
      <c r="O1125" s="248"/>
      <c r="P1125" s="248"/>
      <c r="Q1125" s="248"/>
      <c r="R1125" s="248"/>
      <c r="S1125" s="248"/>
      <c r="T1125" s="248"/>
      <c r="U1125" s="248"/>
      <c r="V1125" s="248"/>
      <c r="W1125" s="248"/>
      <c r="X1125" s="248"/>
    </row>
    <row r="1126" spans="1:24" s="249" customFormat="1" x14ac:dyDescent="0.25">
      <c r="A1126" s="376"/>
      <c r="B1126" s="248"/>
      <c r="C1126" s="199"/>
      <c r="D1126" s="246"/>
      <c r="E1126" s="246"/>
      <c r="F1126" s="202"/>
      <c r="G1126" s="199"/>
      <c r="I1126" s="248"/>
      <c r="J1126" s="248"/>
      <c r="K1126" s="248"/>
      <c r="L1126" s="248"/>
      <c r="M1126" s="248"/>
      <c r="N1126" s="248"/>
      <c r="O1126" s="248"/>
      <c r="P1126" s="248"/>
      <c r="Q1126" s="248"/>
      <c r="R1126" s="248"/>
      <c r="S1126" s="248"/>
      <c r="T1126" s="248"/>
      <c r="U1126" s="248"/>
      <c r="V1126" s="248"/>
      <c r="W1126" s="248"/>
      <c r="X1126" s="248"/>
    </row>
    <row r="1127" spans="1:24" s="249" customFormat="1" x14ac:dyDescent="0.25">
      <c r="A1127" s="376"/>
      <c r="B1127" s="248"/>
      <c r="C1127" s="199"/>
      <c r="D1127" s="246"/>
      <c r="E1127" s="246"/>
      <c r="F1127" s="202"/>
      <c r="G1127" s="199"/>
      <c r="I1127" s="248"/>
      <c r="J1127" s="248"/>
      <c r="K1127" s="248"/>
      <c r="L1127" s="248"/>
      <c r="M1127" s="248"/>
      <c r="N1127" s="248"/>
      <c r="O1127" s="248"/>
      <c r="P1127" s="248"/>
      <c r="Q1127" s="248"/>
      <c r="R1127" s="248"/>
      <c r="S1127" s="248"/>
      <c r="T1127" s="248"/>
      <c r="U1127" s="248"/>
      <c r="V1127" s="248"/>
      <c r="W1127" s="248"/>
      <c r="X1127" s="248"/>
    </row>
    <row r="1128" spans="1:24" s="249" customFormat="1" x14ac:dyDescent="0.25">
      <c r="A1128" s="376"/>
      <c r="B1128" s="248"/>
      <c r="C1128" s="199"/>
      <c r="D1128" s="246"/>
      <c r="E1128" s="246"/>
      <c r="F1128" s="202"/>
      <c r="G1128" s="199"/>
      <c r="I1128" s="248"/>
      <c r="J1128" s="248"/>
      <c r="K1128" s="248"/>
      <c r="L1128" s="248"/>
      <c r="M1128" s="248"/>
      <c r="N1128" s="248"/>
      <c r="O1128" s="248"/>
      <c r="P1128" s="248"/>
      <c r="Q1128" s="248"/>
      <c r="R1128" s="248"/>
      <c r="S1128" s="248"/>
      <c r="T1128" s="248"/>
      <c r="U1128" s="248"/>
      <c r="V1128" s="248"/>
      <c r="W1128" s="248"/>
      <c r="X1128" s="248"/>
    </row>
    <row r="1129" spans="1:24" s="249" customFormat="1" x14ac:dyDescent="0.25">
      <c r="A1129" s="376"/>
      <c r="B1129" s="248"/>
      <c r="C1129" s="199"/>
      <c r="D1129" s="246"/>
      <c r="E1129" s="246"/>
      <c r="F1129" s="202"/>
      <c r="G1129" s="199"/>
      <c r="I1129" s="248"/>
      <c r="J1129" s="248"/>
      <c r="K1129" s="248"/>
      <c r="L1129" s="248"/>
      <c r="M1129" s="248"/>
      <c r="N1129" s="248"/>
      <c r="O1129" s="248"/>
      <c r="P1129" s="248"/>
      <c r="Q1129" s="248"/>
      <c r="R1129" s="248"/>
      <c r="S1129" s="248"/>
      <c r="T1129" s="248"/>
      <c r="U1129" s="248"/>
      <c r="V1129" s="248"/>
      <c r="W1129" s="248"/>
      <c r="X1129" s="248"/>
    </row>
    <row r="1130" spans="1:24" s="249" customFormat="1" x14ac:dyDescent="0.25">
      <c r="A1130" s="376"/>
      <c r="B1130" s="248"/>
      <c r="C1130" s="199"/>
      <c r="D1130" s="246"/>
      <c r="E1130" s="246"/>
      <c r="F1130" s="202"/>
      <c r="G1130" s="199"/>
      <c r="I1130" s="248"/>
      <c r="J1130" s="248"/>
      <c r="K1130" s="248"/>
      <c r="L1130" s="248"/>
      <c r="M1130" s="248"/>
      <c r="N1130" s="248"/>
      <c r="O1130" s="248"/>
      <c r="P1130" s="248"/>
      <c r="Q1130" s="248"/>
      <c r="R1130" s="248"/>
      <c r="S1130" s="248"/>
      <c r="T1130" s="248"/>
      <c r="U1130" s="248"/>
      <c r="V1130" s="248"/>
      <c r="W1130" s="248"/>
      <c r="X1130" s="248"/>
    </row>
    <row r="1131" spans="1:24" s="249" customFormat="1" x14ac:dyDescent="0.25">
      <c r="A1131" s="376"/>
      <c r="B1131" s="248"/>
      <c r="C1131" s="199"/>
      <c r="D1131" s="246"/>
      <c r="E1131" s="246"/>
      <c r="F1131" s="202"/>
      <c r="G1131" s="199"/>
      <c r="I1131" s="248"/>
      <c r="J1131" s="248"/>
      <c r="K1131" s="248"/>
      <c r="L1131" s="248"/>
      <c r="M1131" s="248"/>
      <c r="N1131" s="248"/>
      <c r="O1131" s="248"/>
      <c r="P1131" s="248"/>
      <c r="Q1131" s="248"/>
      <c r="R1131" s="248"/>
      <c r="S1131" s="248"/>
      <c r="T1131" s="248"/>
      <c r="U1131" s="248"/>
      <c r="V1131" s="248"/>
      <c r="W1131" s="248"/>
      <c r="X1131" s="248"/>
    </row>
    <row r="1132" spans="1:24" s="249" customFormat="1" x14ac:dyDescent="0.25">
      <c r="A1132" s="376"/>
      <c r="B1132" s="248"/>
      <c r="C1132" s="199"/>
      <c r="D1132" s="246"/>
      <c r="E1132" s="246"/>
      <c r="F1132" s="202"/>
      <c r="G1132" s="199"/>
      <c r="I1132" s="248"/>
      <c r="J1132" s="248"/>
      <c r="K1132" s="248"/>
      <c r="L1132" s="248"/>
      <c r="M1132" s="248"/>
      <c r="N1132" s="248"/>
      <c r="O1132" s="248"/>
      <c r="P1132" s="248"/>
      <c r="Q1132" s="248"/>
      <c r="R1132" s="248"/>
      <c r="S1132" s="248"/>
      <c r="T1132" s="248"/>
      <c r="U1132" s="248"/>
      <c r="V1132" s="248"/>
      <c r="W1132" s="248"/>
      <c r="X1132" s="248"/>
    </row>
    <row r="1133" spans="1:24" s="249" customFormat="1" x14ac:dyDescent="0.25">
      <c r="A1133" s="376"/>
      <c r="B1133" s="248"/>
      <c r="C1133" s="199"/>
      <c r="D1133" s="246"/>
      <c r="E1133" s="246"/>
      <c r="F1133" s="202"/>
      <c r="G1133" s="199"/>
      <c r="I1133" s="248"/>
      <c r="J1133" s="248"/>
      <c r="K1133" s="248"/>
      <c r="L1133" s="248"/>
      <c r="M1133" s="248"/>
      <c r="N1133" s="248"/>
      <c r="O1133" s="248"/>
      <c r="P1133" s="248"/>
      <c r="Q1133" s="248"/>
      <c r="R1133" s="248"/>
      <c r="S1133" s="248"/>
      <c r="T1133" s="248"/>
      <c r="U1133" s="248"/>
      <c r="V1133" s="248"/>
      <c r="W1133" s="248"/>
      <c r="X1133" s="248"/>
    </row>
    <row r="1134" spans="1:24" s="249" customFormat="1" x14ac:dyDescent="0.25">
      <c r="A1134" s="376"/>
      <c r="B1134" s="248"/>
      <c r="C1134" s="199"/>
      <c r="D1134" s="246"/>
      <c r="E1134" s="246"/>
      <c r="F1134" s="202"/>
      <c r="G1134" s="199"/>
      <c r="I1134" s="248"/>
      <c r="J1134" s="248"/>
      <c r="K1134" s="248"/>
      <c r="L1134" s="248"/>
      <c r="M1134" s="248"/>
      <c r="N1134" s="248"/>
      <c r="O1134" s="248"/>
      <c r="P1134" s="248"/>
      <c r="Q1134" s="248"/>
      <c r="R1134" s="248"/>
      <c r="S1134" s="248"/>
      <c r="T1134" s="248"/>
      <c r="U1134" s="248"/>
      <c r="V1134" s="248"/>
      <c r="W1134" s="248"/>
      <c r="X1134" s="248"/>
    </row>
    <row r="1135" spans="1:24" s="249" customFormat="1" x14ac:dyDescent="0.25">
      <c r="A1135" s="376"/>
      <c r="B1135" s="248"/>
      <c r="C1135" s="199"/>
      <c r="D1135" s="246"/>
      <c r="E1135" s="246"/>
      <c r="F1135" s="202"/>
      <c r="G1135" s="199"/>
      <c r="I1135" s="248"/>
      <c r="J1135" s="248"/>
      <c r="K1135" s="248"/>
      <c r="L1135" s="248"/>
      <c r="M1135" s="248"/>
      <c r="N1135" s="248"/>
      <c r="O1135" s="248"/>
      <c r="P1135" s="248"/>
      <c r="Q1135" s="248"/>
      <c r="R1135" s="248"/>
      <c r="S1135" s="248"/>
      <c r="T1135" s="248"/>
      <c r="U1135" s="248"/>
      <c r="V1135" s="248"/>
      <c r="W1135" s="248"/>
      <c r="X1135" s="248"/>
    </row>
    <row r="1136" spans="1:24" s="249" customFormat="1" x14ac:dyDescent="0.25">
      <c r="A1136" s="376"/>
      <c r="B1136" s="248"/>
      <c r="C1136" s="199"/>
      <c r="D1136" s="246"/>
      <c r="E1136" s="246"/>
      <c r="F1136" s="202"/>
      <c r="G1136" s="199"/>
      <c r="I1136" s="248"/>
      <c r="J1136" s="248"/>
      <c r="K1136" s="248"/>
      <c r="L1136" s="248"/>
      <c r="M1136" s="248"/>
      <c r="N1136" s="248"/>
      <c r="O1136" s="248"/>
      <c r="P1136" s="248"/>
      <c r="Q1136" s="248"/>
      <c r="R1136" s="248"/>
      <c r="S1136" s="248"/>
      <c r="T1136" s="248"/>
      <c r="U1136" s="248"/>
      <c r="V1136" s="248"/>
      <c r="W1136" s="248"/>
      <c r="X1136" s="248"/>
    </row>
    <row r="1137" spans="1:24" s="249" customFormat="1" x14ac:dyDescent="0.25">
      <c r="A1137" s="376"/>
      <c r="B1137" s="248"/>
      <c r="C1137" s="199"/>
      <c r="D1137" s="246"/>
      <c r="E1137" s="246"/>
      <c r="F1137" s="202"/>
      <c r="G1137" s="199"/>
      <c r="I1137" s="248"/>
      <c r="J1137" s="248"/>
      <c r="K1137" s="248"/>
      <c r="L1137" s="248"/>
      <c r="M1137" s="248"/>
      <c r="N1137" s="248"/>
      <c r="O1137" s="248"/>
      <c r="P1137" s="248"/>
      <c r="Q1137" s="248"/>
      <c r="R1137" s="248"/>
      <c r="S1137" s="248"/>
      <c r="T1137" s="248"/>
      <c r="U1137" s="248"/>
      <c r="V1137" s="248"/>
      <c r="W1137" s="248"/>
      <c r="X1137" s="248"/>
    </row>
    <row r="1138" spans="1:24" s="249" customFormat="1" x14ac:dyDescent="0.25">
      <c r="A1138" s="376"/>
      <c r="B1138" s="248"/>
      <c r="C1138" s="199"/>
      <c r="D1138" s="246"/>
      <c r="E1138" s="246"/>
      <c r="F1138" s="202"/>
      <c r="G1138" s="199"/>
      <c r="I1138" s="248"/>
      <c r="J1138" s="248"/>
      <c r="K1138" s="248"/>
      <c r="L1138" s="248"/>
      <c r="M1138" s="248"/>
      <c r="N1138" s="248"/>
      <c r="O1138" s="248"/>
      <c r="P1138" s="248"/>
      <c r="Q1138" s="248"/>
      <c r="R1138" s="248"/>
      <c r="S1138" s="248"/>
      <c r="T1138" s="248"/>
      <c r="U1138" s="248"/>
      <c r="V1138" s="248"/>
      <c r="W1138" s="248"/>
      <c r="X1138" s="248"/>
    </row>
    <row r="1139" spans="1:24" s="249" customFormat="1" x14ac:dyDescent="0.25">
      <c r="A1139" s="376"/>
      <c r="B1139" s="248"/>
      <c r="C1139" s="199"/>
      <c r="D1139" s="246"/>
      <c r="E1139" s="246"/>
      <c r="F1139" s="202"/>
      <c r="G1139" s="199"/>
      <c r="I1139" s="248"/>
      <c r="J1139" s="248"/>
      <c r="K1139" s="248"/>
      <c r="L1139" s="248"/>
      <c r="M1139" s="248"/>
      <c r="N1139" s="248"/>
      <c r="O1139" s="248"/>
      <c r="P1139" s="248"/>
      <c r="Q1139" s="248"/>
      <c r="R1139" s="248"/>
      <c r="S1139" s="248"/>
      <c r="T1139" s="248"/>
      <c r="U1139" s="248"/>
      <c r="V1139" s="248"/>
      <c r="W1139" s="248"/>
      <c r="X1139" s="248"/>
    </row>
    <row r="1140" spans="1:24" s="249" customFormat="1" x14ac:dyDescent="0.25">
      <c r="A1140" s="376"/>
      <c r="B1140" s="248"/>
      <c r="C1140" s="199"/>
      <c r="D1140" s="246"/>
      <c r="E1140" s="246"/>
      <c r="F1140" s="202"/>
      <c r="G1140" s="199"/>
      <c r="I1140" s="248"/>
      <c r="J1140" s="248"/>
      <c r="K1140" s="248"/>
      <c r="L1140" s="248"/>
      <c r="M1140" s="248"/>
      <c r="N1140" s="248"/>
      <c r="O1140" s="248"/>
      <c r="P1140" s="248"/>
      <c r="Q1140" s="248"/>
      <c r="R1140" s="248"/>
      <c r="S1140" s="248"/>
      <c r="T1140" s="248"/>
      <c r="U1140" s="248"/>
      <c r="V1140" s="248"/>
      <c r="W1140" s="248"/>
      <c r="X1140" s="248"/>
    </row>
    <row r="1141" spans="1:24" s="249" customFormat="1" x14ac:dyDescent="0.25">
      <c r="A1141" s="376"/>
      <c r="B1141" s="248"/>
      <c r="C1141" s="199"/>
      <c r="D1141" s="246"/>
      <c r="E1141" s="246"/>
      <c r="F1141" s="202"/>
      <c r="G1141" s="199"/>
      <c r="I1141" s="248"/>
      <c r="J1141" s="248"/>
      <c r="K1141" s="248"/>
      <c r="L1141" s="248"/>
      <c r="M1141" s="248"/>
      <c r="N1141" s="248"/>
      <c r="O1141" s="248"/>
      <c r="P1141" s="248"/>
      <c r="Q1141" s="248"/>
      <c r="R1141" s="248"/>
      <c r="S1141" s="248"/>
      <c r="T1141" s="248"/>
      <c r="U1141" s="248"/>
      <c r="V1141" s="248"/>
      <c r="W1141" s="248"/>
      <c r="X1141" s="248"/>
    </row>
    <row r="1142" spans="1:24" s="249" customFormat="1" x14ac:dyDescent="0.25">
      <c r="A1142" s="376"/>
      <c r="B1142" s="248"/>
      <c r="C1142" s="199"/>
      <c r="D1142" s="246"/>
      <c r="E1142" s="246"/>
      <c r="F1142" s="202"/>
      <c r="G1142" s="199"/>
      <c r="I1142" s="248"/>
      <c r="J1142" s="248"/>
      <c r="K1142" s="248"/>
      <c r="L1142" s="248"/>
      <c r="M1142" s="248"/>
      <c r="N1142" s="248"/>
      <c r="O1142" s="248"/>
      <c r="P1142" s="248"/>
      <c r="Q1142" s="248"/>
      <c r="R1142" s="248"/>
      <c r="S1142" s="248"/>
      <c r="T1142" s="248"/>
      <c r="U1142" s="248"/>
      <c r="V1142" s="248"/>
      <c r="W1142" s="248"/>
      <c r="X1142" s="248"/>
    </row>
    <row r="1143" spans="1:24" s="249" customFormat="1" x14ac:dyDescent="0.25">
      <c r="A1143" s="376"/>
      <c r="B1143" s="248"/>
      <c r="C1143" s="199"/>
      <c r="D1143" s="246"/>
      <c r="E1143" s="246"/>
      <c r="F1143" s="202"/>
      <c r="G1143" s="199"/>
      <c r="I1143" s="248"/>
      <c r="J1143" s="248"/>
      <c r="K1143" s="248"/>
      <c r="L1143" s="248"/>
      <c r="M1143" s="248"/>
      <c r="N1143" s="248"/>
      <c r="O1143" s="248"/>
      <c r="P1143" s="248"/>
      <c r="Q1143" s="248"/>
      <c r="R1143" s="248"/>
      <c r="S1143" s="248"/>
      <c r="T1143" s="248"/>
      <c r="U1143" s="248"/>
      <c r="V1143" s="248"/>
      <c r="W1143" s="248"/>
      <c r="X1143" s="248"/>
    </row>
    <row r="1144" spans="1:24" s="249" customFormat="1" x14ac:dyDescent="0.25">
      <c r="A1144" s="376"/>
      <c r="B1144" s="248"/>
      <c r="C1144" s="199"/>
      <c r="D1144" s="246"/>
      <c r="E1144" s="246"/>
      <c r="F1144" s="202"/>
      <c r="G1144" s="199"/>
      <c r="I1144" s="248"/>
      <c r="J1144" s="248"/>
      <c r="K1144" s="248"/>
      <c r="L1144" s="248"/>
      <c r="M1144" s="248"/>
      <c r="N1144" s="248"/>
      <c r="O1144" s="248"/>
      <c r="P1144" s="248"/>
      <c r="Q1144" s="248"/>
      <c r="R1144" s="248"/>
      <c r="S1144" s="248"/>
      <c r="T1144" s="248"/>
      <c r="U1144" s="248"/>
      <c r="V1144" s="248"/>
      <c r="W1144" s="248"/>
      <c r="X1144" s="248"/>
    </row>
    <row r="1145" spans="1:24" s="249" customFormat="1" x14ac:dyDescent="0.25">
      <c r="A1145" s="376"/>
      <c r="B1145" s="248"/>
      <c r="C1145" s="199"/>
      <c r="D1145" s="246"/>
      <c r="E1145" s="246"/>
      <c r="F1145" s="202"/>
      <c r="G1145" s="199"/>
      <c r="I1145" s="248"/>
      <c r="J1145" s="248"/>
      <c r="K1145" s="248"/>
      <c r="L1145" s="248"/>
      <c r="M1145" s="248"/>
      <c r="N1145" s="248"/>
      <c r="O1145" s="248"/>
      <c r="P1145" s="248"/>
      <c r="Q1145" s="248"/>
      <c r="R1145" s="248"/>
      <c r="S1145" s="248"/>
      <c r="T1145" s="248"/>
      <c r="U1145" s="248"/>
      <c r="V1145" s="248"/>
      <c r="W1145" s="248"/>
      <c r="X1145" s="248"/>
    </row>
    <row r="1146" spans="1:24" s="249" customFormat="1" x14ac:dyDescent="0.25">
      <c r="A1146" s="376"/>
      <c r="B1146" s="248"/>
      <c r="C1146" s="199"/>
      <c r="D1146" s="246"/>
      <c r="E1146" s="246"/>
      <c r="F1146" s="202"/>
      <c r="G1146" s="199"/>
      <c r="I1146" s="248"/>
      <c r="J1146" s="248"/>
      <c r="K1146" s="248"/>
      <c r="L1146" s="248"/>
      <c r="M1146" s="248"/>
      <c r="N1146" s="248"/>
      <c r="O1146" s="248"/>
      <c r="P1146" s="248"/>
      <c r="Q1146" s="248"/>
      <c r="R1146" s="248"/>
      <c r="S1146" s="248"/>
      <c r="T1146" s="248"/>
      <c r="U1146" s="248"/>
      <c r="V1146" s="248"/>
      <c r="W1146" s="248"/>
      <c r="X1146" s="248"/>
    </row>
    <row r="1147" spans="1:24" s="249" customFormat="1" x14ac:dyDescent="0.25">
      <c r="A1147" s="376"/>
      <c r="B1147" s="248"/>
      <c r="C1147" s="199"/>
      <c r="D1147" s="246"/>
      <c r="E1147" s="246"/>
      <c r="F1147" s="202"/>
      <c r="G1147" s="199"/>
      <c r="I1147" s="248"/>
      <c r="J1147" s="248"/>
      <c r="K1147" s="248"/>
      <c r="L1147" s="248"/>
      <c r="M1147" s="248"/>
      <c r="N1147" s="248"/>
      <c r="O1147" s="248"/>
      <c r="P1147" s="248"/>
      <c r="Q1147" s="248"/>
      <c r="R1147" s="248"/>
      <c r="S1147" s="248"/>
      <c r="T1147" s="248"/>
      <c r="U1147" s="248"/>
      <c r="V1147" s="248"/>
      <c r="W1147" s="248"/>
      <c r="X1147" s="248"/>
    </row>
    <row r="1148" spans="1:24" s="249" customFormat="1" x14ac:dyDescent="0.25">
      <c r="A1148" s="376"/>
      <c r="B1148" s="248"/>
      <c r="C1148" s="199"/>
      <c r="D1148" s="246"/>
      <c r="E1148" s="246"/>
      <c r="F1148" s="202"/>
      <c r="G1148" s="199"/>
      <c r="I1148" s="248"/>
      <c r="J1148" s="248"/>
      <c r="K1148" s="248"/>
      <c r="L1148" s="248"/>
      <c r="M1148" s="248"/>
      <c r="N1148" s="248"/>
      <c r="O1148" s="248"/>
      <c r="P1148" s="248"/>
      <c r="Q1148" s="248"/>
      <c r="R1148" s="248"/>
      <c r="S1148" s="248"/>
      <c r="T1148" s="248"/>
      <c r="U1148" s="248"/>
      <c r="V1148" s="248"/>
      <c r="W1148" s="248"/>
      <c r="X1148" s="248"/>
    </row>
    <row r="1149" spans="1:24" s="249" customFormat="1" x14ac:dyDescent="0.25">
      <c r="A1149" s="376"/>
      <c r="B1149" s="248"/>
      <c r="C1149" s="199"/>
      <c r="D1149" s="246"/>
      <c r="E1149" s="246"/>
      <c r="F1149" s="202"/>
      <c r="G1149" s="199"/>
      <c r="I1149" s="248"/>
      <c r="J1149" s="248"/>
      <c r="K1149" s="248"/>
      <c r="L1149" s="248"/>
      <c r="M1149" s="248"/>
      <c r="N1149" s="248"/>
      <c r="O1149" s="248"/>
      <c r="P1149" s="248"/>
      <c r="Q1149" s="248"/>
      <c r="R1149" s="248"/>
      <c r="S1149" s="248"/>
      <c r="T1149" s="248"/>
      <c r="U1149" s="248"/>
      <c r="V1149" s="248"/>
      <c r="W1149" s="248"/>
      <c r="X1149" s="248"/>
    </row>
    <row r="1150" spans="1:24" s="249" customFormat="1" x14ac:dyDescent="0.25">
      <c r="A1150" s="376"/>
      <c r="B1150" s="248"/>
      <c r="C1150" s="199"/>
      <c r="D1150" s="246"/>
      <c r="E1150" s="246"/>
      <c r="F1150" s="202"/>
      <c r="G1150" s="199"/>
      <c r="I1150" s="248"/>
      <c r="J1150" s="248"/>
      <c r="K1150" s="248"/>
      <c r="L1150" s="248"/>
      <c r="M1150" s="248"/>
      <c r="N1150" s="248"/>
      <c r="O1150" s="248"/>
      <c r="P1150" s="248"/>
      <c r="Q1150" s="248"/>
      <c r="R1150" s="248"/>
      <c r="S1150" s="248"/>
      <c r="T1150" s="248"/>
      <c r="U1150" s="248"/>
      <c r="V1150" s="248"/>
      <c r="W1150" s="248"/>
      <c r="X1150" s="248"/>
    </row>
    <row r="1151" spans="1:24" s="249" customFormat="1" x14ac:dyDescent="0.25">
      <c r="A1151" s="376"/>
      <c r="B1151" s="248"/>
      <c r="C1151" s="199"/>
      <c r="D1151" s="246"/>
      <c r="E1151" s="246"/>
      <c r="F1151" s="202"/>
      <c r="G1151" s="199"/>
      <c r="I1151" s="248"/>
      <c r="J1151" s="248"/>
      <c r="K1151" s="248"/>
      <c r="L1151" s="248"/>
      <c r="M1151" s="248"/>
      <c r="N1151" s="248"/>
      <c r="O1151" s="248"/>
      <c r="P1151" s="248"/>
      <c r="Q1151" s="248"/>
      <c r="R1151" s="248"/>
      <c r="S1151" s="248"/>
      <c r="T1151" s="248"/>
      <c r="U1151" s="248"/>
      <c r="V1151" s="248"/>
      <c r="W1151" s="248"/>
      <c r="X1151" s="248"/>
    </row>
    <row r="1152" spans="1:24" s="249" customFormat="1" x14ac:dyDescent="0.25">
      <c r="A1152" s="376"/>
      <c r="B1152" s="248"/>
      <c r="C1152" s="199"/>
      <c r="D1152" s="246"/>
      <c r="E1152" s="246"/>
      <c r="F1152" s="202"/>
      <c r="G1152" s="199"/>
      <c r="I1152" s="248"/>
      <c r="J1152" s="248"/>
      <c r="K1152" s="248"/>
      <c r="L1152" s="248"/>
      <c r="M1152" s="248"/>
      <c r="N1152" s="248"/>
      <c r="O1152" s="248"/>
      <c r="P1152" s="248"/>
      <c r="Q1152" s="248"/>
      <c r="R1152" s="248"/>
      <c r="S1152" s="248"/>
      <c r="T1152" s="248"/>
      <c r="U1152" s="248"/>
      <c r="V1152" s="248"/>
      <c r="W1152" s="248"/>
      <c r="X1152" s="248"/>
    </row>
    <row r="1153" spans="1:24" s="249" customFormat="1" x14ac:dyDescent="0.25">
      <c r="A1153" s="376"/>
      <c r="B1153" s="248"/>
      <c r="C1153" s="199"/>
      <c r="D1153" s="246"/>
      <c r="E1153" s="246"/>
      <c r="F1153" s="202"/>
      <c r="G1153" s="199"/>
      <c r="I1153" s="248"/>
      <c r="J1153" s="248"/>
      <c r="K1153" s="248"/>
      <c r="L1153" s="248"/>
      <c r="M1153" s="248"/>
      <c r="N1153" s="248"/>
      <c r="O1153" s="248"/>
      <c r="P1153" s="248"/>
      <c r="Q1153" s="248"/>
      <c r="R1153" s="248"/>
      <c r="S1153" s="248"/>
      <c r="T1153" s="248"/>
      <c r="U1153" s="248"/>
      <c r="V1153" s="248"/>
      <c r="W1153" s="248"/>
      <c r="X1153" s="248"/>
    </row>
    <row r="1154" spans="1:24" s="249" customFormat="1" x14ac:dyDescent="0.25">
      <c r="A1154" s="376"/>
      <c r="B1154" s="248"/>
      <c r="C1154" s="199"/>
      <c r="D1154" s="246"/>
      <c r="E1154" s="246"/>
      <c r="F1154" s="202"/>
      <c r="G1154" s="199"/>
      <c r="I1154" s="248"/>
      <c r="J1154" s="248"/>
      <c r="K1154" s="248"/>
      <c r="L1154" s="248"/>
      <c r="M1154" s="248"/>
      <c r="N1154" s="248"/>
      <c r="O1154" s="248"/>
      <c r="P1154" s="248"/>
      <c r="Q1154" s="248"/>
      <c r="R1154" s="248"/>
      <c r="S1154" s="248"/>
      <c r="T1154" s="248"/>
      <c r="U1154" s="248"/>
      <c r="V1154" s="248"/>
      <c r="W1154" s="248"/>
      <c r="X1154" s="248"/>
    </row>
    <row r="1155" spans="1:24" s="249" customFormat="1" x14ac:dyDescent="0.25">
      <c r="A1155" s="376"/>
      <c r="B1155" s="248"/>
      <c r="C1155" s="199"/>
      <c r="D1155" s="246"/>
      <c r="E1155" s="246"/>
      <c r="F1155" s="202"/>
      <c r="G1155" s="199"/>
      <c r="I1155" s="248"/>
      <c r="J1155" s="248"/>
      <c r="K1155" s="248"/>
      <c r="L1155" s="248"/>
      <c r="M1155" s="248"/>
      <c r="N1155" s="248"/>
      <c r="O1155" s="248"/>
      <c r="P1155" s="248"/>
      <c r="Q1155" s="248"/>
      <c r="R1155" s="248"/>
      <c r="S1155" s="248"/>
      <c r="T1155" s="248"/>
      <c r="U1155" s="248"/>
      <c r="V1155" s="248"/>
      <c r="W1155" s="248"/>
      <c r="X1155" s="248"/>
    </row>
    <row r="1156" spans="1:24" s="249" customFormat="1" x14ac:dyDescent="0.25">
      <c r="A1156" s="376"/>
      <c r="B1156" s="248"/>
      <c r="C1156" s="199"/>
      <c r="D1156" s="246"/>
      <c r="E1156" s="246"/>
      <c r="F1156" s="202"/>
      <c r="G1156" s="199"/>
      <c r="I1156" s="248"/>
      <c r="J1156" s="248"/>
      <c r="K1156" s="248"/>
      <c r="L1156" s="248"/>
      <c r="M1156" s="248"/>
      <c r="N1156" s="248"/>
      <c r="O1156" s="248"/>
      <c r="P1156" s="248"/>
      <c r="Q1156" s="248"/>
      <c r="R1156" s="248"/>
      <c r="S1156" s="248"/>
      <c r="T1156" s="248"/>
      <c r="U1156" s="248"/>
      <c r="V1156" s="248"/>
      <c r="W1156" s="248"/>
      <c r="X1156" s="248"/>
    </row>
    <row r="1157" spans="1:24" s="249" customFormat="1" x14ac:dyDescent="0.25">
      <c r="A1157" s="376"/>
      <c r="B1157" s="248"/>
      <c r="C1157" s="199"/>
      <c r="D1157" s="246"/>
      <c r="E1157" s="246"/>
      <c r="F1157" s="202"/>
      <c r="G1157" s="199"/>
      <c r="I1157" s="248"/>
      <c r="J1157" s="248"/>
      <c r="K1157" s="248"/>
      <c r="L1157" s="248"/>
      <c r="M1157" s="248"/>
      <c r="N1157" s="248"/>
      <c r="O1157" s="248"/>
      <c r="P1157" s="248"/>
      <c r="Q1157" s="248"/>
      <c r="R1157" s="248"/>
      <c r="S1157" s="248"/>
      <c r="T1157" s="248"/>
      <c r="U1157" s="248"/>
      <c r="V1157" s="248"/>
      <c r="W1157" s="248"/>
      <c r="X1157" s="248"/>
    </row>
    <row r="1158" spans="1:24" s="249" customFormat="1" x14ac:dyDescent="0.25">
      <c r="A1158" s="376"/>
      <c r="B1158" s="248"/>
      <c r="C1158" s="199"/>
      <c r="D1158" s="246"/>
      <c r="E1158" s="246"/>
      <c r="F1158" s="202"/>
      <c r="G1158" s="199"/>
      <c r="I1158" s="248"/>
      <c r="J1158" s="248"/>
      <c r="K1158" s="248"/>
      <c r="L1158" s="248"/>
      <c r="M1158" s="248"/>
      <c r="N1158" s="248"/>
      <c r="O1158" s="248"/>
      <c r="P1158" s="248"/>
      <c r="Q1158" s="248"/>
      <c r="R1158" s="248"/>
      <c r="S1158" s="248"/>
      <c r="T1158" s="248"/>
      <c r="U1158" s="248"/>
      <c r="V1158" s="248"/>
      <c r="W1158" s="248"/>
      <c r="X1158" s="248"/>
    </row>
    <row r="1159" spans="1:24" s="249" customFormat="1" x14ac:dyDescent="0.25">
      <c r="A1159" s="376"/>
      <c r="B1159" s="248"/>
      <c r="C1159" s="199"/>
      <c r="D1159" s="246"/>
      <c r="E1159" s="246"/>
      <c r="F1159" s="202"/>
      <c r="G1159" s="199"/>
      <c r="I1159" s="248"/>
      <c r="J1159" s="248"/>
      <c r="K1159" s="248"/>
      <c r="L1159" s="248"/>
      <c r="M1159" s="248"/>
      <c r="N1159" s="248"/>
      <c r="O1159" s="248"/>
      <c r="P1159" s="248"/>
      <c r="Q1159" s="248"/>
      <c r="R1159" s="248"/>
      <c r="S1159" s="248"/>
      <c r="T1159" s="248"/>
      <c r="U1159" s="248"/>
      <c r="V1159" s="248"/>
      <c r="W1159" s="248"/>
      <c r="X1159" s="248"/>
    </row>
    <row r="1160" spans="1:24" s="249" customFormat="1" x14ac:dyDescent="0.25">
      <c r="A1160" s="376"/>
      <c r="B1160" s="248"/>
      <c r="C1160" s="199"/>
      <c r="D1160" s="246"/>
      <c r="E1160" s="246"/>
      <c r="F1160" s="202"/>
      <c r="G1160" s="199"/>
      <c r="I1160" s="248"/>
      <c r="J1160" s="248"/>
      <c r="K1160" s="248"/>
      <c r="L1160" s="248"/>
      <c r="M1160" s="248"/>
      <c r="N1160" s="248"/>
      <c r="O1160" s="248"/>
      <c r="P1160" s="248"/>
      <c r="Q1160" s="248"/>
      <c r="R1160" s="248"/>
      <c r="S1160" s="248"/>
      <c r="T1160" s="248"/>
      <c r="U1160" s="248"/>
      <c r="V1160" s="248"/>
      <c r="W1160" s="248"/>
      <c r="X1160" s="248"/>
    </row>
    <row r="1161" spans="1:24" s="249" customFormat="1" x14ac:dyDescent="0.25">
      <c r="A1161" s="376"/>
      <c r="B1161" s="248"/>
      <c r="C1161" s="199"/>
      <c r="D1161" s="246"/>
      <c r="E1161" s="246"/>
      <c r="F1161" s="202"/>
      <c r="G1161" s="199"/>
      <c r="I1161" s="248"/>
      <c r="J1161" s="248"/>
      <c r="K1161" s="248"/>
      <c r="L1161" s="248"/>
      <c r="M1161" s="248"/>
      <c r="N1161" s="248"/>
      <c r="O1161" s="248"/>
      <c r="P1161" s="248"/>
      <c r="Q1161" s="248"/>
      <c r="R1161" s="248"/>
      <c r="S1161" s="248"/>
      <c r="T1161" s="248"/>
      <c r="U1161" s="248"/>
      <c r="V1161" s="248"/>
      <c r="W1161" s="248"/>
      <c r="X1161" s="248"/>
    </row>
    <row r="1162" spans="1:24" s="249" customFormat="1" x14ac:dyDescent="0.25">
      <c r="A1162" s="376"/>
      <c r="B1162" s="248"/>
      <c r="C1162" s="199"/>
      <c r="D1162" s="246"/>
      <c r="E1162" s="246"/>
      <c r="F1162" s="202"/>
      <c r="G1162" s="199"/>
      <c r="I1162" s="248"/>
      <c r="J1162" s="248"/>
      <c r="K1162" s="248"/>
      <c r="L1162" s="248"/>
      <c r="M1162" s="248"/>
      <c r="N1162" s="248"/>
      <c r="O1162" s="248"/>
      <c r="P1162" s="248"/>
      <c r="Q1162" s="248"/>
      <c r="R1162" s="248"/>
      <c r="S1162" s="248"/>
      <c r="T1162" s="248"/>
      <c r="U1162" s="248"/>
      <c r="V1162" s="248"/>
      <c r="W1162" s="248"/>
      <c r="X1162" s="248"/>
    </row>
    <row r="1163" spans="1:24" s="249" customFormat="1" x14ac:dyDescent="0.25">
      <c r="A1163" s="376"/>
      <c r="B1163" s="248"/>
      <c r="C1163" s="199"/>
      <c r="D1163" s="246"/>
      <c r="E1163" s="246"/>
      <c r="F1163" s="202"/>
      <c r="G1163" s="199"/>
      <c r="I1163" s="248"/>
      <c r="J1163" s="248"/>
      <c r="K1163" s="248"/>
      <c r="L1163" s="248"/>
      <c r="M1163" s="248"/>
      <c r="N1163" s="248"/>
      <c r="O1163" s="248"/>
      <c r="P1163" s="248"/>
      <c r="Q1163" s="248"/>
      <c r="R1163" s="248"/>
      <c r="S1163" s="248"/>
      <c r="T1163" s="248"/>
      <c r="U1163" s="248"/>
      <c r="V1163" s="248"/>
      <c r="W1163" s="248"/>
      <c r="X1163" s="248"/>
    </row>
    <row r="1164" spans="1:24" s="249" customFormat="1" x14ac:dyDescent="0.25">
      <c r="A1164" s="376"/>
      <c r="B1164" s="248"/>
      <c r="C1164" s="199"/>
      <c r="D1164" s="246"/>
      <c r="E1164" s="246"/>
      <c r="F1164" s="202"/>
      <c r="G1164" s="199"/>
      <c r="I1164" s="248"/>
      <c r="J1164" s="248"/>
      <c r="K1164" s="248"/>
      <c r="L1164" s="248"/>
      <c r="M1164" s="248"/>
      <c r="N1164" s="248"/>
      <c r="O1164" s="248"/>
      <c r="P1164" s="248"/>
      <c r="Q1164" s="248"/>
      <c r="R1164" s="248"/>
      <c r="S1164" s="248"/>
      <c r="T1164" s="248"/>
      <c r="U1164" s="248"/>
      <c r="V1164" s="248"/>
      <c r="W1164" s="248"/>
      <c r="X1164" s="248"/>
    </row>
    <row r="1165" spans="1:24" s="249" customFormat="1" x14ac:dyDescent="0.25">
      <c r="A1165" s="376"/>
      <c r="B1165" s="248"/>
      <c r="C1165" s="199"/>
      <c r="D1165" s="246"/>
      <c r="E1165" s="246"/>
      <c r="F1165" s="202"/>
      <c r="G1165" s="199"/>
      <c r="I1165" s="248"/>
      <c r="J1165" s="248"/>
      <c r="K1165" s="248"/>
      <c r="L1165" s="248"/>
      <c r="M1165" s="248"/>
      <c r="N1165" s="248"/>
      <c r="O1165" s="248"/>
      <c r="P1165" s="248"/>
      <c r="Q1165" s="248"/>
      <c r="R1165" s="248"/>
      <c r="S1165" s="248"/>
      <c r="T1165" s="248"/>
      <c r="U1165" s="248"/>
      <c r="V1165" s="248"/>
      <c r="W1165" s="248"/>
      <c r="X1165" s="248"/>
    </row>
    <row r="1166" spans="1:24" s="249" customFormat="1" x14ac:dyDescent="0.25">
      <c r="A1166" s="376"/>
      <c r="B1166" s="248"/>
      <c r="C1166" s="199"/>
      <c r="D1166" s="246"/>
      <c r="E1166" s="246"/>
      <c r="F1166" s="202"/>
      <c r="G1166" s="199"/>
      <c r="I1166" s="248"/>
      <c r="J1166" s="248"/>
      <c r="K1166" s="248"/>
      <c r="L1166" s="248"/>
      <c r="M1166" s="248"/>
      <c r="N1166" s="248"/>
      <c r="O1166" s="248"/>
      <c r="P1166" s="248"/>
      <c r="Q1166" s="248"/>
      <c r="R1166" s="248"/>
      <c r="S1166" s="248"/>
      <c r="T1166" s="248"/>
      <c r="U1166" s="248"/>
      <c r="V1166" s="248"/>
      <c r="W1166" s="248"/>
      <c r="X1166" s="248"/>
    </row>
    <row r="1167" spans="1:24" s="249" customFormat="1" x14ac:dyDescent="0.25">
      <c r="A1167" s="376"/>
      <c r="B1167" s="248"/>
      <c r="C1167" s="199"/>
      <c r="D1167" s="246"/>
      <c r="E1167" s="246"/>
      <c r="F1167" s="202"/>
      <c r="G1167" s="199"/>
      <c r="I1167" s="248"/>
      <c r="J1167" s="248"/>
      <c r="K1167" s="248"/>
      <c r="L1167" s="248"/>
      <c r="M1167" s="248"/>
      <c r="N1167" s="248"/>
      <c r="O1167" s="248"/>
      <c r="P1167" s="248"/>
      <c r="Q1167" s="248"/>
      <c r="R1167" s="248"/>
      <c r="S1167" s="248"/>
      <c r="T1167" s="248"/>
      <c r="U1167" s="248"/>
      <c r="V1167" s="248"/>
      <c r="W1167" s="248"/>
      <c r="X1167" s="248"/>
    </row>
    <row r="1168" spans="1:24" s="249" customFormat="1" x14ac:dyDescent="0.25">
      <c r="A1168" s="376"/>
      <c r="B1168" s="248"/>
      <c r="C1168" s="199"/>
      <c r="D1168" s="246"/>
      <c r="E1168" s="246"/>
      <c r="F1168" s="202"/>
      <c r="G1168" s="199"/>
      <c r="I1168" s="248"/>
      <c r="J1168" s="248"/>
      <c r="K1168" s="248"/>
      <c r="L1168" s="248"/>
      <c r="M1168" s="248"/>
      <c r="N1168" s="248"/>
      <c r="O1168" s="248"/>
      <c r="P1168" s="248"/>
      <c r="Q1168" s="248"/>
      <c r="R1168" s="248"/>
      <c r="S1168" s="248"/>
      <c r="T1168" s="248"/>
      <c r="U1168" s="248"/>
      <c r="V1168" s="248"/>
      <c r="W1168" s="248"/>
      <c r="X1168" s="248"/>
    </row>
    <row r="1169" spans="1:24" s="249" customFormat="1" x14ac:dyDescent="0.25">
      <c r="A1169" s="376"/>
      <c r="B1169" s="248"/>
      <c r="C1169" s="199"/>
      <c r="D1169" s="246"/>
      <c r="E1169" s="246"/>
      <c r="F1169" s="202"/>
      <c r="G1169" s="199"/>
      <c r="I1169" s="248"/>
      <c r="J1169" s="248"/>
      <c r="K1169" s="248"/>
      <c r="L1169" s="248"/>
      <c r="M1169" s="248"/>
      <c r="N1169" s="248"/>
      <c r="O1169" s="248"/>
      <c r="P1169" s="248"/>
      <c r="Q1169" s="248"/>
      <c r="R1169" s="248"/>
      <c r="S1169" s="248"/>
      <c r="T1169" s="248"/>
      <c r="U1169" s="248"/>
      <c r="V1169" s="248"/>
      <c r="W1169" s="248"/>
      <c r="X1169" s="248"/>
    </row>
    <row r="1170" spans="1:24" s="249" customFormat="1" x14ac:dyDescent="0.25">
      <c r="A1170" s="376"/>
      <c r="B1170" s="248"/>
      <c r="C1170" s="199"/>
      <c r="D1170" s="246"/>
      <c r="E1170" s="246"/>
      <c r="F1170" s="202"/>
      <c r="G1170" s="199"/>
      <c r="I1170" s="248"/>
      <c r="J1170" s="248"/>
      <c r="K1170" s="248"/>
      <c r="L1170" s="248"/>
      <c r="M1170" s="248"/>
      <c r="N1170" s="248"/>
      <c r="O1170" s="248"/>
      <c r="P1170" s="248"/>
      <c r="Q1170" s="248"/>
      <c r="R1170" s="248"/>
      <c r="S1170" s="248"/>
      <c r="T1170" s="248"/>
      <c r="U1170" s="248"/>
      <c r="V1170" s="248"/>
      <c r="W1170" s="248"/>
      <c r="X1170" s="248"/>
    </row>
    <row r="1171" spans="1:24" s="249" customFormat="1" x14ac:dyDescent="0.25">
      <c r="A1171" s="376"/>
      <c r="B1171" s="248"/>
      <c r="C1171" s="199"/>
      <c r="D1171" s="246"/>
      <c r="E1171" s="246"/>
      <c r="F1171" s="202"/>
      <c r="G1171" s="199"/>
      <c r="I1171" s="248"/>
      <c r="J1171" s="248"/>
      <c r="K1171" s="248"/>
      <c r="L1171" s="248"/>
      <c r="M1171" s="248"/>
      <c r="N1171" s="248"/>
      <c r="O1171" s="248"/>
      <c r="P1171" s="248"/>
      <c r="Q1171" s="248"/>
      <c r="R1171" s="248"/>
      <c r="S1171" s="248"/>
      <c r="T1171" s="248"/>
      <c r="U1171" s="248"/>
      <c r="V1171" s="248"/>
      <c r="W1171" s="248"/>
      <c r="X1171" s="248"/>
    </row>
    <row r="1172" spans="1:24" s="249" customFormat="1" x14ac:dyDescent="0.25">
      <c r="A1172" s="376"/>
      <c r="B1172" s="248"/>
      <c r="C1172" s="199"/>
      <c r="D1172" s="246"/>
      <c r="E1172" s="246"/>
      <c r="F1172" s="202"/>
      <c r="G1172" s="199"/>
      <c r="I1172" s="248"/>
      <c r="J1172" s="248"/>
      <c r="K1172" s="248"/>
      <c r="L1172" s="248"/>
      <c r="M1172" s="248"/>
      <c r="N1172" s="248"/>
      <c r="O1172" s="248"/>
      <c r="P1172" s="248"/>
      <c r="Q1172" s="248"/>
      <c r="R1172" s="248"/>
      <c r="S1172" s="248"/>
      <c r="T1172" s="248"/>
      <c r="U1172" s="248"/>
      <c r="V1172" s="248"/>
      <c r="W1172" s="248"/>
      <c r="X1172" s="248"/>
    </row>
    <row r="1173" spans="1:24" s="249" customFormat="1" x14ac:dyDescent="0.25">
      <c r="A1173" s="376"/>
      <c r="B1173" s="248"/>
      <c r="C1173" s="199"/>
      <c r="D1173" s="246"/>
      <c r="E1173" s="246"/>
      <c r="F1173" s="202"/>
      <c r="G1173" s="199"/>
      <c r="I1173" s="248"/>
      <c r="J1173" s="248"/>
      <c r="K1173" s="248"/>
      <c r="L1173" s="248"/>
      <c r="M1173" s="248"/>
      <c r="N1173" s="248"/>
      <c r="O1173" s="248"/>
      <c r="P1173" s="248"/>
      <c r="Q1173" s="248"/>
      <c r="R1173" s="248"/>
      <c r="S1173" s="248"/>
      <c r="T1173" s="248"/>
      <c r="U1173" s="248"/>
      <c r="V1173" s="248"/>
      <c r="W1173" s="248"/>
      <c r="X1173" s="248"/>
    </row>
    <row r="1174" spans="1:24" s="249" customFormat="1" x14ac:dyDescent="0.25">
      <c r="A1174" s="376"/>
      <c r="B1174" s="248"/>
      <c r="C1174" s="199"/>
      <c r="D1174" s="246"/>
      <c r="E1174" s="246"/>
      <c r="F1174" s="202"/>
      <c r="G1174" s="199"/>
      <c r="I1174" s="248"/>
      <c r="J1174" s="248"/>
      <c r="K1174" s="248"/>
      <c r="L1174" s="248"/>
      <c r="M1174" s="248"/>
      <c r="N1174" s="248"/>
      <c r="O1174" s="248"/>
      <c r="P1174" s="248"/>
      <c r="Q1174" s="248"/>
      <c r="R1174" s="248"/>
      <c r="S1174" s="248"/>
      <c r="T1174" s="248"/>
      <c r="U1174" s="248"/>
      <c r="V1174" s="248"/>
      <c r="W1174" s="248"/>
      <c r="X1174" s="248"/>
    </row>
    <row r="1175" spans="1:24" s="249" customFormat="1" x14ac:dyDescent="0.25">
      <c r="A1175" s="376"/>
      <c r="B1175" s="248"/>
      <c r="C1175" s="199"/>
      <c r="D1175" s="246"/>
      <c r="E1175" s="246"/>
      <c r="F1175" s="202"/>
      <c r="G1175" s="199"/>
      <c r="I1175" s="248"/>
      <c r="J1175" s="248"/>
      <c r="K1175" s="248"/>
      <c r="L1175" s="248"/>
      <c r="M1175" s="248"/>
      <c r="N1175" s="248"/>
      <c r="O1175" s="248"/>
      <c r="P1175" s="248"/>
      <c r="Q1175" s="248"/>
      <c r="R1175" s="248"/>
      <c r="S1175" s="248"/>
      <c r="T1175" s="248"/>
      <c r="U1175" s="248"/>
      <c r="V1175" s="248"/>
      <c r="W1175" s="248"/>
      <c r="X1175" s="248"/>
    </row>
    <row r="1176" spans="1:24" s="249" customFormat="1" x14ac:dyDescent="0.25">
      <c r="A1176" s="376"/>
      <c r="B1176" s="248"/>
      <c r="C1176" s="199"/>
      <c r="D1176" s="246"/>
      <c r="E1176" s="246"/>
      <c r="F1176" s="202"/>
      <c r="G1176" s="199"/>
      <c r="I1176" s="248"/>
      <c r="J1176" s="248"/>
      <c r="K1176" s="248"/>
      <c r="L1176" s="248"/>
      <c r="M1176" s="248"/>
      <c r="N1176" s="248"/>
      <c r="O1176" s="248"/>
      <c r="P1176" s="248"/>
      <c r="Q1176" s="248"/>
      <c r="R1176" s="248"/>
      <c r="S1176" s="248"/>
      <c r="T1176" s="248"/>
      <c r="U1176" s="248"/>
      <c r="V1176" s="248"/>
      <c r="W1176" s="248"/>
      <c r="X1176" s="248"/>
    </row>
    <row r="1177" spans="1:24" s="249" customFormat="1" x14ac:dyDescent="0.25">
      <c r="A1177" s="376"/>
      <c r="B1177" s="248"/>
      <c r="C1177" s="199"/>
      <c r="D1177" s="246"/>
      <c r="E1177" s="246"/>
      <c r="F1177" s="202"/>
      <c r="G1177" s="199"/>
      <c r="I1177" s="248"/>
      <c r="J1177" s="248"/>
      <c r="K1177" s="248"/>
      <c r="L1177" s="248"/>
      <c r="M1177" s="248"/>
      <c r="N1177" s="248"/>
      <c r="O1177" s="248"/>
      <c r="P1177" s="248"/>
      <c r="Q1177" s="248"/>
      <c r="R1177" s="248"/>
      <c r="S1177" s="248"/>
      <c r="T1177" s="248"/>
      <c r="U1177" s="248"/>
      <c r="V1177" s="248"/>
      <c r="W1177" s="248"/>
      <c r="X1177" s="248"/>
    </row>
    <row r="1178" spans="1:24" s="249" customFormat="1" x14ac:dyDescent="0.25">
      <c r="A1178" s="376"/>
      <c r="B1178" s="248"/>
      <c r="C1178" s="199"/>
      <c r="D1178" s="246"/>
      <c r="E1178" s="246"/>
      <c r="F1178" s="202"/>
      <c r="G1178" s="199"/>
      <c r="I1178" s="248"/>
      <c r="J1178" s="248"/>
      <c r="K1178" s="248"/>
      <c r="L1178" s="248"/>
      <c r="M1178" s="248"/>
      <c r="N1178" s="248"/>
      <c r="O1178" s="248"/>
      <c r="P1178" s="248"/>
      <c r="Q1178" s="248"/>
      <c r="R1178" s="248"/>
      <c r="S1178" s="248"/>
      <c r="T1178" s="248"/>
      <c r="U1178" s="248"/>
      <c r="V1178" s="248"/>
      <c r="W1178" s="248"/>
      <c r="X1178" s="248"/>
    </row>
    <row r="1179" spans="1:24" s="249" customFormat="1" x14ac:dyDescent="0.25">
      <c r="A1179" s="376"/>
      <c r="B1179" s="248"/>
      <c r="C1179" s="199"/>
      <c r="D1179" s="246"/>
      <c r="E1179" s="246"/>
      <c r="F1179" s="202"/>
      <c r="G1179" s="199"/>
      <c r="I1179" s="248"/>
      <c r="J1179" s="248"/>
      <c r="K1179" s="248"/>
      <c r="L1179" s="248"/>
      <c r="M1179" s="248"/>
      <c r="N1179" s="248"/>
      <c r="O1179" s="248"/>
      <c r="P1179" s="248"/>
      <c r="Q1179" s="248"/>
      <c r="R1179" s="248"/>
      <c r="S1179" s="248"/>
      <c r="T1179" s="248"/>
      <c r="U1179" s="248"/>
      <c r="V1179" s="248"/>
      <c r="W1179" s="248"/>
      <c r="X1179" s="248"/>
    </row>
    <row r="1180" spans="1:24" s="249" customFormat="1" x14ac:dyDescent="0.25">
      <c r="A1180" s="376"/>
      <c r="B1180" s="248"/>
      <c r="C1180" s="199"/>
      <c r="D1180" s="246"/>
      <c r="E1180" s="246"/>
      <c r="F1180" s="202"/>
      <c r="G1180" s="199"/>
      <c r="I1180" s="248"/>
      <c r="J1180" s="248"/>
      <c r="K1180" s="248"/>
      <c r="L1180" s="248"/>
      <c r="M1180" s="248"/>
      <c r="N1180" s="248"/>
      <c r="O1180" s="248"/>
      <c r="P1180" s="248"/>
      <c r="Q1180" s="248"/>
      <c r="R1180" s="248"/>
      <c r="S1180" s="248"/>
      <c r="T1180" s="248"/>
      <c r="U1180" s="248"/>
      <c r="V1180" s="248"/>
      <c r="W1180" s="248"/>
      <c r="X1180" s="248"/>
    </row>
    <row r="1181" spans="1:24" s="249" customFormat="1" x14ac:dyDescent="0.25">
      <c r="A1181" s="376"/>
      <c r="B1181" s="248"/>
      <c r="C1181" s="199"/>
      <c r="D1181" s="246"/>
      <c r="E1181" s="246"/>
      <c r="F1181" s="202"/>
      <c r="G1181" s="199"/>
      <c r="I1181" s="248"/>
      <c r="J1181" s="248"/>
      <c r="K1181" s="248"/>
      <c r="L1181" s="248"/>
      <c r="M1181" s="248"/>
      <c r="N1181" s="248"/>
      <c r="O1181" s="248"/>
      <c r="P1181" s="248"/>
      <c r="Q1181" s="248"/>
      <c r="R1181" s="248"/>
      <c r="S1181" s="248"/>
      <c r="T1181" s="248"/>
      <c r="U1181" s="248"/>
      <c r="V1181" s="248"/>
      <c r="W1181" s="248"/>
      <c r="X1181" s="248"/>
    </row>
    <row r="1182" spans="1:24" s="249" customFormat="1" x14ac:dyDescent="0.25">
      <c r="A1182" s="376"/>
      <c r="B1182" s="248"/>
      <c r="C1182" s="199"/>
      <c r="D1182" s="246"/>
      <c r="E1182" s="246"/>
      <c r="F1182" s="202"/>
      <c r="G1182" s="199"/>
      <c r="I1182" s="248"/>
      <c r="J1182" s="248"/>
      <c r="K1182" s="248"/>
      <c r="L1182" s="248"/>
      <c r="M1182" s="248"/>
      <c r="N1182" s="248"/>
      <c r="O1182" s="248"/>
      <c r="P1182" s="248"/>
      <c r="Q1182" s="248"/>
      <c r="R1182" s="248"/>
      <c r="S1182" s="248"/>
      <c r="T1182" s="248"/>
      <c r="U1182" s="248"/>
      <c r="V1182" s="248"/>
      <c r="W1182" s="248"/>
      <c r="X1182" s="248"/>
    </row>
    <row r="1183" spans="1:24" s="249" customFormat="1" x14ac:dyDescent="0.25">
      <c r="A1183" s="376"/>
      <c r="B1183" s="248"/>
      <c r="C1183" s="199"/>
      <c r="D1183" s="246"/>
      <c r="E1183" s="246"/>
      <c r="F1183" s="202"/>
      <c r="G1183" s="199"/>
      <c r="I1183" s="248"/>
      <c r="J1183" s="248"/>
      <c r="K1183" s="248"/>
      <c r="L1183" s="248"/>
      <c r="M1183" s="248"/>
      <c r="N1183" s="248"/>
      <c r="O1183" s="248"/>
      <c r="P1183" s="248"/>
      <c r="Q1183" s="248"/>
      <c r="R1183" s="248"/>
      <c r="S1183" s="248"/>
      <c r="T1183" s="248"/>
      <c r="U1183" s="248"/>
      <c r="V1183" s="248"/>
      <c r="W1183" s="248"/>
      <c r="X1183" s="248"/>
    </row>
    <row r="1184" spans="1:24" s="249" customFormat="1" x14ac:dyDescent="0.25">
      <c r="A1184" s="376"/>
      <c r="B1184" s="248"/>
      <c r="C1184" s="199"/>
      <c r="D1184" s="246"/>
      <c r="E1184" s="246"/>
      <c r="F1184" s="202"/>
      <c r="G1184" s="199"/>
      <c r="I1184" s="248"/>
      <c r="J1184" s="248"/>
      <c r="K1184" s="248"/>
      <c r="L1184" s="248"/>
      <c r="M1184" s="248"/>
      <c r="N1184" s="248"/>
      <c r="O1184" s="248"/>
      <c r="P1184" s="248"/>
      <c r="Q1184" s="248"/>
      <c r="R1184" s="248"/>
      <c r="S1184" s="248"/>
      <c r="T1184" s="248"/>
      <c r="U1184" s="248"/>
      <c r="V1184" s="248"/>
      <c r="W1184" s="248"/>
      <c r="X1184" s="248"/>
    </row>
    <row r="1185" spans="1:24" s="249" customFormat="1" x14ac:dyDescent="0.25">
      <c r="A1185" s="376"/>
      <c r="B1185" s="248"/>
      <c r="C1185" s="199"/>
      <c r="D1185" s="246"/>
      <c r="E1185" s="246"/>
      <c r="F1185" s="202"/>
      <c r="G1185" s="199"/>
      <c r="I1185" s="248"/>
      <c r="J1185" s="248"/>
      <c r="K1185" s="248"/>
      <c r="L1185" s="248"/>
      <c r="M1185" s="248"/>
      <c r="N1185" s="248"/>
      <c r="O1185" s="248"/>
      <c r="P1185" s="248"/>
      <c r="Q1185" s="248"/>
      <c r="R1185" s="248"/>
      <c r="S1185" s="248"/>
      <c r="T1185" s="248"/>
      <c r="U1185" s="248"/>
      <c r="V1185" s="248"/>
      <c r="W1185" s="248"/>
      <c r="X1185" s="248"/>
    </row>
    <row r="1186" spans="1:24" s="249" customFormat="1" x14ac:dyDescent="0.25">
      <c r="A1186" s="376"/>
      <c r="B1186" s="248"/>
      <c r="C1186" s="199"/>
      <c r="D1186" s="246"/>
      <c r="E1186" s="246"/>
      <c r="F1186" s="202"/>
      <c r="G1186" s="199"/>
      <c r="I1186" s="248"/>
      <c r="J1186" s="248"/>
      <c r="K1186" s="248"/>
      <c r="L1186" s="248"/>
      <c r="M1186" s="248"/>
      <c r="N1186" s="248"/>
      <c r="O1186" s="248"/>
      <c r="P1186" s="248"/>
      <c r="Q1186" s="248"/>
      <c r="R1186" s="248"/>
      <c r="S1186" s="248"/>
      <c r="T1186" s="248"/>
      <c r="U1186" s="248"/>
      <c r="V1186" s="248"/>
      <c r="W1186" s="248"/>
      <c r="X1186" s="248"/>
    </row>
    <row r="1187" spans="1:24" s="249" customFormat="1" x14ac:dyDescent="0.25">
      <c r="A1187" s="376"/>
      <c r="B1187" s="248"/>
      <c r="C1187" s="199"/>
      <c r="D1187" s="246"/>
      <c r="E1187" s="246"/>
      <c r="F1187" s="202"/>
      <c r="G1187" s="199"/>
      <c r="I1187" s="248"/>
      <c r="J1187" s="248"/>
      <c r="K1187" s="248"/>
      <c r="L1187" s="248"/>
      <c r="M1187" s="248"/>
      <c r="N1187" s="248"/>
      <c r="O1187" s="248"/>
      <c r="P1187" s="248"/>
      <c r="Q1187" s="248"/>
      <c r="R1187" s="248"/>
      <c r="S1187" s="248"/>
      <c r="T1187" s="248"/>
      <c r="U1187" s="248"/>
      <c r="V1187" s="248"/>
      <c r="W1187" s="248"/>
      <c r="X1187" s="248"/>
    </row>
    <row r="1188" spans="1:24" s="249" customFormat="1" x14ac:dyDescent="0.25">
      <c r="A1188" s="376"/>
      <c r="B1188" s="248"/>
      <c r="C1188" s="199"/>
      <c r="D1188" s="246"/>
      <c r="E1188" s="246"/>
      <c r="F1188" s="202"/>
      <c r="G1188" s="199"/>
      <c r="I1188" s="248"/>
      <c r="J1188" s="248"/>
      <c r="K1188" s="248"/>
      <c r="L1188" s="248"/>
      <c r="M1188" s="248"/>
      <c r="N1188" s="248"/>
      <c r="O1188" s="248"/>
      <c r="P1188" s="248"/>
      <c r="Q1188" s="248"/>
      <c r="R1188" s="248"/>
      <c r="S1188" s="248"/>
      <c r="T1188" s="248"/>
      <c r="U1188" s="248"/>
      <c r="V1188" s="248"/>
      <c r="W1188" s="248"/>
      <c r="X1188" s="248"/>
    </row>
    <row r="1189" spans="1:24" s="249" customFormat="1" x14ac:dyDescent="0.25">
      <c r="A1189" s="376"/>
      <c r="B1189" s="248"/>
      <c r="C1189" s="199"/>
      <c r="D1189" s="246"/>
      <c r="E1189" s="246"/>
      <c r="F1189" s="202"/>
      <c r="G1189" s="199"/>
      <c r="I1189" s="248"/>
      <c r="J1189" s="248"/>
      <c r="K1189" s="248"/>
      <c r="L1189" s="248"/>
      <c r="M1189" s="248"/>
      <c r="N1189" s="248"/>
      <c r="O1189" s="248"/>
      <c r="P1189" s="248"/>
      <c r="Q1189" s="248"/>
      <c r="R1189" s="248"/>
      <c r="S1189" s="248"/>
      <c r="T1189" s="248"/>
      <c r="U1189" s="248"/>
      <c r="V1189" s="248"/>
      <c r="W1189" s="248"/>
      <c r="X1189" s="248"/>
    </row>
    <row r="1190" spans="1:24" s="249" customFormat="1" x14ac:dyDescent="0.25">
      <c r="A1190" s="376"/>
      <c r="B1190" s="248"/>
      <c r="C1190" s="199"/>
      <c r="D1190" s="246"/>
      <c r="E1190" s="246"/>
      <c r="F1190" s="202"/>
      <c r="G1190" s="199"/>
      <c r="I1190" s="248"/>
      <c r="J1190" s="248"/>
      <c r="K1190" s="248"/>
      <c r="L1190" s="248"/>
      <c r="M1190" s="248"/>
      <c r="N1190" s="248"/>
      <c r="O1190" s="248"/>
      <c r="P1190" s="248"/>
      <c r="Q1190" s="248"/>
      <c r="R1190" s="248"/>
      <c r="S1190" s="248"/>
      <c r="T1190" s="248"/>
      <c r="U1190" s="248"/>
      <c r="V1190" s="248"/>
      <c r="W1190" s="248"/>
      <c r="X1190" s="248"/>
    </row>
    <row r="1191" spans="1:24" s="249" customFormat="1" x14ac:dyDescent="0.25">
      <c r="A1191" s="376"/>
      <c r="B1191" s="248"/>
      <c r="C1191" s="199"/>
      <c r="D1191" s="246"/>
      <c r="E1191" s="246"/>
      <c r="F1191" s="202"/>
      <c r="G1191" s="199"/>
      <c r="I1191" s="248"/>
      <c r="J1191" s="248"/>
      <c r="K1191" s="248"/>
      <c r="L1191" s="248"/>
      <c r="M1191" s="248"/>
      <c r="N1191" s="248"/>
      <c r="O1191" s="248"/>
      <c r="P1191" s="248"/>
      <c r="Q1191" s="248"/>
      <c r="R1191" s="248"/>
      <c r="S1191" s="248"/>
      <c r="T1191" s="248"/>
      <c r="U1191" s="248"/>
      <c r="V1191" s="248"/>
      <c r="W1191" s="248"/>
      <c r="X1191" s="248"/>
    </row>
    <row r="1192" spans="1:24" s="249" customFormat="1" x14ac:dyDescent="0.25">
      <c r="A1192" s="376"/>
      <c r="B1192" s="248"/>
      <c r="C1192" s="199"/>
      <c r="D1192" s="246"/>
      <c r="E1192" s="246"/>
      <c r="F1192" s="202"/>
      <c r="G1192" s="199"/>
      <c r="I1192" s="248"/>
      <c r="J1192" s="248"/>
      <c r="K1192" s="248"/>
      <c r="L1192" s="248"/>
      <c r="M1192" s="248"/>
      <c r="N1192" s="248"/>
      <c r="O1192" s="248"/>
      <c r="P1192" s="248"/>
      <c r="Q1192" s="248"/>
      <c r="R1192" s="248"/>
      <c r="S1192" s="248"/>
      <c r="T1192" s="248"/>
      <c r="U1192" s="248"/>
      <c r="V1192" s="248"/>
      <c r="W1192" s="248"/>
      <c r="X1192" s="248"/>
    </row>
    <row r="1193" spans="1:24" s="249" customFormat="1" x14ac:dyDescent="0.25">
      <c r="A1193" s="376"/>
      <c r="B1193" s="248"/>
      <c r="C1193" s="199"/>
      <c r="D1193" s="246"/>
      <c r="E1193" s="246"/>
      <c r="F1193" s="202"/>
      <c r="G1193" s="199"/>
      <c r="I1193" s="248"/>
      <c r="J1193" s="248"/>
      <c r="K1193" s="248"/>
      <c r="L1193" s="248"/>
      <c r="M1193" s="248"/>
      <c r="N1193" s="248"/>
      <c r="O1193" s="248"/>
      <c r="P1193" s="248"/>
      <c r="Q1193" s="248"/>
      <c r="R1193" s="248"/>
      <c r="S1193" s="248"/>
      <c r="T1193" s="248"/>
      <c r="U1193" s="248"/>
      <c r="V1193" s="248"/>
      <c r="W1193" s="248"/>
      <c r="X1193" s="248"/>
    </row>
    <row r="1194" spans="1:24" s="249" customFormat="1" x14ac:dyDescent="0.25">
      <c r="A1194" s="376"/>
      <c r="B1194" s="248"/>
      <c r="C1194" s="199"/>
      <c r="D1194" s="246"/>
      <c r="E1194" s="246"/>
      <c r="F1194" s="202"/>
      <c r="G1194" s="199"/>
      <c r="I1194" s="248"/>
      <c r="J1194" s="248"/>
      <c r="K1194" s="248"/>
      <c r="L1194" s="248"/>
      <c r="M1194" s="248"/>
      <c r="N1194" s="248"/>
      <c r="O1194" s="248"/>
      <c r="P1194" s="248"/>
      <c r="Q1194" s="248"/>
      <c r="R1194" s="248"/>
      <c r="S1194" s="248"/>
      <c r="T1194" s="248"/>
      <c r="U1194" s="248"/>
      <c r="V1194" s="248"/>
      <c r="W1194" s="248"/>
      <c r="X1194" s="248"/>
    </row>
    <row r="1195" spans="1:24" s="249" customFormat="1" x14ac:dyDescent="0.25">
      <c r="A1195" s="376"/>
      <c r="B1195" s="248"/>
      <c r="C1195" s="199"/>
      <c r="D1195" s="246"/>
      <c r="E1195" s="246"/>
      <c r="F1195" s="202"/>
      <c r="G1195" s="199"/>
      <c r="I1195" s="248"/>
      <c r="J1195" s="248"/>
      <c r="K1195" s="248"/>
      <c r="L1195" s="248"/>
      <c r="M1195" s="248"/>
      <c r="N1195" s="248"/>
      <c r="O1195" s="248"/>
      <c r="P1195" s="248"/>
      <c r="Q1195" s="248"/>
      <c r="R1195" s="248"/>
      <c r="S1195" s="248"/>
      <c r="T1195" s="248"/>
      <c r="U1195" s="248"/>
      <c r="V1195" s="248"/>
      <c r="W1195" s="248"/>
      <c r="X1195" s="248"/>
    </row>
    <row r="1196" spans="1:24" s="249" customFormat="1" x14ac:dyDescent="0.25">
      <c r="A1196" s="376"/>
      <c r="B1196" s="248"/>
      <c r="C1196" s="199"/>
      <c r="D1196" s="246"/>
      <c r="E1196" s="246"/>
      <c r="F1196" s="202"/>
      <c r="G1196" s="199"/>
      <c r="I1196" s="248"/>
      <c r="J1196" s="248"/>
      <c r="K1196" s="248"/>
      <c r="L1196" s="248"/>
      <c r="M1196" s="248"/>
      <c r="N1196" s="248"/>
      <c r="O1196" s="248"/>
      <c r="P1196" s="248"/>
      <c r="Q1196" s="248"/>
      <c r="R1196" s="248"/>
      <c r="S1196" s="248"/>
      <c r="T1196" s="248"/>
      <c r="U1196" s="248"/>
      <c r="V1196" s="248"/>
      <c r="W1196" s="248"/>
      <c r="X1196" s="248"/>
    </row>
    <row r="1197" spans="1:24" s="249" customFormat="1" x14ac:dyDescent="0.25">
      <c r="A1197" s="376"/>
      <c r="B1197" s="248"/>
      <c r="C1197" s="199"/>
      <c r="D1197" s="246"/>
      <c r="E1197" s="246"/>
      <c r="F1197" s="202"/>
      <c r="G1197" s="199"/>
      <c r="I1197" s="248"/>
      <c r="J1197" s="248"/>
      <c r="K1197" s="248"/>
      <c r="L1197" s="248"/>
      <c r="M1197" s="248"/>
      <c r="N1197" s="248"/>
      <c r="O1197" s="248"/>
      <c r="P1197" s="248"/>
      <c r="Q1197" s="248"/>
      <c r="R1197" s="248"/>
      <c r="S1197" s="248"/>
      <c r="T1197" s="248"/>
      <c r="U1197" s="248"/>
      <c r="V1197" s="248"/>
      <c r="W1197" s="248"/>
      <c r="X1197" s="248"/>
    </row>
    <row r="1198" spans="1:24" s="249" customFormat="1" x14ac:dyDescent="0.25">
      <c r="A1198" s="376"/>
      <c r="B1198" s="248"/>
      <c r="C1198" s="199"/>
      <c r="D1198" s="246"/>
      <c r="E1198" s="246"/>
      <c r="F1198" s="202"/>
      <c r="G1198" s="199"/>
      <c r="I1198" s="248"/>
      <c r="J1198" s="248"/>
      <c r="K1198" s="248"/>
      <c r="L1198" s="248"/>
      <c r="M1198" s="248"/>
      <c r="N1198" s="248"/>
      <c r="O1198" s="248"/>
      <c r="P1198" s="248"/>
      <c r="Q1198" s="248"/>
      <c r="R1198" s="248"/>
      <c r="S1198" s="248"/>
      <c r="T1198" s="248"/>
      <c r="U1198" s="248"/>
      <c r="V1198" s="248"/>
      <c r="W1198" s="248"/>
      <c r="X1198" s="248"/>
    </row>
    <row r="1199" spans="1:24" s="249" customFormat="1" x14ac:dyDescent="0.25">
      <c r="A1199" s="376"/>
      <c r="B1199" s="248"/>
      <c r="C1199" s="199"/>
      <c r="D1199" s="246"/>
      <c r="E1199" s="246"/>
      <c r="F1199" s="202"/>
      <c r="G1199" s="199"/>
      <c r="I1199" s="248"/>
      <c r="J1199" s="248"/>
      <c r="K1199" s="248"/>
      <c r="L1199" s="248"/>
      <c r="M1199" s="248"/>
      <c r="N1199" s="248"/>
      <c r="O1199" s="248"/>
      <c r="P1199" s="248"/>
      <c r="Q1199" s="248"/>
      <c r="R1199" s="248"/>
      <c r="S1199" s="248"/>
      <c r="T1199" s="248"/>
      <c r="U1199" s="248"/>
      <c r="V1199" s="248"/>
      <c r="W1199" s="248"/>
      <c r="X1199" s="248"/>
    </row>
    <row r="1200" spans="1:24" s="249" customFormat="1" x14ac:dyDescent="0.25">
      <c r="A1200" s="376"/>
      <c r="B1200" s="248"/>
      <c r="C1200" s="199"/>
      <c r="D1200" s="246"/>
      <c r="E1200" s="246"/>
      <c r="F1200" s="202"/>
      <c r="G1200" s="199"/>
      <c r="I1200" s="248"/>
      <c r="J1200" s="248"/>
      <c r="K1200" s="248"/>
      <c r="L1200" s="248"/>
      <c r="M1200" s="248"/>
      <c r="N1200" s="248"/>
      <c r="O1200" s="248"/>
      <c r="P1200" s="248"/>
      <c r="Q1200" s="248"/>
      <c r="R1200" s="248"/>
      <c r="S1200" s="248"/>
      <c r="T1200" s="248"/>
      <c r="U1200" s="248"/>
      <c r="V1200" s="248"/>
      <c r="W1200" s="248"/>
      <c r="X1200" s="248"/>
    </row>
    <row r="1201" spans="1:24" s="249" customFormat="1" x14ac:dyDescent="0.25">
      <c r="A1201" s="376"/>
      <c r="B1201" s="248"/>
      <c r="C1201" s="199"/>
      <c r="D1201" s="246"/>
      <c r="E1201" s="246"/>
      <c r="F1201" s="202"/>
      <c r="G1201" s="199"/>
      <c r="I1201" s="248"/>
      <c r="J1201" s="248"/>
      <c r="K1201" s="248"/>
      <c r="L1201" s="248"/>
      <c r="M1201" s="248"/>
      <c r="N1201" s="248"/>
      <c r="O1201" s="248"/>
      <c r="P1201" s="248"/>
      <c r="Q1201" s="248"/>
      <c r="R1201" s="248"/>
      <c r="S1201" s="248"/>
      <c r="T1201" s="248"/>
      <c r="U1201" s="248"/>
      <c r="V1201" s="248"/>
      <c r="W1201" s="248"/>
      <c r="X1201" s="248"/>
    </row>
    <row r="1202" spans="1:24" s="249" customFormat="1" x14ac:dyDescent="0.25">
      <c r="A1202" s="376"/>
      <c r="B1202" s="248"/>
      <c r="C1202" s="199"/>
      <c r="D1202" s="246"/>
      <c r="E1202" s="246"/>
      <c r="F1202" s="202"/>
      <c r="G1202" s="199"/>
      <c r="I1202" s="248"/>
      <c r="J1202" s="248"/>
      <c r="K1202" s="248"/>
      <c r="L1202" s="248"/>
      <c r="M1202" s="248"/>
      <c r="N1202" s="248"/>
      <c r="O1202" s="248"/>
      <c r="P1202" s="248"/>
      <c r="Q1202" s="248"/>
      <c r="R1202" s="248"/>
      <c r="S1202" s="248"/>
      <c r="T1202" s="248"/>
      <c r="U1202" s="248"/>
      <c r="V1202" s="248"/>
      <c r="W1202" s="248"/>
      <c r="X1202" s="248"/>
    </row>
    <row r="1203" spans="1:24" s="249" customFormat="1" x14ac:dyDescent="0.25">
      <c r="A1203" s="376"/>
      <c r="B1203" s="248"/>
      <c r="C1203" s="199"/>
      <c r="D1203" s="246"/>
      <c r="E1203" s="246"/>
      <c r="F1203" s="202"/>
      <c r="G1203" s="199"/>
      <c r="I1203" s="248"/>
      <c r="J1203" s="248"/>
      <c r="K1203" s="248"/>
      <c r="L1203" s="248"/>
      <c r="M1203" s="248"/>
      <c r="N1203" s="248"/>
      <c r="O1203" s="248"/>
      <c r="P1203" s="248"/>
      <c r="Q1203" s="248"/>
      <c r="R1203" s="248"/>
      <c r="S1203" s="248"/>
      <c r="T1203" s="248"/>
      <c r="U1203" s="248"/>
      <c r="V1203" s="248"/>
      <c r="W1203" s="248"/>
      <c r="X1203" s="248"/>
    </row>
    <row r="1204" spans="1:24" s="249" customFormat="1" x14ac:dyDescent="0.25">
      <c r="A1204" s="376"/>
      <c r="B1204" s="248"/>
      <c r="C1204" s="199"/>
      <c r="D1204" s="246"/>
      <c r="E1204" s="246"/>
      <c r="F1204" s="202"/>
      <c r="G1204" s="199"/>
      <c r="I1204" s="248"/>
      <c r="J1204" s="248"/>
      <c r="K1204" s="248"/>
      <c r="L1204" s="248"/>
      <c r="M1204" s="248"/>
      <c r="N1204" s="248"/>
      <c r="O1204" s="248"/>
      <c r="P1204" s="248"/>
      <c r="Q1204" s="248"/>
      <c r="R1204" s="248"/>
      <c r="S1204" s="248"/>
      <c r="T1204" s="248"/>
      <c r="U1204" s="248"/>
      <c r="V1204" s="248"/>
      <c r="W1204" s="248"/>
      <c r="X1204" s="248"/>
    </row>
    <row r="1205" spans="1:24" s="249" customFormat="1" x14ac:dyDescent="0.25">
      <c r="A1205" s="376"/>
      <c r="B1205" s="248"/>
      <c r="C1205" s="199"/>
      <c r="D1205" s="246"/>
      <c r="E1205" s="246"/>
      <c r="F1205" s="202"/>
      <c r="G1205" s="199"/>
      <c r="I1205" s="248"/>
      <c r="J1205" s="248"/>
      <c r="K1205" s="248"/>
      <c r="L1205" s="248"/>
      <c r="M1205" s="248"/>
      <c r="N1205" s="248"/>
      <c r="O1205" s="248"/>
      <c r="P1205" s="248"/>
      <c r="Q1205" s="248"/>
      <c r="R1205" s="248"/>
      <c r="S1205" s="248"/>
      <c r="T1205" s="248"/>
      <c r="U1205" s="248"/>
      <c r="V1205" s="248"/>
      <c r="W1205" s="248"/>
      <c r="X1205" s="248"/>
    </row>
    <row r="1206" spans="1:24" s="249" customFormat="1" x14ac:dyDescent="0.25">
      <c r="A1206" s="376"/>
      <c r="B1206" s="248"/>
      <c r="C1206" s="199"/>
      <c r="D1206" s="246"/>
      <c r="E1206" s="246"/>
      <c r="F1206" s="202"/>
      <c r="G1206" s="199"/>
      <c r="I1206" s="248"/>
      <c r="J1206" s="248"/>
      <c r="K1206" s="248"/>
      <c r="L1206" s="248"/>
      <c r="M1206" s="248"/>
      <c r="N1206" s="248"/>
      <c r="O1206" s="248"/>
      <c r="P1206" s="248"/>
      <c r="Q1206" s="248"/>
      <c r="R1206" s="248"/>
      <c r="S1206" s="248"/>
      <c r="T1206" s="248"/>
      <c r="U1206" s="248"/>
      <c r="V1206" s="248"/>
      <c r="W1206" s="248"/>
      <c r="X1206" s="248"/>
    </row>
    <row r="1207" spans="1:24" s="249" customFormat="1" x14ac:dyDescent="0.25">
      <c r="A1207" s="376"/>
      <c r="B1207" s="248"/>
      <c r="C1207" s="199"/>
      <c r="D1207" s="246"/>
      <c r="E1207" s="246"/>
      <c r="F1207" s="202"/>
      <c r="G1207" s="199"/>
      <c r="I1207" s="248"/>
      <c r="J1207" s="248"/>
      <c r="K1207" s="248"/>
      <c r="L1207" s="248"/>
      <c r="M1207" s="248"/>
      <c r="N1207" s="248"/>
      <c r="O1207" s="248"/>
      <c r="P1207" s="248"/>
      <c r="Q1207" s="248"/>
      <c r="R1207" s="248"/>
      <c r="S1207" s="248"/>
      <c r="T1207" s="248"/>
      <c r="U1207" s="248"/>
      <c r="V1207" s="248"/>
      <c r="W1207" s="248"/>
      <c r="X1207" s="248"/>
    </row>
    <row r="1208" spans="1:24" s="249" customFormat="1" x14ac:dyDescent="0.25">
      <c r="A1208" s="376"/>
      <c r="B1208" s="248"/>
      <c r="C1208" s="199"/>
      <c r="D1208" s="246"/>
      <c r="E1208" s="246"/>
      <c r="F1208" s="202"/>
      <c r="G1208" s="199"/>
      <c r="I1208" s="248"/>
      <c r="J1208" s="248"/>
      <c r="K1208" s="248"/>
      <c r="L1208" s="248"/>
      <c r="M1208" s="248"/>
      <c r="N1208" s="248"/>
      <c r="O1208" s="248"/>
      <c r="P1208" s="248"/>
      <c r="Q1208" s="248"/>
      <c r="R1208" s="248"/>
      <c r="S1208" s="248"/>
      <c r="T1208" s="248"/>
      <c r="U1208" s="248"/>
      <c r="V1208" s="248"/>
      <c r="W1208" s="248"/>
      <c r="X1208" s="248"/>
    </row>
    <row r="1209" spans="1:24" s="249" customFormat="1" x14ac:dyDescent="0.25">
      <c r="A1209" s="376"/>
      <c r="B1209" s="248"/>
      <c r="C1209" s="199"/>
      <c r="D1209" s="246"/>
      <c r="E1209" s="246"/>
      <c r="F1209" s="202"/>
      <c r="G1209" s="199"/>
      <c r="I1209" s="248"/>
      <c r="J1209" s="248"/>
      <c r="K1209" s="248"/>
      <c r="L1209" s="248"/>
      <c r="M1209" s="248"/>
      <c r="N1209" s="248"/>
      <c r="O1209" s="248"/>
      <c r="P1209" s="248"/>
      <c r="Q1209" s="248"/>
      <c r="R1209" s="248"/>
      <c r="S1209" s="248"/>
      <c r="T1209" s="248"/>
      <c r="U1209" s="248"/>
      <c r="V1209" s="248"/>
      <c r="W1209" s="248"/>
      <c r="X1209" s="248"/>
    </row>
    <row r="1210" spans="1:24" s="249" customFormat="1" x14ac:dyDescent="0.25">
      <c r="A1210" s="376"/>
      <c r="B1210" s="248"/>
      <c r="C1210" s="199"/>
      <c r="D1210" s="246"/>
      <c r="E1210" s="246"/>
      <c r="F1210" s="202"/>
      <c r="G1210" s="199"/>
      <c r="I1210" s="248"/>
      <c r="J1210" s="248"/>
      <c r="K1210" s="248"/>
      <c r="L1210" s="248"/>
      <c r="M1210" s="248"/>
      <c r="N1210" s="248"/>
      <c r="O1210" s="248"/>
      <c r="P1210" s="248"/>
      <c r="Q1210" s="248"/>
      <c r="R1210" s="248"/>
      <c r="S1210" s="248"/>
      <c r="T1210" s="248"/>
      <c r="U1210" s="248"/>
      <c r="V1210" s="248"/>
      <c r="W1210" s="248"/>
      <c r="X1210" s="248"/>
    </row>
    <row r="1211" spans="1:24" s="249" customFormat="1" x14ac:dyDescent="0.25">
      <c r="A1211" s="376"/>
      <c r="B1211" s="248"/>
      <c r="C1211" s="199"/>
      <c r="D1211" s="246"/>
      <c r="E1211" s="246"/>
      <c r="F1211" s="202"/>
      <c r="G1211" s="199"/>
      <c r="I1211" s="248"/>
      <c r="J1211" s="248"/>
      <c r="K1211" s="248"/>
      <c r="L1211" s="248"/>
      <c r="M1211" s="248"/>
      <c r="N1211" s="248"/>
      <c r="O1211" s="248"/>
      <c r="P1211" s="248"/>
      <c r="Q1211" s="248"/>
      <c r="R1211" s="248"/>
      <c r="S1211" s="248"/>
      <c r="T1211" s="248"/>
      <c r="U1211" s="248"/>
      <c r="V1211" s="248"/>
      <c r="W1211" s="248"/>
      <c r="X1211" s="248"/>
    </row>
    <row r="1212" spans="1:24" s="249" customFormat="1" x14ac:dyDescent="0.25">
      <c r="A1212" s="376"/>
      <c r="B1212" s="248"/>
      <c r="C1212" s="199"/>
      <c r="D1212" s="246"/>
      <c r="E1212" s="246"/>
      <c r="F1212" s="202"/>
      <c r="G1212" s="199"/>
      <c r="I1212" s="248"/>
      <c r="J1212" s="248"/>
      <c r="K1212" s="248"/>
      <c r="L1212" s="248"/>
      <c r="M1212" s="248"/>
      <c r="N1212" s="248"/>
      <c r="O1212" s="248"/>
      <c r="P1212" s="248"/>
      <c r="Q1212" s="248"/>
      <c r="R1212" s="248"/>
      <c r="S1212" s="248"/>
      <c r="T1212" s="248"/>
      <c r="U1212" s="248"/>
      <c r="V1212" s="248"/>
      <c r="W1212" s="248"/>
      <c r="X1212" s="248"/>
    </row>
    <row r="1213" spans="1:24" s="249" customFormat="1" x14ac:dyDescent="0.25">
      <c r="A1213" s="376"/>
      <c r="B1213" s="248"/>
      <c r="C1213" s="199"/>
      <c r="D1213" s="246"/>
      <c r="E1213" s="246"/>
      <c r="F1213" s="202"/>
      <c r="G1213" s="199"/>
      <c r="I1213" s="248"/>
      <c r="J1213" s="248"/>
      <c r="K1213" s="248"/>
      <c r="L1213" s="248"/>
      <c r="M1213" s="248"/>
      <c r="N1213" s="248"/>
      <c r="O1213" s="248"/>
      <c r="P1213" s="248"/>
      <c r="Q1213" s="248"/>
      <c r="R1213" s="248"/>
      <c r="S1213" s="248"/>
      <c r="T1213" s="248"/>
      <c r="U1213" s="248"/>
      <c r="V1213" s="248"/>
      <c r="W1213" s="248"/>
      <c r="X1213" s="248"/>
    </row>
    <row r="1214" spans="1:24" s="249" customFormat="1" x14ac:dyDescent="0.25">
      <c r="A1214" s="376"/>
      <c r="B1214" s="248"/>
      <c r="C1214" s="199"/>
      <c r="D1214" s="246"/>
      <c r="E1214" s="246"/>
      <c r="F1214" s="202"/>
      <c r="G1214" s="199"/>
      <c r="I1214" s="248"/>
      <c r="J1214" s="248"/>
      <c r="K1214" s="248"/>
      <c r="L1214" s="248"/>
      <c r="M1214" s="248"/>
      <c r="N1214" s="248"/>
      <c r="O1214" s="248"/>
      <c r="P1214" s="248"/>
      <c r="Q1214" s="248"/>
      <c r="R1214" s="248"/>
      <c r="S1214" s="248"/>
      <c r="T1214" s="248"/>
      <c r="U1214" s="248"/>
      <c r="V1214" s="248"/>
      <c r="W1214" s="248"/>
      <c r="X1214" s="248"/>
    </row>
    <row r="1215" spans="1:24" s="249" customFormat="1" x14ac:dyDescent="0.25">
      <c r="A1215" s="376"/>
      <c r="B1215" s="248"/>
      <c r="C1215" s="199"/>
      <c r="D1215" s="246"/>
      <c r="E1215" s="246"/>
      <c r="F1215" s="202"/>
      <c r="G1215" s="199"/>
      <c r="I1215" s="248"/>
      <c r="J1215" s="248"/>
      <c r="K1215" s="248"/>
      <c r="L1215" s="248"/>
      <c r="M1215" s="248"/>
      <c r="N1215" s="248"/>
      <c r="O1215" s="248"/>
      <c r="P1215" s="248"/>
      <c r="Q1215" s="248"/>
      <c r="R1215" s="248"/>
      <c r="S1215" s="248"/>
      <c r="T1215" s="248"/>
      <c r="U1215" s="248"/>
      <c r="V1215" s="248"/>
      <c r="W1215" s="248"/>
      <c r="X1215" s="248"/>
    </row>
    <row r="1216" spans="1:24" s="249" customFormat="1" x14ac:dyDescent="0.25">
      <c r="A1216" s="376"/>
      <c r="B1216" s="248"/>
      <c r="C1216" s="199"/>
      <c r="D1216" s="246"/>
      <c r="E1216" s="246"/>
      <c r="F1216" s="202"/>
      <c r="G1216" s="199"/>
      <c r="I1216" s="248"/>
      <c r="J1216" s="248"/>
      <c r="K1216" s="248"/>
      <c r="L1216" s="248"/>
      <c r="M1216" s="248"/>
      <c r="N1216" s="248"/>
      <c r="O1216" s="248"/>
      <c r="P1216" s="248"/>
      <c r="Q1216" s="248"/>
      <c r="R1216" s="248"/>
      <c r="S1216" s="248"/>
      <c r="T1216" s="248"/>
      <c r="U1216" s="248"/>
      <c r="V1216" s="248"/>
      <c r="W1216" s="248"/>
      <c r="X1216" s="248"/>
    </row>
    <row r="1217" spans="1:24" s="249" customFormat="1" x14ac:dyDescent="0.25">
      <c r="A1217" s="376"/>
      <c r="B1217" s="248"/>
      <c r="C1217" s="199"/>
      <c r="D1217" s="246"/>
      <c r="E1217" s="246"/>
      <c r="F1217" s="202"/>
      <c r="G1217" s="199"/>
      <c r="I1217" s="248"/>
      <c r="J1217" s="248"/>
      <c r="K1217" s="248"/>
      <c r="L1217" s="248"/>
      <c r="M1217" s="248"/>
      <c r="N1217" s="248"/>
      <c r="O1217" s="248"/>
      <c r="P1217" s="248"/>
      <c r="Q1217" s="248"/>
      <c r="R1217" s="248"/>
      <c r="S1217" s="248"/>
      <c r="T1217" s="248"/>
      <c r="U1217" s="248"/>
      <c r="V1217" s="248"/>
      <c r="W1217" s="248"/>
      <c r="X1217" s="248"/>
    </row>
    <row r="1218" spans="1:24" s="249" customFormat="1" x14ac:dyDescent="0.25">
      <c r="A1218" s="376"/>
      <c r="B1218" s="248"/>
      <c r="C1218" s="199"/>
      <c r="D1218" s="246"/>
      <c r="E1218" s="246"/>
      <c r="F1218" s="202"/>
      <c r="G1218" s="199"/>
      <c r="I1218" s="248"/>
      <c r="J1218" s="248"/>
      <c r="K1218" s="248"/>
      <c r="L1218" s="248"/>
      <c r="M1218" s="248"/>
      <c r="N1218" s="248"/>
      <c r="O1218" s="248"/>
      <c r="P1218" s="248"/>
      <c r="Q1218" s="248"/>
      <c r="R1218" s="248"/>
      <c r="S1218" s="248"/>
      <c r="T1218" s="248"/>
      <c r="U1218" s="248"/>
      <c r="V1218" s="248"/>
      <c r="W1218" s="248"/>
      <c r="X1218" s="248"/>
    </row>
    <row r="1219" spans="1:24" s="249" customFormat="1" x14ac:dyDescent="0.25">
      <c r="A1219" s="376"/>
      <c r="B1219" s="248"/>
      <c r="C1219" s="199"/>
      <c r="D1219" s="246"/>
      <c r="E1219" s="246"/>
      <c r="F1219" s="202"/>
      <c r="G1219" s="199"/>
      <c r="I1219" s="248"/>
      <c r="J1219" s="248"/>
      <c r="K1219" s="248"/>
      <c r="L1219" s="248"/>
      <c r="M1219" s="248"/>
      <c r="N1219" s="248"/>
      <c r="O1219" s="248"/>
      <c r="P1219" s="248"/>
      <c r="Q1219" s="248"/>
      <c r="R1219" s="248"/>
      <c r="S1219" s="248"/>
      <c r="T1219" s="248"/>
      <c r="U1219" s="248"/>
      <c r="V1219" s="248"/>
      <c r="W1219" s="248"/>
      <c r="X1219" s="248"/>
    </row>
    <row r="1220" spans="1:24" s="249" customFormat="1" x14ac:dyDescent="0.25">
      <c r="A1220" s="376"/>
      <c r="B1220" s="248"/>
      <c r="C1220" s="199"/>
      <c r="D1220" s="246"/>
      <c r="E1220" s="246"/>
      <c r="F1220" s="202"/>
      <c r="G1220" s="199"/>
      <c r="I1220" s="248"/>
      <c r="J1220" s="248"/>
      <c r="K1220" s="248"/>
      <c r="L1220" s="248"/>
      <c r="M1220" s="248"/>
      <c r="N1220" s="248"/>
      <c r="O1220" s="248"/>
      <c r="P1220" s="248"/>
      <c r="Q1220" s="248"/>
      <c r="R1220" s="248"/>
      <c r="S1220" s="248"/>
      <c r="T1220" s="248"/>
      <c r="U1220" s="248"/>
      <c r="V1220" s="248"/>
      <c r="W1220" s="248"/>
      <c r="X1220" s="248"/>
    </row>
    <row r="1221" spans="1:24" s="249" customFormat="1" x14ac:dyDescent="0.25">
      <c r="A1221" s="376"/>
      <c r="B1221" s="248"/>
      <c r="C1221" s="199"/>
      <c r="D1221" s="246"/>
      <c r="E1221" s="246"/>
      <c r="F1221" s="202"/>
      <c r="G1221" s="199"/>
      <c r="I1221" s="248"/>
      <c r="J1221" s="248"/>
      <c r="K1221" s="248"/>
      <c r="L1221" s="248"/>
      <c r="M1221" s="248"/>
      <c r="N1221" s="248"/>
      <c r="O1221" s="248"/>
      <c r="P1221" s="248"/>
      <c r="Q1221" s="248"/>
      <c r="R1221" s="248"/>
      <c r="S1221" s="248"/>
      <c r="T1221" s="248"/>
      <c r="U1221" s="248"/>
      <c r="V1221" s="248"/>
      <c r="W1221" s="248"/>
      <c r="X1221" s="248"/>
    </row>
    <row r="1222" spans="1:24" s="249" customFormat="1" x14ac:dyDescent="0.25">
      <c r="A1222" s="376"/>
      <c r="B1222" s="248"/>
      <c r="C1222" s="199"/>
      <c r="D1222" s="246"/>
      <c r="E1222" s="246"/>
      <c r="F1222" s="202"/>
      <c r="G1222" s="199"/>
      <c r="I1222" s="248"/>
      <c r="J1222" s="248"/>
      <c r="K1222" s="248"/>
      <c r="L1222" s="248"/>
      <c r="M1222" s="248"/>
      <c r="N1222" s="248"/>
      <c r="O1222" s="248"/>
      <c r="P1222" s="248"/>
      <c r="Q1222" s="248"/>
      <c r="R1222" s="248"/>
      <c r="S1222" s="248"/>
      <c r="T1222" s="248"/>
      <c r="U1222" s="248"/>
      <c r="V1222" s="248"/>
      <c r="W1222" s="248"/>
      <c r="X1222" s="248"/>
    </row>
    <row r="1223" spans="1:24" s="249" customFormat="1" x14ac:dyDescent="0.25">
      <c r="A1223" s="376"/>
      <c r="B1223" s="248"/>
      <c r="C1223" s="199"/>
      <c r="D1223" s="246"/>
      <c r="E1223" s="246"/>
      <c r="F1223" s="202"/>
      <c r="G1223" s="199"/>
      <c r="I1223" s="248"/>
      <c r="J1223" s="248"/>
      <c r="K1223" s="248"/>
      <c r="L1223" s="248"/>
      <c r="M1223" s="248"/>
      <c r="N1223" s="248"/>
      <c r="O1223" s="248"/>
      <c r="P1223" s="248"/>
      <c r="Q1223" s="248"/>
      <c r="R1223" s="248"/>
      <c r="S1223" s="248"/>
      <c r="T1223" s="248"/>
      <c r="U1223" s="248"/>
      <c r="V1223" s="248"/>
      <c r="W1223" s="248"/>
      <c r="X1223" s="248"/>
    </row>
    <row r="1224" spans="1:24" s="249" customFormat="1" x14ac:dyDescent="0.25">
      <c r="A1224" s="376"/>
      <c r="B1224" s="248"/>
      <c r="C1224" s="199"/>
      <c r="D1224" s="246"/>
      <c r="E1224" s="246"/>
      <c r="F1224" s="202"/>
      <c r="G1224" s="199"/>
      <c r="I1224" s="248"/>
      <c r="J1224" s="248"/>
      <c r="K1224" s="248"/>
      <c r="L1224" s="248"/>
      <c r="M1224" s="248"/>
      <c r="N1224" s="248"/>
      <c r="O1224" s="248"/>
      <c r="P1224" s="248"/>
      <c r="Q1224" s="248"/>
      <c r="R1224" s="248"/>
      <c r="S1224" s="248"/>
      <c r="T1224" s="248"/>
      <c r="U1224" s="248"/>
      <c r="V1224" s="248"/>
      <c r="W1224" s="248"/>
      <c r="X1224" s="248"/>
    </row>
    <row r="1225" spans="1:24" s="249" customFormat="1" x14ac:dyDescent="0.25">
      <c r="A1225" s="376"/>
      <c r="B1225" s="248"/>
      <c r="C1225" s="199"/>
      <c r="D1225" s="246"/>
      <c r="E1225" s="246"/>
      <c r="F1225" s="202"/>
      <c r="G1225" s="199"/>
      <c r="I1225" s="248"/>
      <c r="J1225" s="248"/>
      <c r="K1225" s="248"/>
      <c r="L1225" s="248"/>
      <c r="M1225" s="248"/>
      <c r="N1225" s="248"/>
      <c r="O1225" s="248"/>
      <c r="P1225" s="248"/>
      <c r="Q1225" s="248"/>
      <c r="R1225" s="248"/>
      <c r="S1225" s="248"/>
      <c r="T1225" s="248"/>
      <c r="U1225" s="248"/>
      <c r="V1225" s="248"/>
      <c r="W1225" s="248"/>
      <c r="X1225" s="248"/>
    </row>
    <row r="1226" spans="1:24" s="249" customFormat="1" x14ac:dyDescent="0.25">
      <c r="A1226" s="376"/>
      <c r="B1226" s="248"/>
      <c r="C1226" s="199"/>
      <c r="D1226" s="246"/>
      <c r="E1226" s="246"/>
      <c r="F1226" s="202"/>
      <c r="G1226" s="199"/>
      <c r="I1226" s="248"/>
      <c r="J1226" s="248"/>
      <c r="K1226" s="248"/>
      <c r="L1226" s="248"/>
      <c r="M1226" s="248"/>
      <c r="N1226" s="248"/>
      <c r="O1226" s="248"/>
      <c r="P1226" s="248"/>
      <c r="Q1226" s="248"/>
      <c r="R1226" s="248"/>
      <c r="S1226" s="248"/>
      <c r="T1226" s="248"/>
      <c r="U1226" s="248"/>
      <c r="V1226" s="248"/>
      <c r="W1226" s="248"/>
      <c r="X1226" s="248"/>
    </row>
    <row r="1227" spans="1:24" s="249" customFormat="1" x14ac:dyDescent="0.25">
      <c r="A1227" s="376"/>
      <c r="B1227" s="248"/>
      <c r="C1227" s="199"/>
      <c r="D1227" s="246"/>
      <c r="E1227" s="246"/>
      <c r="F1227" s="202"/>
      <c r="G1227" s="199"/>
      <c r="I1227" s="248"/>
      <c r="J1227" s="248"/>
      <c r="K1227" s="248"/>
      <c r="L1227" s="248"/>
      <c r="M1227" s="248"/>
      <c r="N1227" s="248"/>
      <c r="O1227" s="248"/>
      <c r="P1227" s="248"/>
      <c r="Q1227" s="248"/>
      <c r="R1227" s="248"/>
      <c r="S1227" s="248"/>
      <c r="T1227" s="248"/>
      <c r="U1227" s="248"/>
      <c r="V1227" s="248"/>
      <c r="W1227" s="248"/>
      <c r="X1227" s="248"/>
    </row>
    <row r="1228" spans="1:24" s="249" customFormat="1" x14ac:dyDescent="0.25">
      <c r="A1228" s="376"/>
      <c r="B1228" s="248"/>
      <c r="C1228" s="199"/>
      <c r="D1228" s="246"/>
      <c r="E1228" s="246"/>
      <c r="F1228" s="202"/>
      <c r="G1228" s="199"/>
      <c r="I1228" s="248"/>
      <c r="J1228" s="248"/>
      <c r="K1228" s="248"/>
      <c r="L1228" s="248"/>
      <c r="M1228" s="248"/>
      <c r="N1228" s="248"/>
      <c r="O1228" s="248"/>
      <c r="P1228" s="248"/>
      <c r="Q1228" s="248"/>
      <c r="R1228" s="248"/>
      <c r="S1228" s="248"/>
      <c r="T1228" s="248"/>
      <c r="U1228" s="248"/>
      <c r="V1228" s="248"/>
      <c r="W1228" s="248"/>
      <c r="X1228" s="248"/>
    </row>
    <row r="1229" spans="1:24" s="249" customFormat="1" x14ac:dyDescent="0.25">
      <c r="A1229" s="376"/>
      <c r="B1229" s="248"/>
      <c r="C1229" s="199"/>
      <c r="D1229" s="246"/>
      <c r="E1229" s="246"/>
      <c r="F1229" s="202"/>
      <c r="G1229" s="199"/>
      <c r="I1229" s="248"/>
      <c r="J1229" s="248"/>
      <c r="K1229" s="248"/>
      <c r="L1229" s="248"/>
      <c r="M1229" s="248"/>
      <c r="N1229" s="248"/>
      <c r="O1229" s="248"/>
      <c r="P1229" s="248"/>
      <c r="Q1229" s="248"/>
      <c r="R1229" s="248"/>
      <c r="S1229" s="248"/>
      <c r="T1229" s="248"/>
      <c r="U1229" s="248"/>
      <c r="V1229" s="248"/>
      <c r="W1229" s="248"/>
      <c r="X1229" s="248"/>
    </row>
    <row r="1230" spans="1:24" s="249" customFormat="1" x14ac:dyDescent="0.25">
      <c r="A1230" s="376"/>
      <c r="B1230" s="248"/>
      <c r="C1230" s="199"/>
      <c r="D1230" s="246"/>
      <c r="E1230" s="246"/>
      <c r="F1230" s="202"/>
      <c r="G1230" s="199"/>
      <c r="I1230" s="248"/>
      <c r="J1230" s="248"/>
      <c r="K1230" s="248"/>
      <c r="L1230" s="248"/>
      <c r="M1230" s="248"/>
      <c r="N1230" s="248"/>
      <c r="O1230" s="248"/>
      <c r="P1230" s="248"/>
      <c r="Q1230" s="248"/>
      <c r="R1230" s="248"/>
      <c r="S1230" s="248"/>
      <c r="T1230" s="248"/>
      <c r="U1230" s="248"/>
      <c r="V1230" s="248"/>
      <c r="W1230" s="248"/>
      <c r="X1230" s="248"/>
    </row>
    <row r="1231" spans="1:24" s="249" customFormat="1" x14ac:dyDescent="0.25">
      <c r="A1231" s="376"/>
      <c r="B1231" s="248"/>
      <c r="C1231" s="199"/>
      <c r="D1231" s="246"/>
      <c r="E1231" s="246"/>
      <c r="F1231" s="202"/>
      <c r="G1231" s="199"/>
      <c r="I1231" s="248"/>
      <c r="J1231" s="248"/>
      <c r="K1231" s="248"/>
      <c r="L1231" s="248"/>
      <c r="M1231" s="248"/>
      <c r="N1231" s="248"/>
      <c r="O1231" s="248"/>
      <c r="P1231" s="248"/>
      <c r="Q1231" s="248"/>
      <c r="R1231" s="248"/>
      <c r="S1231" s="248"/>
      <c r="T1231" s="248"/>
      <c r="U1231" s="248"/>
      <c r="V1231" s="248"/>
      <c r="W1231" s="248"/>
      <c r="X1231" s="248"/>
    </row>
    <row r="1232" spans="1:24" s="249" customFormat="1" x14ac:dyDescent="0.25">
      <c r="A1232" s="376"/>
      <c r="B1232" s="248"/>
      <c r="C1232" s="199"/>
      <c r="D1232" s="246"/>
      <c r="E1232" s="246"/>
      <c r="F1232" s="202"/>
      <c r="G1232" s="199"/>
      <c r="I1232" s="248"/>
      <c r="J1232" s="248"/>
      <c r="K1232" s="248"/>
      <c r="L1232" s="248"/>
      <c r="M1232" s="248"/>
      <c r="N1232" s="248"/>
      <c r="O1232" s="248"/>
      <c r="P1232" s="248"/>
      <c r="Q1232" s="248"/>
      <c r="R1232" s="248"/>
      <c r="S1232" s="248"/>
      <c r="T1232" s="248"/>
      <c r="U1232" s="248"/>
      <c r="V1232" s="248"/>
      <c r="W1232" s="248"/>
      <c r="X1232" s="248"/>
    </row>
    <row r="1233" spans="1:24" s="249" customFormat="1" x14ac:dyDescent="0.25">
      <c r="A1233" s="376"/>
      <c r="B1233" s="248"/>
      <c r="C1233" s="199"/>
      <c r="D1233" s="246"/>
      <c r="E1233" s="246"/>
      <c r="F1233" s="202"/>
      <c r="G1233" s="199"/>
      <c r="I1233" s="248"/>
      <c r="J1233" s="248"/>
      <c r="K1233" s="248"/>
      <c r="L1233" s="248"/>
      <c r="M1233" s="248"/>
      <c r="N1233" s="248"/>
      <c r="O1233" s="248"/>
      <c r="P1233" s="248"/>
      <c r="Q1233" s="248"/>
      <c r="R1233" s="248"/>
      <c r="S1233" s="248"/>
      <c r="T1233" s="248"/>
      <c r="U1233" s="248"/>
      <c r="V1233" s="248"/>
      <c r="W1233" s="248"/>
      <c r="X1233" s="248"/>
    </row>
    <row r="1234" spans="1:24" s="249" customFormat="1" x14ac:dyDescent="0.25">
      <c r="A1234" s="376"/>
      <c r="B1234" s="248"/>
      <c r="C1234" s="199"/>
      <c r="D1234" s="246"/>
      <c r="E1234" s="246"/>
      <c r="F1234" s="202"/>
      <c r="G1234" s="199"/>
      <c r="I1234" s="248"/>
      <c r="J1234" s="248"/>
      <c r="K1234" s="248"/>
      <c r="L1234" s="248"/>
      <c r="M1234" s="248"/>
      <c r="N1234" s="248"/>
      <c r="O1234" s="248"/>
      <c r="P1234" s="248"/>
      <c r="Q1234" s="248"/>
      <c r="R1234" s="248"/>
      <c r="S1234" s="248"/>
      <c r="T1234" s="248"/>
      <c r="U1234" s="248"/>
      <c r="V1234" s="248"/>
      <c r="W1234" s="248"/>
      <c r="X1234" s="248"/>
    </row>
    <row r="1235" spans="1:24" s="249" customFormat="1" x14ac:dyDescent="0.25">
      <c r="A1235" s="376"/>
      <c r="B1235" s="248"/>
      <c r="C1235" s="199"/>
      <c r="D1235" s="246"/>
      <c r="E1235" s="246"/>
      <c r="F1235" s="202"/>
      <c r="G1235" s="199"/>
      <c r="I1235" s="248"/>
      <c r="J1235" s="248"/>
      <c r="K1235" s="248"/>
      <c r="L1235" s="248"/>
      <c r="M1235" s="248"/>
      <c r="N1235" s="248"/>
      <c r="O1235" s="248"/>
      <c r="P1235" s="248"/>
      <c r="Q1235" s="248"/>
      <c r="R1235" s="248"/>
      <c r="S1235" s="248"/>
      <c r="T1235" s="248"/>
      <c r="U1235" s="248"/>
      <c r="V1235" s="248"/>
      <c r="W1235" s="248"/>
      <c r="X1235" s="248"/>
    </row>
    <row r="1236" spans="1:24" s="249" customFormat="1" x14ac:dyDescent="0.25">
      <c r="A1236" s="376"/>
      <c r="B1236" s="248"/>
      <c r="C1236" s="199"/>
      <c r="D1236" s="246"/>
      <c r="E1236" s="246"/>
      <c r="F1236" s="202"/>
      <c r="G1236" s="199"/>
      <c r="I1236" s="248"/>
      <c r="J1236" s="248"/>
      <c r="K1236" s="248"/>
      <c r="L1236" s="248"/>
      <c r="M1236" s="248"/>
      <c r="N1236" s="248"/>
      <c r="O1236" s="248"/>
      <c r="P1236" s="248"/>
      <c r="Q1236" s="248"/>
      <c r="R1236" s="248"/>
      <c r="S1236" s="248"/>
      <c r="T1236" s="248"/>
      <c r="U1236" s="248"/>
      <c r="V1236" s="248"/>
      <c r="W1236" s="248"/>
      <c r="X1236" s="248"/>
    </row>
    <row r="1237" spans="1:24" s="249" customFormat="1" x14ac:dyDescent="0.25">
      <c r="A1237" s="376"/>
      <c r="B1237" s="248"/>
      <c r="C1237" s="199"/>
      <c r="D1237" s="246"/>
      <c r="E1237" s="246"/>
      <c r="F1237" s="202"/>
      <c r="G1237" s="199"/>
      <c r="I1237" s="248"/>
      <c r="J1237" s="248"/>
      <c r="K1237" s="248"/>
      <c r="L1237" s="248"/>
      <c r="M1237" s="248"/>
      <c r="N1237" s="248"/>
      <c r="O1237" s="248"/>
      <c r="P1237" s="248"/>
      <c r="Q1237" s="248"/>
      <c r="R1237" s="248"/>
      <c r="S1237" s="248"/>
      <c r="T1237" s="248"/>
      <c r="U1237" s="248"/>
      <c r="V1237" s="248"/>
      <c r="W1237" s="248"/>
      <c r="X1237" s="248"/>
    </row>
    <row r="1238" spans="1:24" s="249" customFormat="1" x14ac:dyDescent="0.25">
      <c r="A1238" s="376"/>
      <c r="B1238" s="248"/>
      <c r="C1238" s="199"/>
      <c r="D1238" s="246"/>
      <c r="E1238" s="246"/>
      <c r="F1238" s="202"/>
      <c r="G1238" s="199"/>
      <c r="I1238" s="248"/>
      <c r="J1238" s="248"/>
      <c r="K1238" s="248"/>
      <c r="L1238" s="248"/>
      <c r="M1238" s="248"/>
      <c r="N1238" s="248"/>
      <c r="O1238" s="248"/>
      <c r="P1238" s="248"/>
      <c r="Q1238" s="248"/>
      <c r="R1238" s="248"/>
      <c r="S1238" s="248"/>
      <c r="T1238" s="248"/>
      <c r="U1238" s="248"/>
      <c r="V1238" s="248"/>
      <c r="W1238" s="248"/>
      <c r="X1238" s="248"/>
    </row>
    <row r="1239" spans="1:24" s="249" customFormat="1" x14ac:dyDescent="0.25">
      <c r="A1239" s="376"/>
      <c r="B1239" s="248"/>
      <c r="C1239" s="199"/>
      <c r="D1239" s="246"/>
      <c r="E1239" s="246"/>
      <c r="F1239" s="202"/>
      <c r="G1239" s="199"/>
      <c r="I1239" s="248"/>
      <c r="J1239" s="248"/>
      <c r="K1239" s="248"/>
      <c r="L1239" s="248"/>
      <c r="M1239" s="248"/>
      <c r="N1239" s="248"/>
      <c r="O1239" s="248"/>
      <c r="P1239" s="248"/>
      <c r="Q1239" s="248"/>
      <c r="R1239" s="248"/>
      <c r="S1239" s="248"/>
      <c r="T1239" s="248"/>
      <c r="U1239" s="248"/>
      <c r="V1239" s="248"/>
      <c r="W1239" s="248"/>
      <c r="X1239" s="248"/>
    </row>
    <row r="1240" spans="1:24" s="249" customFormat="1" x14ac:dyDescent="0.25">
      <c r="A1240" s="376"/>
      <c r="B1240" s="248"/>
      <c r="C1240" s="199"/>
      <c r="D1240" s="246"/>
      <c r="E1240" s="246"/>
      <c r="F1240" s="202"/>
      <c r="G1240" s="199"/>
      <c r="I1240" s="248"/>
      <c r="J1240" s="248"/>
      <c r="K1240" s="248"/>
      <c r="L1240" s="248"/>
      <c r="M1240" s="248"/>
      <c r="N1240" s="248"/>
      <c r="O1240" s="248"/>
      <c r="P1240" s="248"/>
      <c r="Q1240" s="248"/>
      <c r="R1240" s="248"/>
      <c r="S1240" s="248"/>
      <c r="T1240" s="248"/>
      <c r="U1240" s="248"/>
      <c r="V1240" s="248"/>
      <c r="W1240" s="248"/>
      <c r="X1240" s="248"/>
    </row>
    <row r="1241" spans="1:24" s="249" customFormat="1" x14ac:dyDescent="0.25">
      <c r="A1241" s="376"/>
      <c r="B1241" s="248"/>
      <c r="C1241" s="199"/>
      <c r="D1241" s="246"/>
      <c r="E1241" s="246"/>
      <c r="F1241" s="202"/>
      <c r="G1241" s="199"/>
      <c r="I1241" s="248"/>
      <c r="J1241" s="248"/>
      <c r="K1241" s="248"/>
      <c r="L1241" s="248"/>
      <c r="M1241" s="248"/>
      <c r="N1241" s="248"/>
      <c r="O1241" s="248"/>
      <c r="P1241" s="248"/>
      <c r="Q1241" s="248"/>
      <c r="R1241" s="248"/>
      <c r="S1241" s="248"/>
      <c r="T1241" s="248"/>
      <c r="U1241" s="248"/>
      <c r="V1241" s="248"/>
      <c r="W1241" s="248"/>
      <c r="X1241" s="248"/>
    </row>
    <row r="1242" spans="1:24" s="249" customFormat="1" x14ac:dyDescent="0.25">
      <c r="A1242" s="376"/>
      <c r="B1242" s="248"/>
      <c r="C1242" s="199"/>
      <c r="D1242" s="246"/>
      <c r="E1242" s="246"/>
      <c r="F1242" s="202"/>
      <c r="G1242" s="199"/>
      <c r="I1242" s="248"/>
      <c r="J1242" s="248"/>
      <c r="K1242" s="248"/>
      <c r="L1242" s="248"/>
      <c r="M1242" s="248"/>
      <c r="N1242" s="248"/>
      <c r="O1242" s="248"/>
      <c r="P1242" s="248"/>
      <c r="Q1242" s="248"/>
      <c r="R1242" s="248"/>
      <c r="S1242" s="248"/>
      <c r="T1242" s="248"/>
      <c r="U1242" s="248"/>
      <c r="V1242" s="248"/>
      <c r="W1242" s="248"/>
      <c r="X1242" s="248"/>
    </row>
    <row r="1243" spans="1:24" s="249" customFormat="1" x14ac:dyDescent="0.25">
      <c r="A1243" s="376"/>
      <c r="B1243" s="248"/>
      <c r="C1243" s="199"/>
      <c r="D1243" s="246"/>
      <c r="E1243" s="246"/>
      <c r="F1243" s="202"/>
      <c r="G1243" s="199"/>
      <c r="I1243" s="248"/>
      <c r="J1243" s="248"/>
      <c r="K1243" s="248"/>
      <c r="L1243" s="248"/>
      <c r="M1243" s="248"/>
      <c r="N1243" s="248"/>
      <c r="O1243" s="248"/>
      <c r="P1243" s="248"/>
      <c r="Q1243" s="248"/>
      <c r="R1243" s="248"/>
      <c r="S1243" s="248"/>
      <c r="T1243" s="248"/>
      <c r="U1243" s="248"/>
      <c r="V1243" s="248"/>
      <c r="W1243" s="248"/>
      <c r="X1243" s="248"/>
    </row>
    <row r="1244" spans="1:24" s="249" customFormat="1" x14ac:dyDescent="0.25">
      <c r="A1244" s="376"/>
      <c r="B1244" s="248"/>
      <c r="C1244" s="199"/>
      <c r="D1244" s="246"/>
      <c r="E1244" s="246"/>
      <c r="F1244" s="202"/>
      <c r="G1244" s="199"/>
      <c r="I1244" s="248"/>
      <c r="J1244" s="248"/>
      <c r="K1244" s="248"/>
      <c r="L1244" s="248"/>
      <c r="M1244" s="248"/>
      <c r="N1244" s="248"/>
      <c r="O1244" s="248"/>
      <c r="P1244" s="248"/>
      <c r="Q1244" s="248"/>
      <c r="R1244" s="248"/>
      <c r="S1244" s="248"/>
      <c r="T1244" s="248"/>
      <c r="U1244" s="248"/>
      <c r="V1244" s="248"/>
      <c r="W1244" s="248"/>
      <c r="X1244" s="248"/>
    </row>
    <row r="1245" spans="1:24" s="249" customFormat="1" x14ac:dyDescent="0.25">
      <c r="A1245" s="376"/>
      <c r="B1245" s="248"/>
      <c r="C1245" s="199"/>
      <c r="D1245" s="246"/>
      <c r="E1245" s="246"/>
      <c r="F1245" s="202"/>
      <c r="G1245" s="199"/>
      <c r="I1245" s="248"/>
      <c r="J1245" s="248"/>
      <c r="K1245" s="248"/>
      <c r="L1245" s="248"/>
      <c r="M1245" s="248"/>
      <c r="N1245" s="248"/>
      <c r="O1245" s="248"/>
      <c r="P1245" s="248"/>
      <c r="Q1245" s="248"/>
      <c r="R1245" s="248"/>
      <c r="S1245" s="248"/>
      <c r="T1245" s="248"/>
      <c r="U1245" s="248"/>
      <c r="V1245" s="248"/>
      <c r="W1245" s="248"/>
      <c r="X1245" s="248"/>
    </row>
    <row r="1246" spans="1:24" s="249" customFormat="1" x14ac:dyDescent="0.25">
      <c r="A1246" s="376"/>
      <c r="B1246" s="248"/>
      <c r="C1246" s="199"/>
      <c r="D1246" s="246"/>
      <c r="E1246" s="246"/>
      <c r="F1246" s="202"/>
      <c r="G1246" s="199"/>
      <c r="I1246" s="248"/>
      <c r="J1246" s="248"/>
      <c r="K1246" s="248"/>
      <c r="L1246" s="248"/>
      <c r="M1246" s="248"/>
      <c r="N1246" s="248"/>
      <c r="O1246" s="248"/>
      <c r="P1246" s="248"/>
      <c r="Q1246" s="248"/>
      <c r="R1246" s="248"/>
      <c r="S1246" s="248"/>
      <c r="T1246" s="248"/>
      <c r="U1246" s="248"/>
      <c r="V1246" s="248"/>
      <c r="W1246" s="248"/>
      <c r="X1246" s="248"/>
    </row>
    <row r="1247" spans="1:24" s="249" customFormat="1" x14ac:dyDescent="0.25">
      <c r="A1247" s="376"/>
      <c r="B1247" s="248"/>
      <c r="C1247" s="199"/>
      <c r="D1247" s="246"/>
      <c r="E1247" s="246"/>
      <c r="F1247" s="202"/>
      <c r="G1247" s="199"/>
      <c r="I1247" s="248"/>
      <c r="J1247" s="248"/>
      <c r="K1247" s="248"/>
      <c r="L1247" s="248"/>
      <c r="M1247" s="248"/>
      <c r="N1247" s="248"/>
      <c r="O1247" s="248"/>
      <c r="P1247" s="248"/>
      <c r="Q1247" s="248"/>
      <c r="R1247" s="248"/>
      <c r="S1247" s="248"/>
      <c r="T1247" s="248"/>
      <c r="U1247" s="248"/>
      <c r="V1247" s="248"/>
      <c r="W1247" s="248"/>
      <c r="X1247" s="248"/>
    </row>
    <row r="1248" spans="1:24" s="249" customFormat="1" x14ac:dyDescent="0.25">
      <c r="A1248" s="376"/>
      <c r="B1248" s="248"/>
      <c r="C1248" s="199"/>
      <c r="D1248" s="246"/>
      <c r="E1248" s="246"/>
      <c r="F1248" s="202"/>
      <c r="G1248" s="199"/>
      <c r="I1248" s="248"/>
      <c r="J1248" s="248"/>
      <c r="K1248" s="248"/>
      <c r="L1248" s="248"/>
      <c r="M1248" s="248"/>
      <c r="N1248" s="248"/>
      <c r="O1248" s="248"/>
      <c r="P1248" s="248"/>
      <c r="Q1248" s="248"/>
      <c r="R1248" s="248"/>
      <c r="S1248" s="248"/>
      <c r="T1248" s="248"/>
      <c r="U1248" s="248"/>
      <c r="V1248" s="248"/>
      <c r="W1248" s="248"/>
      <c r="X1248" s="248"/>
    </row>
    <row r="1249" spans="1:24" s="249" customFormat="1" x14ac:dyDescent="0.25">
      <c r="A1249" s="376"/>
      <c r="B1249" s="248"/>
      <c r="C1249" s="199"/>
      <c r="D1249" s="246"/>
      <c r="E1249" s="246"/>
      <c r="F1249" s="202"/>
      <c r="G1249" s="199"/>
      <c r="I1249" s="248"/>
      <c r="J1249" s="248"/>
      <c r="K1249" s="248"/>
      <c r="L1249" s="248"/>
      <c r="M1249" s="248"/>
      <c r="N1249" s="248"/>
      <c r="O1249" s="248"/>
      <c r="P1249" s="248"/>
      <c r="Q1249" s="248"/>
      <c r="R1249" s="248"/>
      <c r="S1249" s="248"/>
      <c r="T1249" s="248"/>
      <c r="U1249" s="248"/>
      <c r="V1249" s="248"/>
      <c r="W1249" s="248"/>
      <c r="X1249" s="248"/>
    </row>
    <row r="1250" spans="1:24" s="249" customFormat="1" x14ac:dyDescent="0.25">
      <c r="A1250" s="376"/>
      <c r="B1250" s="248"/>
      <c r="C1250" s="199"/>
      <c r="D1250" s="246"/>
      <c r="E1250" s="246"/>
      <c r="F1250" s="202"/>
      <c r="G1250" s="199"/>
      <c r="I1250" s="248"/>
      <c r="J1250" s="248"/>
      <c r="K1250" s="248"/>
      <c r="L1250" s="248"/>
      <c r="M1250" s="248"/>
      <c r="N1250" s="248"/>
      <c r="O1250" s="248"/>
      <c r="P1250" s="248"/>
      <c r="Q1250" s="248"/>
      <c r="R1250" s="248"/>
      <c r="S1250" s="248"/>
      <c r="T1250" s="248"/>
      <c r="U1250" s="248"/>
      <c r="V1250" s="248"/>
      <c r="W1250" s="248"/>
      <c r="X1250" s="248"/>
    </row>
    <row r="1251" spans="1:24" s="249" customFormat="1" x14ac:dyDescent="0.25">
      <c r="A1251" s="376"/>
      <c r="B1251" s="248"/>
      <c r="C1251" s="199"/>
      <c r="D1251" s="246"/>
      <c r="E1251" s="246"/>
      <c r="F1251" s="202"/>
      <c r="G1251" s="199"/>
      <c r="I1251" s="248"/>
      <c r="J1251" s="248"/>
      <c r="K1251" s="248"/>
      <c r="L1251" s="248"/>
      <c r="M1251" s="248"/>
      <c r="N1251" s="248"/>
      <c r="O1251" s="248"/>
      <c r="P1251" s="248"/>
      <c r="Q1251" s="248"/>
      <c r="R1251" s="248"/>
      <c r="S1251" s="248"/>
      <c r="T1251" s="248"/>
      <c r="U1251" s="248"/>
      <c r="V1251" s="248"/>
      <c r="W1251" s="248"/>
      <c r="X1251" s="248"/>
    </row>
    <row r="1252" spans="1:24" s="249" customFormat="1" x14ac:dyDescent="0.25">
      <c r="A1252" s="376"/>
      <c r="B1252" s="248"/>
      <c r="C1252" s="199"/>
      <c r="D1252" s="246"/>
      <c r="E1252" s="246"/>
      <c r="F1252" s="202"/>
      <c r="G1252" s="199"/>
      <c r="I1252" s="248"/>
      <c r="J1252" s="248"/>
      <c r="K1252" s="248"/>
      <c r="L1252" s="248"/>
      <c r="M1252" s="248"/>
      <c r="N1252" s="248"/>
      <c r="O1252" s="248"/>
      <c r="P1252" s="248"/>
      <c r="Q1252" s="248"/>
      <c r="R1252" s="248"/>
      <c r="S1252" s="248"/>
      <c r="T1252" s="248"/>
      <c r="U1252" s="248"/>
      <c r="V1252" s="248"/>
      <c r="W1252" s="248"/>
      <c r="X1252" s="248"/>
    </row>
    <row r="1253" spans="1:24" s="249" customFormat="1" x14ac:dyDescent="0.25">
      <c r="A1253" s="376"/>
      <c r="B1253" s="248"/>
      <c r="C1253" s="199"/>
      <c r="D1253" s="246"/>
      <c r="E1253" s="246"/>
      <c r="F1253" s="202"/>
      <c r="G1253" s="199"/>
      <c r="I1253" s="248"/>
      <c r="J1253" s="248"/>
      <c r="K1253" s="248"/>
      <c r="L1253" s="248"/>
      <c r="M1253" s="248"/>
      <c r="N1253" s="248"/>
      <c r="O1253" s="248"/>
      <c r="P1253" s="248"/>
      <c r="Q1253" s="248"/>
      <c r="R1253" s="248"/>
      <c r="S1253" s="248"/>
      <c r="T1253" s="248"/>
      <c r="U1253" s="248"/>
      <c r="V1253" s="248"/>
      <c r="W1253" s="248"/>
      <c r="X1253" s="248"/>
    </row>
    <row r="1254" spans="1:24" s="249" customFormat="1" x14ac:dyDescent="0.25">
      <c r="A1254" s="376"/>
      <c r="B1254" s="248"/>
      <c r="C1254" s="199"/>
      <c r="D1254" s="246"/>
      <c r="E1254" s="246"/>
      <c r="F1254" s="202"/>
      <c r="G1254" s="199"/>
      <c r="I1254" s="248"/>
      <c r="J1254" s="248"/>
      <c r="K1254" s="248"/>
      <c r="L1254" s="248"/>
      <c r="M1254" s="248"/>
      <c r="N1254" s="248"/>
      <c r="O1254" s="248"/>
      <c r="P1254" s="248"/>
      <c r="Q1254" s="248"/>
      <c r="R1254" s="248"/>
      <c r="S1254" s="248"/>
      <c r="T1254" s="248"/>
      <c r="U1254" s="248"/>
      <c r="V1254" s="248"/>
      <c r="W1254" s="248"/>
      <c r="X1254" s="248"/>
    </row>
    <row r="1255" spans="1:24" s="249" customFormat="1" x14ac:dyDescent="0.25">
      <c r="A1255" s="376"/>
      <c r="B1255" s="248"/>
      <c r="C1255" s="199"/>
      <c r="D1255" s="246"/>
      <c r="E1255" s="246"/>
      <c r="F1255" s="202"/>
      <c r="G1255" s="199"/>
      <c r="I1255" s="248"/>
      <c r="J1255" s="248"/>
      <c r="K1255" s="248"/>
      <c r="L1255" s="248"/>
      <c r="M1255" s="248"/>
      <c r="N1255" s="248"/>
      <c r="O1255" s="248"/>
      <c r="P1255" s="248"/>
      <c r="Q1255" s="248"/>
      <c r="R1255" s="248"/>
      <c r="S1255" s="248"/>
      <c r="T1255" s="248"/>
      <c r="U1255" s="248"/>
      <c r="V1255" s="248"/>
      <c r="W1255" s="248"/>
      <c r="X1255" s="248"/>
    </row>
    <row r="1256" spans="1:24" s="249" customFormat="1" x14ac:dyDescent="0.25">
      <c r="A1256" s="376"/>
      <c r="B1256" s="248"/>
      <c r="C1256" s="199"/>
      <c r="D1256" s="246"/>
      <c r="E1256" s="246"/>
      <c r="F1256" s="202"/>
      <c r="G1256" s="199"/>
      <c r="I1256" s="248"/>
      <c r="J1256" s="248"/>
      <c r="K1256" s="248"/>
      <c r="L1256" s="248"/>
      <c r="M1256" s="248"/>
      <c r="N1256" s="248"/>
      <c r="O1256" s="248"/>
      <c r="P1256" s="248"/>
      <c r="Q1256" s="248"/>
      <c r="R1256" s="248"/>
      <c r="S1256" s="248"/>
      <c r="T1256" s="248"/>
      <c r="U1256" s="248"/>
      <c r="V1256" s="248"/>
      <c r="W1256" s="248"/>
      <c r="X1256" s="248"/>
    </row>
    <row r="1257" spans="1:24" s="249" customFormat="1" x14ac:dyDescent="0.25">
      <c r="A1257" s="376"/>
      <c r="B1257" s="248"/>
      <c r="C1257" s="199"/>
      <c r="D1257" s="246"/>
      <c r="E1257" s="246"/>
      <c r="F1257" s="202"/>
      <c r="G1257" s="199"/>
      <c r="I1257" s="248"/>
      <c r="J1257" s="248"/>
      <c r="K1257" s="248"/>
      <c r="L1257" s="248"/>
      <c r="M1257" s="248"/>
      <c r="N1257" s="248"/>
      <c r="O1257" s="248"/>
      <c r="P1257" s="248"/>
      <c r="Q1257" s="248"/>
      <c r="R1257" s="248"/>
      <c r="S1257" s="248"/>
      <c r="T1257" s="248"/>
      <c r="U1257" s="248"/>
      <c r="V1257" s="248"/>
      <c r="W1257" s="248"/>
      <c r="X1257" s="248"/>
    </row>
    <row r="1258" spans="1:24" s="249" customFormat="1" x14ac:dyDescent="0.25">
      <c r="A1258" s="376"/>
      <c r="B1258" s="248"/>
      <c r="C1258" s="199"/>
      <c r="D1258" s="246"/>
      <c r="E1258" s="246"/>
      <c r="F1258" s="202"/>
      <c r="G1258" s="199"/>
      <c r="I1258" s="248"/>
      <c r="J1258" s="248"/>
      <c r="K1258" s="248"/>
      <c r="L1258" s="248"/>
      <c r="M1258" s="248"/>
      <c r="N1258" s="248"/>
      <c r="O1258" s="248"/>
      <c r="P1258" s="248"/>
      <c r="Q1258" s="248"/>
      <c r="R1258" s="248"/>
      <c r="S1258" s="248"/>
      <c r="T1258" s="248"/>
      <c r="U1258" s="248"/>
      <c r="V1258" s="248"/>
      <c r="W1258" s="248"/>
      <c r="X1258" s="248"/>
    </row>
    <row r="1259" spans="1:24" s="249" customFormat="1" x14ac:dyDescent="0.25">
      <c r="A1259" s="376"/>
      <c r="B1259" s="248"/>
      <c r="C1259" s="199"/>
      <c r="D1259" s="246"/>
      <c r="E1259" s="246"/>
      <c r="F1259" s="202"/>
      <c r="G1259" s="199"/>
      <c r="I1259" s="248"/>
      <c r="J1259" s="248"/>
      <c r="K1259" s="248"/>
      <c r="L1259" s="248"/>
      <c r="M1259" s="248"/>
      <c r="N1259" s="248"/>
      <c r="O1259" s="248"/>
      <c r="P1259" s="248"/>
      <c r="Q1259" s="248"/>
      <c r="R1259" s="248"/>
      <c r="S1259" s="248"/>
      <c r="T1259" s="248"/>
      <c r="U1259" s="248"/>
      <c r="V1259" s="248"/>
      <c r="W1259" s="248"/>
      <c r="X1259" s="248"/>
    </row>
    <row r="1260" spans="1:24" s="249" customFormat="1" x14ac:dyDescent="0.25">
      <c r="A1260" s="376"/>
      <c r="B1260" s="248"/>
      <c r="C1260" s="199"/>
      <c r="D1260" s="246"/>
      <c r="E1260" s="246"/>
      <c r="F1260" s="202"/>
      <c r="G1260" s="199"/>
      <c r="I1260" s="248"/>
      <c r="J1260" s="248"/>
      <c r="K1260" s="248"/>
      <c r="L1260" s="248"/>
      <c r="M1260" s="248"/>
      <c r="N1260" s="248"/>
      <c r="O1260" s="248"/>
      <c r="P1260" s="248"/>
      <c r="Q1260" s="248"/>
      <c r="R1260" s="248"/>
      <c r="S1260" s="248"/>
      <c r="T1260" s="248"/>
      <c r="U1260" s="248"/>
      <c r="V1260" s="248"/>
      <c r="W1260" s="248"/>
      <c r="X1260" s="248"/>
    </row>
    <row r="1261" spans="1:24" s="249" customFormat="1" x14ac:dyDescent="0.25">
      <c r="A1261" s="376"/>
      <c r="B1261" s="248"/>
      <c r="C1261" s="199"/>
      <c r="D1261" s="246"/>
      <c r="E1261" s="246"/>
      <c r="F1261" s="202"/>
      <c r="G1261" s="199"/>
      <c r="I1261" s="248"/>
      <c r="J1261" s="248"/>
      <c r="K1261" s="248"/>
      <c r="L1261" s="248"/>
      <c r="M1261" s="248"/>
      <c r="N1261" s="248"/>
      <c r="O1261" s="248"/>
      <c r="P1261" s="248"/>
      <c r="Q1261" s="248"/>
      <c r="R1261" s="248"/>
      <c r="S1261" s="248"/>
      <c r="T1261" s="248"/>
      <c r="U1261" s="248"/>
      <c r="V1261" s="248"/>
      <c r="W1261" s="248"/>
      <c r="X1261" s="248"/>
    </row>
    <row r="1262" spans="1:24" s="249" customFormat="1" x14ac:dyDescent="0.25">
      <c r="A1262" s="376"/>
      <c r="B1262" s="248"/>
      <c r="C1262" s="199"/>
      <c r="D1262" s="246"/>
      <c r="E1262" s="246"/>
      <c r="F1262" s="202"/>
      <c r="G1262" s="199"/>
      <c r="I1262" s="248"/>
      <c r="J1262" s="248"/>
      <c r="K1262" s="248"/>
      <c r="L1262" s="248"/>
      <c r="M1262" s="248"/>
      <c r="N1262" s="248"/>
      <c r="O1262" s="248"/>
      <c r="P1262" s="248"/>
      <c r="Q1262" s="248"/>
      <c r="R1262" s="248"/>
      <c r="S1262" s="248"/>
      <c r="T1262" s="248"/>
      <c r="U1262" s="248"/>
      <c r="V1262" s="248"/>
      <c r="W1262" s="248"/>
      <c r="X1262" s="248"/>
    </row>
    <row r="1263" spans="1:24" s="249" customFormat="1" x14ac:dyDescent="0.25">
      <c r="A1263" s="376"/>
      <c r="B1263" s="248"/>
      <c r="C1263" s="199"/>
      <c r="D1263" s="246"/>
      <c r="E1263" s="246"/>
      <c r="F1263" s="202"/>
      <c r="G1263" s="199"/>
      <c r="I1263" s="248"/>
      <c r="J1263" s="248"/>
      <c r="K1263" s="248"/>
      <c r="L1263" s="248"/>
      <c r="M1263" s="248"/>
      <c r="N1263" s="248"/>
      <c r="O1263" s="248"/>
      <c r="P1263" s="248"/>
      <c r="Q1263" s="248"/>
      <c r="R1263" s="248"/>
      <c r="S1263" s="248"/>
      <c r="T1263" s="248"/>
      <c r="U1263" s="248"/>
      <c r="V1263" s="248"/>
      <c r="W1263" s="248"/>
      <c r="X1263" s="248"/>
    </row>
    <row r="1264" spans="1:24" s="249" customFormat="1" x14ac:dyDescent="0.25">
      <c r="A1264" s="376"/>
      <c r="B1264" s="248"/>
      <c r="C1264" s="199"/>
      <c r="D1264" s="246"/>
      <c r="E1264" s="246"/>
      <c r="F1264" s="202"/>
      <c r="G1264" s="199"/>
      <c r="I1264" s="248"/>
      <c r="J1264" s="248"/>
      <c r="K1264" s="248"/>
      <c r="L1264" s="248"/>
      <c r="M1264" s="248"/>
      <c r="N1264" s="248"/>
      <c r="O1264" s="248"/>
      <c r="P1264" s="248"/>
      <c r="Q1264" s="248"/>
      <c r="R1264" s="248"/>
      <c r="S1264" s="248"/>
      <c r="T1264" s="248"/>
      <c r="U1264" s="248"/>
      <c r="V1264" s="248"/>
      <c r="W1264" s="248"/>
      <c r="X1264" s="248"/>
    </row>
    <row r="1265" spans="1:24" s="249" customFormat="1" x14ac:dyDescent="0.25">
      <c r="A1265" s="376"/>
      <c r="B1265" s="248"/>
      <c r="C1265" s="199"/>
      <c r="D1265" s="246"/>
      <c r="E1265" s="246"/>
      <c r="F1265" s="202"/>
      <c r="G1265" s="199"/>
      <c r="I1265" s="248"/>
      <c r="J1265" s="248"/>
      <c r="K1265" s="248"/>
      <c r="L1265" s="248"/>
      <c r="M1265" s="248"/>
      <c r="N1265" s="248"/>
      <c r="O1265" s="248"/>
      <c r="P1265" s="248"/>
      <c r="Q1265" s="248"/>
      <c r="R1265" s="248"/>
      <c r="S1265" s="248"/>
      <c r="T1265" s="248"/>
      <c r="U1265" s="248"/>
      <c r="V1265" s="248"/>
      <c r="W1265" s="248"/>
      <c r="X1265" s="248"/>
    </row>
    <row r="1266" spans="1:24" s="249" customFormat="1" x14ac:dyDescent="0.25">
      <c r="A1266" s="376"/>
      <c r="B1266" s="248"/>
      <c r="C1266" s="199"/>
      <c r="D1266" s="246"/>
      <c r="E1266" s="246"/>
      <c r="F1266" s="202"/>
      <c r="G1266" s="199"/>
      <c r="I1266" s="248"/>
      <c r="J1266" s="248"/>
      <c r="K1266" s="248"/>
      <c r="L1266" s="248"/>
      <c r="M1266" s="248"/>
      <c r="N1266" s="248"/>
      <c r="O1266" s="248"/>
      <c r="P1266" s="248"/>
      <c r="Q1266" s="248"/>
      <c r="R1266" s="248"/>
      <c r="S1266" s="248"/>
      <c r="T1266" s="248"/>
      <c r="U1266" s="248"/>
      <c r="V1266" s="248"/>
      <c r="W1266" s="248"/>
      <c r="X1266" s="248"/>
    </row>
    <row r="1267" spans="1:24" s="249" customFormat="1" x14ac:dyDescent="0.25">
      <c r="A1267" s="376"/>
      <c r="B1267" s="248"/>
      <c r="C1267" s="199"/>
      <c r="D1267" s="246"/>
      <c r="E1267" s="246"/>
      <c r="F1267" s="202"/>
      <c r="G1267" s="199"/>
      <c r="I1267" s="248"/>
      <c r="J1267" s="248"/>
      <c r="K1267" s="248"/>
      <c r="L1267" s="248"/>
      <c r="M1267" s="248"/>
      <c r="N1267" s="248"/>
      <c r="O1267" s="248"/>
      <c r="P1267" s="248"/>
      <c r="Q1267" s="248"/>
      <c r="R1267" s="248"/>
      <c r="S1267" s="248"/>
      <c r="T1267" s="248"/>
      <c r="U1267" s="248"/>
      <c r="V1267" s="248"/>
      <c r="W1267" s="248"/>
      <c r="X1267" s="248"/>
    </row>
    <row r="1268" spans="1:24" s="249" customFormat="1" x14ac:dyDescent="0.25">
      <c r="A1268" s="376"/>
      <c r="B1268" s="248"/>
      <c r="C1268" s="199"/>
      <c r="D1268" s="246"/>
      <c r="E1268" s="246"/>
      <c r="F1268" s="202"/>
      <c r="G1268" s="199"/>
      <c r="I1268" s="248"/>
      <c r="J1268" s="248"/>
      <c r="K1268" s="248"/>
      <c r="L1268" s="248"/>
      <c r="M1268" s="248"/>
      <c r="N1268" s="248"/>
      <c r="O1268" s="248"/>
      <c r="P1268" s="248"/>
      <c r="Q1268" s="248"/>
      <c r="R1268" s="248"/>
      <c r="S1268" s="248"/>
      <c r="T1268" s="248"/>
      <c r="U1268" s="248"/>
      <c r="V1268" s="248"/>
      <c r="W1268" s="248"/>
      <c r="X1268" s="248"/>
    </row>
    <row r="1269" spans="1:24" s="249" customFormat="1" x14ac:dyDescent="0.25">
      <c r="A1269" s="376"/>
      <c r="B1269" s="248"/>
      <c r="C1269" s="199"/>
      <c r="D1269" s="246"/>
      <c r="E1269" s="246"/>
      <c r="F1269" s="202"/>
      <c r="G1269" s="199"/>
      <c r="I1269" s="248"/>
      <c r="J1269" s="248"/>
      <c r="K1269" s="248"/>
      <c r="L1269" s="248"/>
      <c r="M1269" s="248"/>
      <c r="N1269" s="248"/>
      <c r="O1269" s="248"/>
      <c r="P1269" s="248"/>
      <c r="Q1269" s="248"/>
      <c r="R1269" s="248"/>
      <c r="S1269" s="248"/>
      <c r="T1269" s="248"/>
      <c r="U1269" s="248"/>
      <c r="V1269" s="248"/>
      <c r="W1269" s="248"/>
      <c r="X1269" s="248"/>
    </row>
    <row r="1270" spans="1:24" s="249" customFormat="1" x14ac:dyDescent="0.25">
      <c r="A1270" s="376"/>
      <c r="B1270" s="248"/>
      <c r="C1270" s="199"/>
      <c r="D1270" s="246"/>
      <c r="E1270" s="246"/>
      <c r="F1270" s="202"/>
      <c r="G1270" s="199"/>
      <c r="I1270" s="248"/>
      <c r="J1270" s="248"/>
      <c r="K1270" s="248"/>
      <c r="L1270" s="248"/>
      <c r="M1270" s="248"/>
      <c r="N1270" s="248"/>
      <c r="O1270" s="248"/>
      <c r="P1270" s="248"/>
      <c r="Q1270" s="248"/>
      <c r="R1270" s="248"/>
      <c r="S1270" s="248"/>
      <c r="T1270" s="248"/>
      <c r="U1270" s="248"/>
      <c r="V1270" s="248"/>
      <c r="W1270" s="248"/>
      <c r="X1270" s="248"/>
    </row>
    <row r="1271" spans="1:24" s="249" customFormat="1" x14ac:dyDescent="0.25">
      <c r="A1271" s="376"/>
      <c r="B1271" s="248"/>
      <c r="C1271" s="199"/>
      <c r="D1271" s="246"/>
      <c r="E1271" s="246"/>
      <c r="F1271" s="202"/>
      <c r="G1271" s="199"/>
      <c r="I1271" s="248"/>
      <c r="J1271" s="248"/>
      <c r="K1271" s="248"/>
      <c r="L1271" s="248"/>
      <c r="M1271" s="248"/>
      <c r="N1271" s="248"/>
      <c r="O1271" s="248"/>
      <c r="P1271" s="248"/>
      <c r="Q1271" s="248"/>
      <c r="R1271" s="248"/>
      <c r="S1271" s="248"/>
      <c r="T1271" s="248"/>
      <c r="U1271" s="248"/>
      <c r="V1271" s="248"/>
      <c r="W1271" s="248"/>
      <c r="X1271" s="248"/>
    </row>
    <row r="1272" spans="1:24" s="249" customFormat="1" x14ac:dyDescent="0.25">
      <c r="A1272" s="376"/>
      <c r="B1272" s="248"/>
      <c r="C1272" s="199"/>
      <c r="D1272" s="246"/>
      <c r="E1272" s="246"/>
      <c r="F1272" s="202"/>
      <c r="G1272" s="199"/>
      <c r="I1272" s="248"/>
      <c r="J1272" s="248"/>
      <c r="K1272" s="248"/>
      <c r="L1272" s="248"/>
      <c r="M1272" s="248"/>
      <c r="N1272" s="248"/>
      <c r="O1272" s="248"/>
      <c r="P1272" s="248"/>
      <c r="Q1272" s="248"/>
      <c r="R1272" s="248"/>
      <c r="S1272" s="248"/>
      <c r="T1272" s="248"/>
      <c r="U1272" s="248"/>
      <c r="V1272" s="248"/>
      <c r="W1272" s="248"/>
      <c r="X1272" s="248"/>
    </row>
    <row r="1273" spans="1:24" s="249" customFormat="1" x14ac:dyDescent="0.25">
      <c r="A1273" s="376"/>
      <c r="B1273" s="248"/>
      <c r="C1273" s="199"/>
      <c r="D1273" s="246"/>
      <c r="E1273" s="246"/>
      <c r="F1273" s="202"/>
      <c r="G1273" s="199"/>
      <c r="I1273" s="248"/>
      <c r="J1273" s="248"/>
      <c r="K1273" s="248"/>
      <c r="L1273" s="248"/>
      <c r="M1273" s="248"/>
      <c r="N1273" s="248"/>
      <c r="O1273" s="248"/>
      <c r="P1273" s="248"/>
      <c r="Q1273" s="248"/>
      <c r="R1273" s="248"/>
      <c r="S1273" s="248"/>
      <c r="T1273" s="248"/>
      <c r="U1273" s="248"/>
      <c r="V1273" s="248"/>
      <c r="W1273" s="248"/>
      <c r="X1273" s="248"/>
    </row>
    <row r="1274" spans="1:24" s="249" customFormat="1" x14ac:dyDescent="0.25">
      <c r="A1274" s="376"/>
      <c r="B1274" s="248"/>
      <c r="C1274" s="199"/>
      <c r="D1274" s="246"/>
      <c r="E1274" s="246"/>
      <c r="F1274" s="202"/>
      <c r="G1274" s="199"/>
      <c r="I1274" s="248"/>
      <c r="J1274" s="248"/>
      <c r="K1274" s="248"/>
      <c r="L1274" s="248"/>
      <c r="M1274" s="248"/>
      <c r="N1274" s="248"/>
      <c r="O1274" s="248"/>
      <c r="P1274" s="248"/>
      <c r="Q1274" s="248"/>
      <c r="R1274" s="248"/>
      <c r="S1274" s="248"/>
      <c r="T1274" s="248"/>
      <c r="U1274" s="248"/>
      <c r="V1274" s="248"/>
      <c r="W1274" s="248"/>
      <c r="X1274" s="248"/>
    </row>
    <row r="1275" spans="1:24" s="249" customFormat="1" x14ac:dyDescent="0.25">
      <c r="A1275" s="376"/>
      <c r="B1275" s="248"/>
      <c r="C1275" s="199"/>
      <c r="D1275" s="246"/>
      <c r="E1275" s="246"/>
      <c r="F1275" s="202"/>
      <c r="G1275" s="199"/>
      <c r="I1275" s="248"/>
      <c r="J1275" s="248"/>
      <c r="K1275" s="248"/>
      <c r="L1275" s="248"/>
      <c r="M1275" s="248"/>
      <c r="N1275" s="248"/>
      <c r="O1275" s="248"/>
      <c r="P1275" s="248"/>
      <c r="Q1275" s="248"/>
      <c r="R1275" s="248"/>
      <c r="S1275" s="248"/>
      <c r="T1275" s="248"/>
      <c r="U1275" s="248"/>
      <c r="V1275" s="248"/>
      <c r="W1275" s="248"/>
      <c r="X1275" s="248"/>
    </row>
    <row r="1276" spans="1:24" s="249" customFormat="1" x14ac:dyDescent="0.25">
      <c r="A1276" s="376"/>
      <c r="B1276" s="248"/>
      <c r="C1276" s="199"/>
      <c r="D1276" s="246"/>
      <c r="E1276" s="246"/>
      <c r="F1276" s="202"/>
      <c r="G1276" s="199"/>
      <c r="I1276" s="248"/>
      <c r="J1276" s="248"/>
      <c r="K1276" s="248"/>
      <c r="L1276" s="248"/>
      <c r="M1276" s="248"/>
      <c r="N1276" s="248"/>
      <c r="O1276" s="248"/>
      <c r="P1276" s="248"/>
      <c r="Q1276" s="248"/>
      <c r="R1276" s="248"/>
      <c r="S1276" s="248"/>
      <c r="T1276" s="248"/>
      <c r="U1276" s="248"/>
      <c r="V1276" s="248"/>
      <c r="W1276" s="248"/>
      <c r="X1276" s="248"/>
    </row>
    <row r="1277" spans="1:24" s="249" customFormat="1" x14ac:dyDescent="0.25">
      <c r="A1277" s="376"/>
      <c r="B1277" s="248"/>
      <c r="C1277" s="199"/>
      <c r="D1277" s="246"/>
      <c r="E1277" s="246"/>
      <c r="F1277" s="202"/>
      <c r="G1277" s="199"/>
      <c r="I1277" s="248"/>
      <c r="J1277" s="248"/>
      <c r="K1277" s="248"/>
      <c r="L1277" s="248"/>
      <c r="M1277" s="248"/>
      <c r="N1277" s="248"/>
      <c r="O1277" s="248"/>
      <c r="P1277" s="248"/>
      <c r="Q1277" s="248"/>
      <c r="R1277" s="248"/>
      <c r="S1277" s="248"/>
      <c r="T1277" s="248"/>
      <c r="U1277" s="248"/>
      <c r="V1277" s="248"/>
      <c r="W1277" s="248"/>
      <c r="X1277" s="248"/>
    </row>
    <row r="1278" spans="1:24" s="249" customFormat="1" x14ac:dyDescent="0.25">
      <c r="A1278" s="376"/>
      <c r="B1278" s="248"/>
      <c r="C1278" s="199"/>
      <c r="D1278" s="246"/>
      <c r="E1278" s="246"/>
      <c r="F1278" s="202"/>
      <c r="G1278" s="199"/>
      <c r="I1278" s="248"/>
      <c r="J1278" s="248"/>
      <c r="K1278" s="248"/>
      <c r="L1278" s="248"/>
      <c r="M1278" s="248"/>
      <c r="N1278" s="248"/>
      <c r="O1278" s="248"/>
      <c r="P1278" s="248"/>
      <c r="Q1278" s="248"/>
      <c r="R1278" s="248"/>
      <c r="S1278" s="248"/>
      <c r="T1278" s="248"/>
      <c r="U1278" s="248"/>
      <c r="V1278" s="248"/>
      <c r="W1278" s="248"/>
      <c r="X1278" s="248"/>
    </row>
    <row r="1279" spans="1:24" s="249" customFormat="1" x14ac:dyDescent="0.25">
      <c r="A1279" s="376"/>
      <c r="B1279" s="248"/>
      <c r="C1279" s="199"/>
      <c r="D1279" s="246"/>
      <c r="E1279" s="246"/>
      <c r="F1279" s="202"/>
      <c r="G1279" s="199"/>
      <c r="I1279" s="248"/>
      <c r="J1279" s="248"/>
      <c r="K1279" s="248"/>
      <c r="L1279" s="248"/>
      <c r="M1279" s="248"/>
      <c r="N1279" s="248"/>
      <c r="O1279" s="248"/>
      <c r="P1279" s="248"/>
      <c r="Q1279" s="248"/>
      <c r="R1279" s="248"/>
      <c r="S1279" s="248"/>
      <c r="T1279" s="248"/>
      <c r="U1279" s="248"/>
      <c r="V1279" s="248"/>
      <c r="W1279" s="248"/>
      <c r="X1279" s="248"/>
    </row>
    <row r="1280" spans="1:24" s="249" customFormat="1" x14ac:dyDescent="0.25">
      <c r="A1280" s="376"/>
      <c r="B1280" s="248"/>
      <c r="C1280" s="199"/>
      <c r="D1280" s="246"/>
      <c r="E1280" s="246"/>
      <c r="F1280" s="202"/>
      <c r="G1280" s="199"/>
      <c r="I1280" s="248"/>
      <c r="J1280" s="248"/>
      <c r="K1280" s="248"/>
      <c r="L1280" s="248"/>
      <c r="M1280" s="248"/>
      <c r="N1280" s="248"/>
      <c r="O1280" s="248"/>
      <c r="P1280" s="248"/>
      <c r="Q1280" s="248"/>
      <c r="R1280" s="248"/>
      <c r="S1280" s="248"/>
      <c r="T1280" s="248"/>
      <c r="U1280" s="248"/>
      <c r="V1280" s="248"/>
      <c r="W1280" s="248"/>
      <c r="X1280" s="248"/>
    </row>
    <row r="1281" spans="1:24" s="249" customFormat="1" x14ac:dyDescent="0.25">
      <c r="A1281" s="376"/>
      <c r="B1281" s="248"/>
      <c r="C1281" s="199"/>
      <c r="D1281" s="246"/>
      <c r="E1281" s="246"/>
      <c r="F1281" s="202"/>
      <c r="G1281" s="199"/>
      <c r="I1281" s="248"/>
      <c r="J1281" s="248"/>
      <c r="K1281" s="248"/>
      <c r="L1281" s="248"/>
      <c r="M1281" s="248"/>
      <c r="N1281" s="248"/>
      <c r="O1281" s="248"/>
      <c r="P1281" s="248"/>
      <c r="Q1281" s="248"/>
      <c r="R1281" s="248"/>
      <c r="S1281" s="248"/>
      <c r="T1281" s="248"/>
      <c r="U1281" s="248"/>
      <c r="V1281" s="248"/>
      <c r="W1281" s="248"/>
      <c r="X1281" s="248"/>
    </row>
    <row r="1282" spans="1:24" s="249" customFormat="1" x14ac:dyDescent="0.25">
      <c r="A1282" s="376"/>
      <c r="B1282" s="248"/>
      <c r="C1282" s="199"/>
      <c r="D1282" s="246"/>
      <c r="E1282" s="246"/>
      <c r="F1282" s="202"/>
      <c r="G1282" s="199"/>
      <c r="I1282" s="248"/>
      <c r="J1282" s="248"/>
      <c r="K1282" s="248"/>
      <c r="L1282" s="248"/>
      <c r="M1282" s="248"/>
      <c r="N1282" s="248"/>
      <c r="O1282" s="248"/>
      <c r="P1282" s="248"/>
      <c r="Q1282" s="248"/>
      <c r="R1282" s="248"/>
      <c r="S1282" s="248"/>
      <c r="T1282" s="248"/>
      <c r="U1282" s="248"/>
      <c r="V1282" s="248"/>
      <c r="W1282" s="248"/>
      <c r="X1282" s="248"/>
    </row>
    <row r="1283" spans="1:24" s="249" customFormat="1" x14ac:dyDescent="0.25">
      <c r="A1283" s="376"/>
      <c r="B1283" s="248"/>
      <c r="C1283" s="199"/>
      <c r="D1283" s="246"/>
      <c r="E1283" s="246"/>
      <c r="F1283" s="202"/>
      <c r="G1283" s="199"/>
      <c r="I1283" s="248"/>
      <c r="J1283" s="248"/>
      <c r="K1283" s="248"/>
      <c r="L1283" s="248"/>
      <c r="M1283" s="248"/>
      <c r="N1283" s="248"/>
      <c r="O1283" s="248"/>
      <c r="P1283" s="248"/>
      <c r="Q1283" s="248"/>
      <c r="R1283" s="248"/>
      <c r="S1283" s="248"/>
      <c r="T1283" s="248"/>
      <c r="U1283" s="248"/>
      <c r="V1283" s="248"/>
      <c r="W1283" s="248"/>
      <c r="X1283" s="248"/>
    </row>
    <row r="1284" spans="1:24" s="249" customFormat="1" x14ac:dyDescent="0.25">
      <c r="A1284" s="376"/>
      <c r="B1284" s="248"/>
      <c r="C1284" s="199"/>
      <c r="D1284" s="246"/>
      <c r="E1284" s="246"/>
      <c r="F1284" s="202"/>
      <c r="G1284" s="199"/>
      <c r="I1284" s="248"/>
      <c r="J1284" s="248"/>
      <c r="K1284" s="248"/>
      <c r="L1284" s="248"/>
      <c r="M1284" s="248"/>
      <c r="N1284" s="248"/>
      <c r="O1284" s="248"/>
      <c r="P1284" s="248"/>
      <c r="Q1284" s="248"/>
      <c r="R1284" s="248"/>
      <c r="S1284" s="248"/>
      <c r="T1284" s="248"/>
      <c r="U1284" s="248"/>
      <c r="V1284" s="248"/>
      <c r="W1284" s="248"/>
      <c r="X1284" s="248"/>
    </row>
    <row r="1285" spans="1:24" s="249" customFormat="1" x14ac:dyDescent="0.25">
      <c r="A1285" s="376"/>
      <c r="B1285" s="248"/>
      <c r="C1285" s="199"/>
      <c r="D1285" s="246"/>
      <c r="E1285" s="246"/>
      <c r="F1285" s="202"/>
      <c r="G1285" s="199"/>
      <c r="I1285" s="248"/>
      <c r="J1285" s="248"/>
      <c r="K1285" s="248"/>
      <c r="L1285" s="248"/>
      <c r="M1285" s="248"/>
      <c r="N1285" s="248"/>
      <c r="O1285" s="248"/>
      <c r="P1285" s="248"/>
      <c r="Q1285" s="248"/>
      <c r="R1285" s="248"/>
      <c r="S1285" s="248"/>
      <c r="T1285" s="248"/>
      <c r="U1285" s="248"/>
      <c r="V1285" s="248"/>
      <c r="W1285" s="248"/>
      <c r="X1285" s="248"/>
    </row>
    <row r="1286" spans="1:24" s="249" customFormat="1" x14ac:dyDescent="0.25">
      <c r="A1286" s="376"/>
      <c r="B1286" s="248"/>
      <c r="C1286" s="199"/>
      <c r="D1286" s="246"/>
      <c r="E1286" s="246"/>
      <c r="F1286" s="202"/>
      <c r="G1286" s="199"/>
      <c r="I1286" s="248"/>
      <c r="J1286" s="248"/>
      <c r="K1286" s="248"/>
      <c r="L1286" s="248"/>
      <c r="M1286" s="248"/>
      <c r="N1286" s="248"/>
      <c r="O1286" s="248"/>
      <c r="P1286" s="248"/>
      <c r="Q1286" s="248"/>
      <c r="R1286" s="248"/>
      <c r="S1286" s="248"/>
      <c r="T1286" s="248"/>
      <c r="U1286" s="248"/>
      <c r="V1286" s="248"/>
      <c r="W1286" s="248"/>
      <c r="X1286" s="248"/>
    </row>
    <row r="1287" spans="1:24" s="249" customFormat="1" x14ac:dyDescent="0.25">
      <c r="A1287" s="376"/>
      <c r="B1287" s="248"/>
      <c r="C1287" s="199"/>
      <c r="D1287" s="246"/>
      <c r="E1287" s="246"/>
      <c r="F1287" s="202"/>
      <c r="G1287" s="199"/>
      <c r="I1287" s="248"/>
      <c r="J1287" s="248"/>
      <c r="K1287" s="248"/>
      <c r="L1287" s="248"/>
      <c r="M1287" s="248"/>
      <c r="N1287" s="248"/>
      <c r="O1287" s="248"/>
      <c r="P1287" s="248"/>
      <c r="Q1287" s="248"/>
      <c r="R1287" s="248"/>
      <c r="S1287" s="248"/>
      <c r="T1287" s="248"/>
      <c r="U1287" s="248"/>
      <c r="V1287" s="248"/>
      <c r="W1287" s="248"/>
      <c r="X1287" s="248"/>
    </row>
    <row r="1288" spans="1:24" s="249" customFormat="1" x14ac:dyDescent="0.25">
      <c r="A1288" s="376"/>
      <c r="B1288" s="248"/>
      <c r="C1288" s="199"/>
      <c r="D1288" s="246"/>
      <c r="E1288" s="246"/>
      <c r="F1288" s="202"/>
      <c r="G1288" s="199"/>
      <c r="I1288" s="248"/>
      <c r="J1288" s="248"/>
      <c r="K1288" s="248"/>
      <c r="L1288" s="248"/>
      <c r="M1288" s="248"/>
      <c r="N1288" s="248"/>
      <c r="O1288" s="248"/>
      <c r="P1288" s="248"/>
      <c r="Q1288" s="248"/>
      <c r="R1288" s="248"/>
      <c r="S1288" s="248"/>
      <c r="T1288" s="248"/>
      <c r="U1288" s="248"/>
      <c r="V1288" s="248"/>
      <c r="W1288" s="248"/>
      <c r="X1288" s="248"/>
    </row>
    <row r="1289" spans="1:24" s="249" customFormat="1" x14ac:dyDescent="0.25">
      <c r="A1289" s="376"/>
      <c r="B1289" s="248"/>
      <c r="C1289" s="199"/>
      <c r="D1289" s="246"/>
      <c r="E1289" s="246"/>
      <c r="F1289" s="202"/>
      <c r="G1289" s="199"/>
      <c r="I1289" s="248"/>
      <c r="J1289" s="248"/>
      <c r="K1289" s="248"/>
      <c r="L1289" s="248"/>
      <c r="M1289" s="248"/>
      <c r="N1289" s="248"/>
      <c r="O1289" s="248"/>
      <c r="P1289" s="248"/>
      <c r="Q1289" s="248"/>
      <c r="R1289" s="248"/>
      <c r="S1289" s="248"/>
      <c r="T1289" s="248"/>
      <c r="U1289" s="248"/>
      <c r="V1289" s="248"/>
      <c r="W1289" s="248"/>
      <c r="X1289" s="248"/>
    </row>
    <row r="1290" spans="1:24" s="249" customFormat="1" x14ac:dyDescent="0.25">
      <c r="A1290" s="376"/>
      <c r="B1290" s="248"/>
      <c r="C1290" s="199"/>
      <c r="D1290" s="246"/>
      <c r="E1290" s="246"/>
      <c r="F1290" s="202"/>
      <c r="G1290" s="199"/>
      <c r="I1290" s="248"/>
      <c r="J1290" s="248"/>
      <c r="K1290" s="248"/>
      <c r="L1290" s="248"/>
      <c r="M1290" s="248"/>
      <c r="N1290" s="248"/>
      <c r="O1290" s="248"/>
      <c r="P1290" s="248"/>
      <c r="Q1290" s="248"/>
      <c r="R1290" s="248"/>
      <c r="S1290" s="248"/>
      <c r="T1290" s="248"/>
      <c r="U1290" s="248"/>
      <c r="V1290" s="248"/>
      <c r="W1290" s="248"/>
      <c r="X1290" s="248"/>
    </row>
    <row r="1291" spans="1:24" s="249" customFormat="1" x14ac:dyDescent="0.25">
      <c r="A1291" s="376"/>
      <c r="B1291" s="248"/>
      <c r="C1291" s="199"/>
      <c r="D1291" s="246"/>
      <c r="E1291" s="246"/>
      <c r="F1291" s="202"/>
      <c r="G1291" s="199"/>
      <c r="I1291" s="248"/>
      <c r="J1291" s="248"/>
      <c r="K1291" s="248"/>
      <c r="L1291" s="248"/>
      <c r="M1291" s="248"/>
      <c r="N1291" s="248"/>
      <c r="O1291" s="248"/>
      <c r="P1291" s="248"/>
      <c r="Q1291" s="248"/>
      <c r="R1291" s="248"/>
      <c r="S1291" s="248"/>
      <c r="T1291" s="248"/>
      <c r="U1291" s="248"/>
      <c r="V1291" s="248"/>
      <c r="W1291" s="248"/>
      <c r="X1291" s="248"/>
    </row>
    <row r="1292" spans="1:24" s="249" customFormat="1" x14ac:dyDescent="0.25">
      <c r="A1292" s="376"/>
      <c r="B1292" s="248"/>
      <c r="C1292" s="199"/>
      <c r="D1292" s="246"/>
      <c r="E1292" s="246"/>
      <c r="F1292" s="202"/>
      <c r="G1292" s="199"/>
      <c r="I1292" s="248"/>
      <c r="J1292" s="248"/>
      <c r="K1292" s="248"/>
      <c r="L1292" s="248"/>
      <c r="M1292" s="248"/>
      <c r="N1292" s="248"/>
      <c r="O1292" s="248"/>
      <c r="P1292" s="248"/>
      <c r="Q1292" s="248"/>
      <c r="R1292" s="248"/>
      <c r="S1292" s="248"/>
      <c r="T1292" s="248"/>
      <c r="U1292" s="248"/>
      <c r="V1292" s="248"/>
      <c r="W1292" s="248"/>
      <c r="X1292" s="248"/>
    </row>
    <row r="1293" spans="1:24" s="249" customFormat="1" x14ac:dyDescent="0.25">
      <c r="A1293" s="376"/>
      <c r="B1293" s="248"/>
      <c r="C1293" s="199"/>
      <c r="D1293" s="246"/>
      <c r="E1293" s="246"/>
      <c r="F1293" s="202"/>
      <c r="G1293" s="199"/>
      <c r="I1293" s="248"/>
      <c r="J1293" s="248"/>
      <c r="K1293" s="248"/>
      <c r="L1293" s="248"/>
      <c r="M1293" s="248"/>
      <c r="N1293" s="248"/>
      <c r="O1293" s="248"/>
      <c r="P1293" s="248"/>
      <c r="Q1293" s="248"/>
      <c r="R1293" s="248"/>
      <c r="S1293" s="248"/>
      <c r="T1293" s="248"/>
      <c r="U1293" s="248"/>
      <c r="V1293" s="248"/>
      <c r="W1293" s="248"/>
      <c r="X1293" s="248"/>
    </row>
    <row r="1294" spans="1:24" s="249" customFormat="1" x14ac:dyDescent="0.25">
      <c r="A1294" s="376"/>
      <c r="B1294" s="248"/>
      <c r="C1294" s="199"/>
      <c r="D1294" s="246"/>
      <c r="E1294" s="246"/>
      <c r="F1294" s="202"/>
      <c r="G1294" s="199"/>
      <c r="I1294" s="248"/>
      <c r="J1294" s="248"/>
      <c r="K1294" s="248"/>
      <c r="L1294" s="248"/>
      <c r="M1294" s="248"/>
      <c r="N1294" s="248"/>
      <c r="O1294" s="248"/>
      <c r="P1294" s="248"/>
      <c r="Q1294" s="248"/>
      <c r="R1294" s="248"/>
      <c r="S1294" s="248"/>
      <c r="T1294" s="248"/>
      <c r="U1294" s="248"/>
      <c r="V1294" s="248"/>
      <c r="W1294" s="248"/>
      <c r="X1294" s="248"/>
    </row>
    <row r="1295" spans="1:24" s="249" customFormat="1" x14ac:dyDescent="0.25">
      <c r="A1295" s="376"/>
      <c r="B1295" s="248"/>
      <c r="C1295" s="199"/>
      <c r="D1295" s="246"/>
      <c r="E1295" s="246"/>
      <c r="F1295" s="202"/>
      <c r="G1295" s="199"/>
      <c r="I1295" s="248"/>
      <c r="J1295" s="248"/>
      <c r="K1295" s="248"/>
      <c r="L1295" s="248"/>
      <c r="M1295" s="248"/>
      <c r="N1295" s="248"/>
      <c r="O1295" s="248"/>
      <c r="P1295" s="248"/>
      <c r="Q1295" s="248"/>
      <c r="R1295" s="248"/>
      <c r="S1295" s="248"/>
      <c r="T1295" s="248"/>
      <c r="U1295" s="248"/>
      <c r="V1295" s="248"/>
      <c r="W1295" s="248"/>
      <c r="X1295" s="248"/>
    </row>
    <row r="1296" spans="1:24" s="249" customFormat="1" x14ac:dyDescent="0.25">
      <c r="A1296" s="376"/>
      <c r="B1296" s="248"/>
      <c r="C1296" s="199"/>
      <c r="D1296" s="246"/>
      <c r="E1296" s="246"/>
      <c r="F1296" s="202"/>
      <c r="G1296" s="199"/>
      <c r="I1296" s="248"/>
      <c r="J1296" s="248"/>
      <c r="K1296" s="248"/>
      <c r="L1296" s="248"/>
      <c r="M1296" s="248"/>
      <c r="N1296" s="248"/>
      <c r="O1296" s="248"/>
      <c r="P1296" s="248"/>
      <c r="Q1296" s="248"/>
      <c r="R1296" s="248"/>
      <c r="S1296" s="248"/>
      <c r="T1296" s="248"/>
      <c r="U1296" s="248"/>
      <c r="V1296" s="248"/>
      <c r="W1296" s="248"/>
      <c r="X1296" s="248"/>
    </row>
    <row r="1297" spans="1:24" s="249" customFormat="1" x14ac:dyDescent="0.25">
      <c r="A1297" s="376"/>
      <c r="B1297" s="248"/>
      <c r="C1297" s="199"/>
      <c r="D1297" s="246"/>
      <c r="E1297" s="246"/>
      <c r="F1297" s="202"/>
      <c r="G1297" s="199"/>
      <c r="I1297" s="248"/>
      <c r="J1297" s="248"/>
      <c r="K1297" s="248"/>
      <c r="L1297" s="248"/>
      <c r="M1297" s="248"/>
      <c r="N1297" s="248"/>
      <c r="O1297" s="248"/>
      <c r="P1297" s="248"/>
      <c r="Q1297" s="248"/>
      <c r="R1297" s="248"/>
      <c r="S1297" s="248"/>
      <c r="T1297" s="248"/>
      <c r="U1297" s="248"/>
      <c r="V1297" s="248"/>
      <c r="W1297" s="248"/>
      <c r="X1297" s="248"/>
    </row>
    <row r="1298" spans="1:24" s="249" customFormat="1" x14ac:dyDescent="0.25">
      <c r="A1298" s="376"/>
      <c r="B1298" s="248"/>
      <c r="C1298" s="199"/>
      <c r="D1298" s="246"/>
      <c r="E1298" s="246"/>
      <c r="F1298" s="202"/>
      <c r="G1298" s="199"/>
      <c r="I1298" s="248"/>
      <c r="J1298" s="248"/>
      <c r="K1298" s="248"/>
      <c r="L1298" s="248"/>
      <c r="M1298" s="248"/>
      <c r="N1298" s="248"/>
      <c r="O1298" s="248"/>
      <c r="P1298" s="248"/>
      <c r="Q1298" s="248"/>
      <c r="R1298" s="248"/>
      <c r="S1298" s="248"/>
      <c r="T1298" s="248"/>
      <c r="U1298" s="248"/>
      <c r="V1298" s="248"/>
      <c r="W1298" s="248"/>
      <c r="X1298" s="248"/>
    </row>
    <row r="1299" spans="1:24" s="249" customFormat="1" x14ac:dyDescent="0.25">
      <c r="A1299" s="376"/>
      <c r="B1299" s="248"/>
      <c r="C1299" s="199"/>
      <c r="D1299" s="246"/>
      <c r="E1299" s="246"/>
      <c r="F1299" s="202"/>
      <c r="G1299" s="199"/>
      <c r="I1299" s="248"/>
      <c r="J1299" s="248"/>
      <c r="K1299" s="248"/>
      <c r="L1299" s="248"/>
      <c r="M1299" s="248"/>
      <c r="N1299" s="248"/>
      <c r="O1299" s="248"/>
      <c r="P1299" s="248"/>
      <c r="Q1299" s="248"/>
      <c r="R1299" s="248"/>
      <c r="S1299" s="248"/>
      <c r="T1299" s="248"/>
      <c r="U1299" s="248"/>
      <c r="V1299" s="248"/>
      <c r="W1299" s="248"/>
      <c r="X1299" s="248"/>
    </row>
    <row r="1300" spans="1:24" s="249" customFormat="1" x14ac:dyDescent="0.25">
      <c r="A1300" s="376"/>
      <c r="B1300" s="248"/>
      <c r="C1300" s="199"/>
      <c r="D1300" s="246"/>
      <c r="E1300" s="246"/>
      <c r="F1300" s="202"/>
      <c r="G1300" s="199"/>
      <c r="I1300" s="248"/>
      <c r="J1300" s="248"/>
      <c r="K1300" s="248"/>
      <c r="L1300" s="248"/>
      <c r="M1300" s="248"/>
      <c r="N1300" s="248"/>
      <c r="O1300" s="248"/>
      <c r="P1300" s="248"/>
      <c r="Q1300" s="248"/>
      <c r="R1300" s="248"/>
      <c r="S1300" s="248"/>
      <c r="T1300" s="248"/>
      <c r="U1300" s="248"/>
      <c r="V1300" s="248"/>
      <c r="W1300" s="248"/>
      <c r="X1300" s="248"/>
    </row>
    <row r="1301" spans="1:24" s="249" customFormat="1" x14ac:dyDescent="0.25">
      <c r="A1301" s="376"/>
      <c r="B1301" s="248"/>
      <c r="C1301" s="199"/>
      <c r="D1301" s="246"/>
      <c r="E1301" s="246"/>
      <c r="F1301" s="202"/>
      <c r="G1301" s="199"/>
      <c r="I1301" s="248"/>
      <c r="J1301" s="248"/>
      <c r="K1301" s="248"/>
      <c r="L1301" s="248"/>
      <c r="M1301" s="248"/>
      <c r="N1301" s="248"/>
      <c r="O1301" s="248"/>
      <c r="P1301" s="248"/>
      <c r="Q1301" s="248"/>
      <c r="R1301" s="248"/>
      <c r="S1301" s="248"/>
      <c r="T1301" s="248"/>
      <c r="U1301" s="248"/>
      <c r="V1301" s="248"/>
      <c r="W1301" s="248"/>
      <c r="X1301" s="248"/>
    </row>
    <row r="1302" spans="1:24" s="249" customFormat="1" x14ac:dyDescent="0.25">
      <c r="A1302" s="376"/>
      <c r="B1302" s="248"/>
      <c r="C1302" s="199"/>
      <c r="D1302" s="246"/>
      <c r="E1302" s="246"/>
      <c r="F1302" s="202"/>
      <c r="G1302" s="199"/>
      <c r="I1302" s="248"/>
      <c r="J1302" s="248"/>
      <c r="K1302" s="248"/>
      <c r="L1302" s="248"/>
      <c r="M1302" s="248"/>
      <c r="N1302" s="248"/>
      <c r="O1302" s="248"/>
      <c r="P1302" s="248"/>
      <c r="Q1302" s="248"/>
      <c r="R1302" s="248"/>
      <c r="S1302" s="248"/>
      <c r="T1302" s="248"/>
      <c r="U1302" s="248"/>
      <c r="V1302" s="248"/>
      <c r="W1302" s="248"/>
      <c r="X1302" s="248"/>
    </row>
    <row r="1303" spans="1:24" s="249" customFormat="1" x14ac:dyDescent="0.25">
      <c r="A1303" s="376"/>
      <c r="B1303" s="248"/>
      <c r="C1303" s="199"/>
      <c r="D1303" s="246"/>
      <c r="E1303" s="246"/>
      <c r="F1303" s="202"/>
      <c r="G1303" s="199"/>
      <c r="I1303" s="248"/>
      <c r="J1303" s="248"/>
      <c r="K1303" s="248"/>
      <c r="L1303" s="248"/>
      <c r="M1303" s="248"/>
      <c r="N1303" s="248"/>
      <c r="O1303" s="248"/>
      <c r="P1303" s="248"/>
      <c r="Q1303" s="248"/>
      <c r="R1303" s="248"/>
      <c r="S1303" s="248"/>
      <c r="T1303" s="248"/>
      <c r="U1303" s="248"/>
      <c r="V1303" s="248"/>
      <c r="W1303" s="248"/>
      <c r="X1303" s="248"/>
    </row>
    <row r="1304" spans="1:24" s="249" customFormat="1" x14ac:dyDescent="0.25">
      <c r="A1304" s="376"/>
      <c r="B1304" s="248"/>
      <c r="C1304" s="199"/>
      <c r="D1304" s="246"/>
      <c r="E1304" s="246"/>
      <c r="F1304" s="202"/>
      <c r="G1304" s="199"/>
      <c r="I1304" s="248"/>
      <c r="J1304" s="248"/>
      <c r="K1304" s="248"/>
      <c r="L1304" s="248"/>
      <c r="M1304" s="248"/>
      <c r="N1304" s="248"/>
      <c r="O1304" s="248"/>
      <c r="P1304" s="248"/>
      <c r="Q1304" s="248"/>
      <c r="R1304" s="248"/>
      <c r="S1304" s="248"/>
      <c r="T1304" s="248"/>
      <c r="U1304" s="248"/>
      <c r="V1304" s="248"/>
      <c r="W1304" s="248"/>
      <c r="X1304" s="248"/>
    </row>
    <row r="1305" spans="1:24" s="249" customFormat="1" x14ac:dyDescent="0.25">
      <c r="A1305" s="376"/>
      <c r="B1305" s="248"/>
      <c r="C1305" s="199"/>
      <c r="D1305" s="246"/>
      <c r="E1305" s="246"/>
      <c r="F1305" s="202"/>
      <c r="G1305" s="199"/>
      <c r="I1305" s="248"/>
      <c r="J1305" s="248"/>
      <c r="K1305" s="248"/>
      <c r="L1305" s="248"/>
      <c r="M1305" s="248"/>
      <c r="N1305" s="248"/>
      <c r="O1305" s="248"/>
      <c r="P1305" s="248"/>
      <c r="Q1305" s="248"/>
      <c r="R1305" s="248"/>
      <c r="S1305" s="248"/>
      <c r="T1305" s="248"/>
      <c r="U1305" s="248"/>
      <c r="V1305" s="248"/>
      <c r="W1305" s="248"/>
      <c r="X1305" s="248"/>
    </row>
    <row r="1306" spans="1:24" s="249" customFormat="1" x14ac:dyDescent="0.25">
      <c r="A1306" s="376"/>
      <c r="B1306" s="248"/>
      <c r="C1306" s="199"/>
      <c r="D1306" s="246"/>
      <c r="E1306" s="246"/>
      <c r="F1306" s="202"/>
      <c r="G1306" s="199"/>
      <c r="I1306" s="248"/>
      <c r="J1306" s="248"/>
      <c r="K1306" s="248"/>
      <c r="L1306" s="248"/>
      <c r="M1306" s="248"/>
      <c r="N1306" s="248"/>
      <c r="O1306" s="248"/>
      <c r="P1306" s="248"/>
      <c r="Q1306" s="248"/>
      <c r="R1306" s="248"/>
      <c r="S1306" s="248"/>
      <c r="T1306" s="248"/>
      <c r="U1306" s="248"/>
      <c r="V1306" s="248"/>
      <c r="W1306" s="248"/>
      <c r="X1306" s="248"/>
    </row>
    <row r="1307" spans="1:24" s="249" customFormat="1" x14ac:dyDescent="0.25">
      <c r="A1307" s="376"/>
      <c r="B1307" s="248"/>
      <c r="C1307" s="199"/>
      <c r="D1307" s="246"/>
      <c r="E1307" s="246"/>
      <c r="F1307" s="202"/>
      <c r="G1307" s="199"/>
      <c r="I1307" s="248"/>
      <c r="J1307" s="248"/>
      <c r="K1307" s="248"/>
      <c r="L1307" s="248"/>
      <c r="M1307" s="248"/>
      <c r="N1307" s="248"/>
      <c r="O1307" s="248"/>
      <c r="P1307" s="248"/>
      <c r="Q1307" s="248"/>
      <c r="R1307" s="248"/>
      <c r="S1307" s="248"/>
      <c r="T1307" s="248"/>
      <c r="U1307" s="248"/>
      <c r="V1307" s="248"/>
      <c r="W1307" s="248"/>
      <c r="X1307" s="248"/>
    </row>
    <row r="1308" spans="1:24" s="249" customFormat="1" x14ac:dyDescent="0.25">
      <c r="A1308" s="376"/>
      <c r="B1308" s="248"/>
      <c r="C1308" s="199"/>
      <c r="D1308" s="246"/>
      <c r="E1308" s="246"/>
      <c r="F1308" s="202"/>
      <c r="G1308" s="199"/>
      <c r="I1308" s="248"/>
      <c r="J1308" s="248"/>
      <c r="K1308" s="248"/>
      <c r="L1308" s="248"/>
      <c r="M1308" s="248"/>
      <c r="N1308" s="248"/>
      <c r="O1308" s="248"/>
      <c r="P1308" s="248"/>
      <c r="Q1308" s="248"/>
      <c r="R1308" s="248"/>
      <c r="S1308" s="248"/>
      <c r="T1308" s="248"/>
      <c r="U1308" s="248"/>
      <c r="V1308" s="248"/>
      <c r="W1308" s="248"/>
      <c r="X1308" s="248"/>
    </row>
    <row r="1309" spans="1:24" s="249" customFormat="1" x14ac:dyDescent="0.25">
      <c r="A1309" s="376"/>
      <c r="B1309" s="248"/>
      <c r="C1309" s="199"/>
      <c r="D1309" s="246"/>
      <c r="E1309" s="246"/>
      <c r="F1309" s="202"/>
      <c r="G1309" s="199"/>
      <c r="I1309" s="248"/>
      <c r="J1309" s="248"/>
      <c r="K1309" s="248"/>
      <c r="L1309" s="248"/>
      <c r="M1309" s="248"/>
      <c r="N1309" s="248"/>
      <c r="O1309" s="248"/>
      <c r="P1309" s="248"/>
      <c r="Q1309" s="248"/>
      <c r="R1309" s="248"/>
      <c r="S1309" s="248"/>
      <c r="T1309" s="248"/>
      <c r="U1309" s="248"/>
      <c r="V1309" s="248"/>
      <c r="W1309" s="248"/>
      <c r="X1309" s="248"/>
    </row>
    <row r="1310" spans="1:24" s="249" customFormat="1" x14ac:dyDescent="0.25">
      <c r="A1310" s="376"/>
      <c r="B1310" s="248"/>
      <c r="C1310" s="199"/>
      <c r="D1310" s="246"/>
      <c r="E1310" s="246"/>
      <c r="F1310" s="202"/>
      <c r="G1310" s="199"/>
      <c r="I1310" s="248"/>
      <c r="J1310" s="248"/>
      <c r="K1310" s="248"/>
      <c r="L1310" s="248"/>
      <c r="M1310" s="248"/>
      <c r="N1310" s="248"/>
      <c r="O1310" s="248"/>
      <c r="P1310" s="248"/>
      <c r="Q1310" s="248"/>
      <c r="R1310" s="248"/>
      <c r="S1310" s="248"/>
      <c r="T1310" s="248"/>
      <c r="U1310" s="248"/>
      <c r="V1310" s="248"/>
      <c r="W1310" s="248"/>
      <c r="X1310" s="248"/>
    </row>
    <row r="1311" spans="1:24" s="249" customFormat="1" x14ac:dyDescent="0.25">
      <c r="A1311" s="376"/>
      <c r="B1311" s="248"/>
      <c r="C1311" s="199"/>
      <c r="D1311" s="246"/>
      <c r="E1311" s="246"/>
      <c r="F1311" s="202"/>
      <c r="G1311" s="199"/>
      <c r="I1311" s="248"/>
      <c r="J1311" s="248"/>
      <c r="K1311" s="248"/>
      <c r="L1311" s="248"/>
      <c r="M1311" s="248"/>
      <c r="N1311" s="248"/>
      <c r="O1311" s="248"/>
      <c r="P1311" s="248"/>
      <c r="Q1311" s="248"/>
      <c r="R1311" s="248"/>
      <c r="S1311" s="248"/>
      <c r="T1311" s="248"/>
      <c r="U1311" s="248"/>
      <c r="V1311" s="248"/>
      <c r="W1311" s="248"/>
      <c r="X1311" s="248"/>
    </row>
    <row r="1312" spans="1:24" s="249" customFormat="1" x14ac:dyDescent="0.25">
      <c r="A1312" s="376"/>
      <c r="B1312" s="248"/>
      <c r="C1312" s="199"/>
      <c r="D1312" s="246"/>
      <c r="E1312" s="246"/>
      <c r="F1312" s="202"/>
      <c r="G1312" s="199"/>
      <c r="I1312" s="248"/>
      <c r="J1312" s="248"/>
      <c r="K1312" s="248"/>
      <c r="L1312" s="248"/>
      <c r="M1312" s="248"/>
      <c r="N1312" s="248"/>
      <c r="O1312" s="248"/>
      <c r="P1312" s="248"/>
      <c r="Q1312" s="248"/>
      <c r="R1312" s="248"/>
      <c r="S1312" s="248"/>
      <c r="T1312" s="248"/>
      <c r="U1312" s="248"/>
      <c r="V1312" s="248"/>
      <c r="W1312" s="248"/>
      <c r="X1312" s="248"/>
    </row>
  </sheetData>
  <mergeCells count="6">
    <mergeCell ref="C167:F167"/>
    <mergeCell ref="C168:F168"/>
    <mergeCell ref="B1:F1"/>
    <mergeCell ref="E7:F7"/>
    <mergeCell ref="B8:F8"/>
    <mergeCell ref="C166:F166"/>
  </mergeCells>
  <printOptions horizontalCentered="1"/>
  <pageMargins left="0.19685039370078741" right="0.19685039370078741" top="0.39370078740157483" bottom="0.39370078740157483" header="0.23622047244094491" footer="0.51181102362204722"/>
  <pageSetup paperSize="138" scale="19" fitToHeight="20" orientation="portrait" horizontalDpi="300" verticalDpi="300" r:id="rId1"/>
  <headerFooter alignWithMargins="0"/>
  <rowBreaks count="3" manualBreakCount="3">
    <brk id="56" max="5" man="1"/>
    <brk id="108" min="1" max="5" man="1"/>
    <brk id="141" min="1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89"/>
  <sheetViews>
    <sheetView view="pageBreakPreview" topLeftCell="A50" zoomScaleNormal="100" zoomScaleSheetLayoutView="100" workbookViewId="0">
      <selection activeCell="D25" sqref="D25"/>
    </sheetView>
  </sheetViews>
  <sheetFormatPr baseColWidth="10" defaultRowHeight="12.75" x14ac:dyDescent="0.2"/>
  <cols>
    <col min="1" max="1" width="0.7109375" customWidth="1"/>
    <col min="2" max="2" width="6.5703125" customWidth="1"/>
    <col min="3" max="3" width="55.85546875" customWidth="1"/>
    <col min="4" max="4" width="11.7109375" bestFit="1" customWidth="1"/>
    <col min="5" max="5" width="7.7109375" customWidth="1"/>
    <col min="6" max="6" width="15.5703125" customWidth="1"/>
    <col min="7" max="7" width="17.42578125" customWidth="1"/>
    <col min="9" max="9" width="17.42578125" customWidth="1"/>
    <col min="12" max="12" width="11.7109375" bestFit="1" customWidth="1"/>
    <col min="13" max="13" width="14.7109375" bestFit="1" customWidth="1"/>
    <col min="15" max="15" width="11.7109375" bestFit="1" customWidth="1"/>
    <col min="16" max="16" width="12.28515625" bestFit="1" customWidth="1"/>
  </cols>
  <sheetData>
    <row r="2" spans="1:17" s="1" customFormat="1" ht="17.25" customHeight="1" x14ac:dyDescent="0.25">
      <c r="A2" s="154"/>
      <c r="B2" s="3"/>
      <c r="C2" s="448"/>
      <c r="D2" s="448"/>
      <c r="E2" s="448"/>
      <c r="F2" s="448"/>
      <c r="G2" s="448"/>
      <c r="H2" s="152"/>
      <c r="I2" s="2"/>
      <c r="J2" s="2"/>
      <c r="K2" s="152"/>
      <c r="L2" s="2"/>
      <c r="M2" s="2"/>
      <c r="N2" s="152"/>
      <c r="O2" s="2"/>
      <c r="P2" s="2"/>
      <c r="Q2" s="2"/>
    </row>
    <row r="3" spans="1:17" s="313" customFormat="1" ht="15.75" customHeight="1" x14ac:dyDescent="0.2">
      <c r="A3" s="309"/>
      <c r="B3" s="310"/>
      <c r="C3" s="471" t="s">
        <v>632</v>
      </c>
      <c r="D3" s="471"/>
      <c r="E3" s="471"/>
      <c r="F3" s="471"/>
      <c r="G3" s="471"/>
      <c r="H3" s="311"/>
      <c r="I3" s="312"/>
      <c r="J3" s="312"/>
      <c r="K3" s="311"/>
      <c r="L3" s="312"/>
      <c r="M3" s="312"/>
      <c r="N3" s="311"/>
      <c r="O3" s="312"/>
      <c r="P3" s="312"/>
      <c r="Q3" s="312"/>
    </row>
    <row r="4" spans="1:17" s="313" customFormat="1" ht="12.75" customHeight="1" x14ac:dyDescent="0.2">
      <c r="A4" s="309"/>
      <c r="B4" s="310"/>
      <c r="C4" s="471" t="s">
        <v>633</v>
      </c>
      <c r="D4" s="471"/>
      <c r="E4" s="471"/>
      <c r="F4" s="471"/>
      <c r="G4" s="471"/>
      <c r="H4" s="309"/>
      <c r="K4" s="309"/>
      <c r="N4" s="309"/>
    </row>
    <row r="5" spans="1:17" s="313" customFormat="1" ht="12.75" customHeight="1" x14ac:dyDescent="0.2">
      <c r="A5" s="309"/>
      <c r="B5" s="310"/>
      <c r="C5" s="471" t="s">
        <v>634</v>
      </c>
      <c r="D5" s="471"/>
      <c r="E5" s="471"/>
      <c r="F5" s="471"/>
      <c r="G5" s="471"/>
      <c r="H5" s="309"/>
      <c r="K5" s="309"/>
      <c r="N5" s="309"/>
    </row>
    <row r="6" spans="1:17" s="313" customFormat="1" ht="12.75" customHeight="1" x14ac:dyDescent="0.2">
      <c r="A6" s="309"/>
      <c r="B6" s="310"/>
      <c r="C6" s="177"/>
      <c r="D6" s="89"/>
      <c r="E6" s="89"/>
      <c r="F6" s="89"/>
      <c r="G6" s="70"/>
      <c r="H6" s="309"/>
      <c r="K6" s="309"/>
      <c r="N6" s="309"/>
    </row>
    <row r="7" spans="1:17" s="313" customFormat="1" ht="12.75" customHeight="1" x14ac:dyDescent="0.2">
      <c r="A7" s="309"/>
      <c r="B7" s="310"/>
      <c r="C7" s="471" t="s">
        <v>635</v>
      </c>
      <c r="D7" s="471"/>
      <c r="E7" s="471"/>
      <c r="F7" s="471"/>
      <c r="G7" s="471"/>
      <c r="H7" s="309"/>
      <c r="K7" s="309"/>
      <c r="N7" s="309"/>
    </row>
    <row r="8" spans="1:17" s="1" customFormat="1" ht="11.25" customHeight="1" thickBot="1" x14ac:dyDescent="0.25">
      <c r="A8" s="154"/>
      <c r="B8" s="3"/>
      <c r="C8" s="449"/>
      <c r="D8" s="449"/>
      <c r="E8" s="449"/>
      <c r="F8" s="449"/>
      <c r="G8" s="449"/>
      <c r="H8" s="154"/>
      <c r="K8" s="154"/>
      <c r="N8" s="154"/>
    </row>
    <row r="9" spans="1:17" s="2" customFormat="1" ht="15.75" x14ac:dyDescent="0.25">
      <c r="A9" s="152"/>
      <c r="B9" s="183"/>
      <c r="C9" s="462" t="s">
        <v>631</v>
      </c>
      <c r="D9" s="462"/>
      <c r="E9" s="462"/>
      <c r="F9" s="462"/>
      <c r="G9" s="463"/>
      <c r="H9" s="155"/>
      <c r="I9" s="8"/>
      <c r="J9" s="8"/>
      <c r="K9" s="155"/>
      <c r="L9" s="9"/>
      <c r="M9" s="8"/>
      <c r="N9" s="155"/>
      <c r="O9" s="8"/>
      <c r="P9" s="57" t="s">
        <v>636</v>
      </c>
      <c r="Q9" s="101" t="s">
        <v>637</v>
      </c>
    </row>
    <row r="10" spans="1:17" s="2" customFormat="1" ht="15.75" x14ac:dyDescent="0.25">
      <c r="A10" s="152"/>
      <c r="B10" s="184"/>
      <c r="C10" s="464" t="s">
        <v>32</v>
      </c>
      <c r="D10" s="464"/>
      <c r="E10" s="464"/>
      <c r="F10" s="464"/>
      <c r="G10" s="465"/>
      <c r="H10" s="152"/>
      <c r="K10" s="152"/>
      <c r="L10" s="314"/>
      <c r="N10" s="152"/>
      <c r="P10" s="2" t="s">
        <v>625</v>
      </c>
      <c r="Q10" s="102">
        <v>45970</v>
      </c>
    </row>
    <row r="11" spans="1:17" s="2" customFormat="1" ht="16.5" thickBot="1" x14ac:dyDescent="0.3">
      <c r="A11" s="152"/>
      <c r="B11" s="185"/>
      <c r="C11" s="466" t="s">
        <v>630</v>
      </c>
      <c r="D11" s="466"/>
      <c r="E11" s="466"/>
      <c r="F11" s="466"/>
      <c r="G11" s="467"/>
      <c r="H11" s="156"/>
      <c r="I11" s="10"/>
      <c r="J11" s="10"/>
      <c r="K11" s="156"/>
      <c r="L11" s="12"/>
      <c r="M11" s="10"/>
      <c r="N11" s="156"/>
      <c r="O11" s="11"/>
      <c r="P11" s="10"/>
      <c r="Q11" s="100"/>
    </row>
    <row r="12" spans="1:17" s="1" customFormat="1" ht="12.75" customHeight="1" thickBot="1" x14ac:dyDescent="0.25">
      <c r="A12" s="154"/>
      <c r="B12" s="3"/>
      <c r="C12" s="172"/>
      <c r="D12" s="315"/>
      <c r="E12" s="316"/>
      <c r="F12" s="316"/>
      <c r="G12" s="317"/>
      <c r="H12" s="154"/>
      <c r="I12" s="99"/>
      <c r="J12" s="99"/>
      <c r="K12" s="161"/>
      <c r="L12" s="3"/>
      <c r="M12" s="3"/>
      <c r="N12" s="161"/>
      <c r="O12" s="3"/>
      <c r="P12" s="3"/>
      <c r="Q12" s="3"/>
    </row>
    <row r="13" spans="1:17" s="1" customFormat="1" ht="15.75" customHeight="1" thickBot="1" x14ac:dyDescent="0.3">
      <c r="A13" s="154"/>
      <c r="B13" s="70"/>
      <c r="C13" s="179" t="s">
        <v>610</v>
      </c>
      <c r="D13" s="315"/>
      <c r="E13" s="316"/>
      <c r="F13" s="316"/>
      <c r="G13" s="180" t="s">
        <v>646</v>
      </c>
      <c r="H13" s="154"/>
      <c r="I13" s="472" t="s">
        <v>627</v>
      </c>
      <c r="J13" s="472"/>
      <c r="K13" s="161"/>
      <c r="L13" s="473" t="s">
        <v>628</v>
      </c>
      <c r="M13" s="474"/>
      <c r="N13" s="161"/>
      <c r="O13" s="473" t="s">
        <v>629</v>
      </c>
      <c r="P13" s="475"/>
      <c r="Q13" s="474"/>
    </row>
    <row r="14" spans="1:17" s="7" customFormat="1" ht="32.25" customHeight="1" x14ac:dyDescent="0.2">
      <c r="A14" s="157"/>
      <c r="B14" s="71" t="s">
        <v>0</v>
      </c>
      <c r="C14" s="6" t="s">
        <v>36</v>
      </c>
      <c r="D14" s="47" t="s">
        <v>39</v>
      </c>
      <c r="E14" s="6" t="s">
        <v>3</v>
      </c>
      <c r="F14" s="91" t="s">
        <v>37</v>
      </c>
      <c r="G14" s="71" t="s">
        <v>38</v>
      </c>
      <c r="H14" s="157"/>
      <c r="I14" s="6" t="s">
        <v>43</v>
      </c>
      <c r="J14" s="6" t="s">
        <v>41</v>
      </c>
      <c r="K14" s="157"/>
      <c r="L14" s="92" t="s">
        <v>44</v>
      </c>
      <c r="M14" s="77" t="s">
        <v>41</v>
      </c>
      <c r="N14" s="165"/>
      <c r="O14" s="77" t="s">
        <v>42</v>
      </c>
      <c r="P14" s="77" t="s">
        <v>45</v>
      </c>
      <c r="Q14" s="77" t="s">
        <v>626</v>
      </c>
    </row>
    <row r="15" spans="1:17" ht="15.75" x14ac:dyDescent="0.25">
      <c r="A15" s="158"/>
      <c r="B15" s="74"/>
      <c r="C15" s="30"/>
      <c r="D15" s="318"/>
      <c r="E15" s="319"/>
      <c r="F15" s="98"/>
      <c r="G15" s="40"/>
      <c r="H15" s="158"/>
      <c r="I15" s="41"/>
      <c r="J15" s="13"/>
      <c r="K15" s="158"/>
      <c r="L15" s="93"/>
      <c r="M15" s="62"/>
      <c r="N15" s="166"/>
      <c r="O15" s="320"/>
      <c r="P15" s="320"/>
      <c r="Q15" s="42"/>
    </row>
    <row r="16" spans="1:17" s="117" customFormat="1" ht="18.600000000000001" customHeight="1" x14ac:dyDescent="0.25">
      <c r="A16" s="158"/>
      <c r="B16" s="106">
        <v>1</v>
      </c>
      <c r="C16" s="173" t="s">
        <v>79</v>
      </c>
      <c r="D16" s="104"/>
      <c r="E16" s="107" t="s">
        <v>47</v>
      </c>
      <c r="F16" s="108"/>
      <c r="G16" s="113">
        <f>+G18</f>
        <v>86900</v>
      </c>
      <c r="H16" s="158"/>
      <c r="I16" s="118"/>
      <c r="J16" s="119"/>
      <c r="K16" s="158"/>
      <c r="L16" s="120"/>
      <c r="M16" s="121"/>
      <c r="N16" s="166"/>
      <c r="O16" s="321"/>
      <c r="P16" s="321"/>
      <c r="Q16" s="122"/>
    </row>
    <row r="17" spans="1:20" s="63" customFormat="1" ht="18.600000000000001" customHeight="1" x14ac:dyDescent="0.25">
      <c r="A17" s="159"/>
      <c r="B17" s="72">
        <f>+B16+0.1</f>
        <v>1.1000000000000001</v>
      </c>
      <c r="C17" s="69" t="s">
        <v>61</v>
      </c>
      <c r="D17" s="58"/>
      <c r="E17" s="65" t="s">
        <v>47</v>
      </c>
      <c r="F17" s="96"/>
      <c r="G17" s="59"/>
      <c r="H17" s="159"/>
      <c r="I17" s="60"/>
      <c r="J17" s="61"/>
      <c r="K17" s="159"/>
      <c r="L17" s="94"/>
      <c r="M17" s="62"/>
      <c r="N17" s="167"/>
      <c r="O17" s="320"/>
      <c r="P17" s="320"/>
      <c r="Q17" s="42"/>
    </row>
    <row r="18" spans="1:20" s="63" customFormat="1" ht="18.600000000000001" customHeight="1" x14ac:dyDescent="0.25">
      <c r="A18" s="159"/>
      <c r="B18" s="73">
        <f>+B17+0.01</f>
        <v>1.1100000000000001</v>
      </c>
      <c r="C18" s="66" t="s">
        <v>62</v>
      </c>
      <c r="D18" s="64">
        <v>347.6</v>
      </c>
      <c r="E18" s="68" t="s">
        <v>1</v>
      </c>
      <c r="F18" s="97">
        <v>250</v>
      </c>
      <c r="G18" s="59">
        <f>+D18*F18</f>
        <v>86900</v>
      </c>
      <c r="H18" s="159"/>
      <c r="I18" s="60"/>
      <c r="J18" s="61"/>
      <c r="K18" s="159"/>
      <c r="L18" s="95">
        <f>+D18</f>
        <v>347.6</v>
      </c>
      <c r="M18" s="62">
        <f t="shared" ref="M18:M23" si="0">+L18*F18</f>
        <v>86900</v>
      </c>
      <c r="N18" s="167"/>
      <c r="O18" s="320">
        <f t="shared" ref="O18:P23" si="1">+I18+L18</f>
        <v>347.6</v>
      </c>
      <c r="P18" s="320">
        <f t="shared" si="1"/>
        <v>86900</v>
      </c>
      <c r="Q18" s="42">
        <f t="shared" ref="Q18:Q23" si="2">P18/G18</f>
        <v>1</v>
      </c>
      <c r="R18" s="63">
        <f>+'[1]Cubicacion #1'!R33</f>
        <v>0</v>
      </c>
    </row>
    <row r="19" spans="1:20" s="63" customFormat="1" ht="18.600000000000001" customHeight="1" x14ac:dyDescent="0.25">
      <c r="A19" s="159"/>
      <c r="B19" s="75"/>
      <c r="C19" s="66"/>
      <c r="D19" s="64"/>
      <c r="E19" s="67"/>
      <c r="F19" s="97"/>
      <c r="G19" s="59"/>
      <c r="H19" s="159"/>
      <c r="I19" s="60"/>
      <c r="J19" s="61"/>
      <c r="K19" s="159"/>
      <c r="L19" s="94"/>
      <c r="M19" s="62"/>
      <c r="N19" s="167"/>
      <c r="O19" s="320"/>
      <c r="P19" s="320"/>
      <c r="Q19" s="42"/>
    </row>
    <row r="20" spans="1:20" s="123" customFormat="1" ht="18.600000000000001" customHeight="1" x14ac:dyDescent="0.25">
      <c r="A20" s="159"/>
      <c r="B20" s="103">
        <v>2</v>
      </c>
      <c r="C20" s="174" t="s">
        <v>63</v>
      </c>
      <c r="D20" s="104"/>
      <c r="E20" s="109" t="s">
        <v>47</v>
      </c>
      <c r="F20" s="105"/>
      <c r="G20" s="114">
        <f>SUM(G21:G24)</f>
        <v>924444.56305</v>
      </c>
      <c r="H20" s="159"/>
      <c r="I20" s="124"/>
      <c r="J20" s="125"/>
      <c r="K20" s="159"/>
      <c r="L20" s="126"/>
      <c r="M20" s="121"/>
      <c r="N20" s="167"/>
      <c r="O20" s="321"/>
      <c r="P20" s="321"/>
      <c r="Q20" s="122"/>
    </row>
    <row r="21" spans="1:20" s="63" customFormat="1" ht="31.15" customHeight="1" x14ac:dyDescent="0.25">
      <c r="A21" s="159"/>
      <c r="B21" s="73">
        <f t="shared" ref="B21:B26" si="3">+B20+0.01</f>
        <v>2.0099999999999998</v>
      </c>
      <c r="C21" s="66" t="s">
        <v>64</v>
      </c>
      <c r="D21" s="64">
        <v>208.56</v>
      </c>
      <c r="E21" s="68" t="s">
        <v>9</v>
      </c>
      <c r="F21" s="97">
        <v>945.69</v>
      </c>
      <c r="G21" s="59">
        <f t="shared" ref="G21:G26" si="4">+D21*F21</f>
        <v>197233.10640000002</v>
      </c>
      <c r="H21" s="159"/>
      <c r="I21" s="60"/>
      <c r="J21" s="61"/>
      <c r="K21" s="159"/>
      <c r="L21" s="94"/>
      <c r="M21" s="62">
        <f t="shared" si="0"/>
        <v>0</v>
      </c>
      <c r="N21" s="167"/>
      <c r="O21" s="320">
        <f t="shared" si="1"/>
        <v>0</v>
      </c>
      <c r="P21" s="320">
        <f t="shared" si="1"/>
        <v>0</v>
      </c>
      <c r="Q21" s="42">
        <f t="shared" si="2"/>
        <v>0</v>
      </c>
      <c r="R21" s="63">
        <f>+R18*1.02*0.6</f>
        <v>0</v>
      </c>
      <c r="S21" s="63">
        <f>+R21*1.33</f>
        <v>0</v>
      </c>
    </row>
    <row r="22" spans="1:20" s="63" customFormat="1" ht="18.600000000000001" customHeight="1" x14ac:dyDescent="0.25">
      <c r="A22" s="159"/>
      <c r="B22" s="73">
        <f t="shared" si="3"/>
        <v>2.0199999999999996</v>
      </c>
      <c r="C22" s="66" t="s">
        <v>65</v>
      </c>
      <c r="D22" s="64">
        <v>216.69</v>
      </c>
      <c r="E22" s="68" t="s">
        <v>9</v>
      </c>
      <c r="F22" s="97">
        <v>463.98</v>
      </c>
      <c r="G22" s="59">
        <f t="shared" si="4"/>
        <v>100539.8262</v>
      </c>
      <c r="H22" s="159"/>
      <c r="I22" s="60"/>
      <c r="J22" s="61"/>
      <c r="K22" s="159"/>
      <c r="L22" s="94">
        <f>+D22</f>
        <v>216.69</v>
      </c>
      <c r="M22" s="62">
        <f t="shared" si="0"/>
        <v>100539.8262</v>
      </c>
      <c r="N22" s="167"/>
      <c r="O22" s="320">
        <f t="shared" si="1"/>
        <v>216.69</v>
      </c>
      <c r="P22" s="320">
        <f t="shared" si="1"/>
        <v>100539.8262</v>
      </c>
      <c r="Q22" s="42">
        <f t="shared" si="2"/>
        <v>1</v>
      </c>
      <c r="R22" s="63">
        <f>+R21*0.66</f>
        <v>0</v>
      </c>
      <c r="S22" s="63">
        <f>+R22*1.33</f>
        <v>0</v>
      </c>
      <c r="T22" s="151">
        <f>+R22-D22</f>
        <v>-216.69</v>
      </c>
    </row>
    <row r="23" spans="1:20" s="63" customFormat="1" ht="18.600000000000001" customHeight="1" x14ac:dyDescent="0.25">
      <c r="A23" s="159"/>
      <c r="B23" s="73">
        <f t="shared" si="3"/>
        <v>2.0299999999999994</v>
      </c>
      <c r="C23" s="66" t="s">
        <v>66</v>
      </c>
      <c r="D23" s="64">
        <v>250.9</v>
      </c>
      <c r="E23" s="68" t="s">
        <v>9</v>
      </c>
      <c r="F23" s="97">
        <v>525.69000000000005</v>
      </c>
      <c r="G23" s="59">
        <f t="shared" si="4"/>
        <v>131895.62100000001</v>
      </c>
      <c r="H23" s="159"/>
      <c r="I23" s="60"/>
      <c r="J23" s="61"/>
      <c r="K23" s="159"/>
      <c r="L23" s="94">
        <v>47.4</v>
      </c>
      <c r="M23" s="62">
        <f t="shared" si="0"/>
        <v>24917.706000000002</v>
      </c>
      <c r="N23" s="167"/>
      <c r="O23" s="320">
        <f t="shared" si="1"/>
        <v>47.4</v>
      </c>
      <c r="P23" s="320">
        <f t="shared" si="1"/>
        <v>24917.706000000002</v>
      </c>
      <c r="Q23" s="42">
        <f t="shared" si="2"/>
        <v>0.18891988840175369</v>
      </c>
      <c r="R23" s="63">
        <f>+S21-S22</f>
        <v>0</v>
      </c>
      <c r="T23" s="151">
        <f>+R23-D23</f>
        <v>-250.9</v>
      </c>
    </row>
    <row r="24" spans="1:20" s="63" customFormat="1" ht="18.600000000000001" customHeight="1" x14ac:dyDescent="0.25">
      <c r="A24" s="159"/>
      <c r="B24" s="73">
        <f t="shared" si="3"/>
        <v>2.0399999999999991</v>
      </c>
      <c r="C24" s="66" t="s">
        <v>68</v>
      </c>
      <c r="D24" s="64">
        <v>32.049999999999997</v>
      </c>
      <c r="E24" s="68" t="s">
        <v>9</v>
      </c>
      <c r="F24" s="97">
        <v>15437.629000000001</v>
      </c>
      <c r="G24" s="59">
        <f t="shared" si="4"/>
        <v>494776.00944999995</v>
      </c>
      <c r="H24" s="159"/>
      <c r="I24" s="60"/>
      <c r="J24" s="61"/>
      <c r="K24" s="159"/>
      <c r="L24" s="94"/>
      <c r="M24" s="62"/>
      <c r="N24" s="167"/>
      <c r="O24" s="320"/>
      <c r="P24" s="320"/>
      <c r="Q24" s="42"/>
    </row>
    <row r="25" spans="1:20" ht="18.600000000000001" customHeight="1" x14ac:dyDescent="0.25">
      <c r="A25" s="158"/>
      <c r="B25" s="73">
        <f t="shared" si="3"/>
        <v>2.0499999999999989</v>
      </c>
      <c r="C25" s="181" t="s">
        <v>638</v>
      </c>
      <c r="D25" s="5">
        <f>6832.35+33767.38</f>
        <v>40599.729999999996</v>
      </c>
      <c r="E25" s="5"/>
      <c r="F25" s="182">
        <v>41.52</v>
      </c>
      <c r="G25" s="59">
        <f>+D25*F25</f>
        <v>1685700.7896</v>
      </c>
      <c r="H25" s="158"/>
      <c r="K25" s="158"/>
      <c r="N25" s="158"/>
    </row>
    <row r="26" spans="1:20" ht="18.600000000000001" customHeight="1" x14ac:dyDescent="0.25">
      <c r="A26" s="158"/>
      <c r="B26" s="73">
        <f t="shared" si="3"/>
        <v>2.0599999999999987</v>
      </c>
      <c r="C26" s="181" t="s">
        <v>639</v>
      </c>
      <c r="D26" s="5">
        <f>+D25*0.2</f>
        <v>8119.9459999999999</v>
      </c>
      <c r="E26" s="5"/>
      <c r="F26" s="182">
        <v>381.54</v>
      </c>
      <c r="G26" s="59">
        <f t="shared" si="4"/>
        <v>3098084.1968400003</v>
      </c>
      <c r="H26" s="158"/>
      <c r="K26" s="158"/>
      <c r="N26" s="158"/>
    </row>
    <row r="27" spans="1:20" ht="18.600000000000001" customHeight="1" x14ac:dyDescent="0.2">
      <c r="A27" s="158"/>
      <c r="C27" s="176"/>
      <c r="H27" s="158"/>
      <c r="K27" s="158"/>
      <c r="N27" s="158"/>
    </row>
    <row r="28" spans="1:20" s="132" customFormat="1" ht="18.600000000000001" customHeight="1" x14ac:dyDescent="0.25">
      <c r="A28" s="152"/>
      <c r="B28" s="127"/>
      <c r="C28" s="175" t="s">
        <v>624</v>
      </c>
      <c r="D28" s="129"/>
      <c r="E28" s="130"/>
      <c r="F28" s="131"/>
      <c r="G28" s="113">
        <f>SUM(G15:G26)/2</f>
        <v>3403237.0562700001</v>
      </c>
      <c r="H28" s="152"/>
      <c r="I28" s="128"/>
      <c r="J28" s="133"/>
      <c r="K28" s="162"/>
      <c r="L28" s="134"/>
      <c r="M28" s="133" t="e">
        <f>SUM(#REF!)</f>
        <v>#REF!</v>
      </c>
      <c r="N28" s="168"/>
      <c r="O28" s="135"/>
      <c r="P28" s="133" t="e">
        <f>SUM(#REF!)</f>
        <v>#REF!</v>
      </c>
      <c r="Q28" s="322" t="e">
        <f>P28/G28</f>
        <v>#REF!</v>
      </c>
      <c r="R28" s="136">
        <v>145357857.16</v>
      </c>
    </row>
    <row r="29" spans="1:20" ht="18.600000000000001" customHeight="1" x14ac:dyDescent="0.2">
      <c r="A29" s="158"/>
      <c r="B29" s="76"/>
      <c r="C29" s="30"/>
      <c r="D29" s="323"/>
      <c r="E29" s="324"/>
      <c r="F29" s="98"/>
      <c r="G29" s="40"/>
      <c r="H29" s="158"/>
      <c r="I29" s="41"/>
      <c r="J29" s="82"/>
      <c r="K29" s="163"/>
      <c r="L29" s="93"/>
      <c r="M29" s="83"/>
      <c r="N29" s="169"/>
      <c r="O29" s="81"/>
      <c r="P29" s="81"/>
      <c r="Q29" s="41"/>
    </row>
    <row r="30" spans="1:20" s="140" customFormat="1" ht="18.600000000000001" customHeight="1" x14ac:dyDescent="0.25">
      <c r="A30" s="160"/>
      <c r="B30" s="116" t="s">
        <v>616</v>
      </c>
      <c r="C30" s="110" t="s">
        <v>605</v>
      </c>
      <c r="D30" s="137"/>
      <c r="E30" s="112"/>
      <c r="F30" s="138"/>
      <c r="G30" s="139">
        <f>SUM(G31:G38)</f>
        <v>728292.73004178004</v>
      </c>
      <c r="H30" s="160"/>
      <c r="I30" s="141"/>
      <c r="J30" s="142"/>
      <c r="K30" s="164"/>
      <c r="M30" s="111">
        <f>SUM(M31:M38)</f>
        <v>0</v>
      </c>
      <c r="N30" s="170"/>
      <c r="P30" s="143">
        <f>SUM(P31:P39)</f>
        <v>0</v>
      </c>
      <c r="Q30" s="141"/>
      <c r="R30" s="144">
        <f>+G28-R28</f>
        <v>-141954620.10372999</v>
      </c>
    </row>
    <row r="31" spans="1:20" ht="18.600000000000001" customHeight="1" x14ac:dyDescent="0.25">
      <c r="A31" s="158"/>
      <c r="B31" s="75">
        <v>1</v>
      </c>
      <c r="C31" s="66" t="s">
        <v>606</v>
      </c>
      <c r="D31" s="325">
        <v>0.1</v>
      </c>
      <c r="E31" s="324" t="s">
        <v>619</v>
      </c>
      <c r="F31" s="98">
        <f>+G28</f>
        <v>3403237.0562700001</v>
      </c>
      <c r="G31" s="40">
        <f>+D31*F31</f>
        <v>340323.70562700002</v>
      </c>
      <c r="H31" s="158"/>
      <c r="I31" s="41"/>
      <c r="J31" s="82"/>
      <c r="K31" s="163"/>
      <c r="L31" s="326">
        <v>0.1</v>
      </c>
      <c r="M31" s="83">
        <f t="shared" ref="M31:M38" si="5">+$M$708*L31</f>
        <v>0</v>
      </c>
      <c r="N31" s="169"/>
      <c r="O31" s="327">
        <f t="shared" ref="O31:O37" si="6">+I30+L31</f>
        <v>0.1</v>
      </c>
      <c r="P31" s="328">
        <f t="shared" ref="P31:P38" si="7">+J31+M31</f>
        <v>0</v>
      </c>
      <c r="Q31" s="41"/>
    </row>
    <row r="32" spans="1:20" ht="18.600000000000001" customHeight="1" x14ac:dyDescent="0.25">
      <c r="A32" s="158"/>
      <c r="B32" s="75">
        <v>2</v>
      </c>
      <c r="C32" s="66" t="s">
        <v>607</v>
      </c>
      <c r="D32" s="325">
        <v>0.03</v>
      </c>
      <c r="E32" s="324" t="s">
        <v>619</v>
      </c>
      <c r="F32" s="98">
        <f>+F31</f>
        <v>3403237.0562700001</v>
      </c>
      <c r="G32" s="40">
        <f t="shared" ref="G32:G38" si="8">+D32*F32</f>
        <v>102097.11168810001</v>
      </c>
      <c r="H32" s="158"/>
      <c r="I32" s="41"/>
      <c r="J32" s="82"/>
      <c r="K32" s="163"/>
      <c r="L32" s="326">
        <v>0.03</v>
      </c>
      <c r="M32" s="83">
        <f t="shared" si="5"/>
        <v>0</v>
      </c>
      <c r="N32" s="169"/>
      <c r="O32" s="327">
        <f t="shared" si="6"/>
        <v>0.03</v>
      </c>
      <c r="P32" s="328">
        <f t="shared" si="7"/>
        <v>0</v>
      </c>
      <c r="Q32" s="41"/>
    </row>
    <row r="33" spans="1:18" ht="18.600000000000001" customHeight="1" x14ac:dyDescent="0.25">
      <c r="A33" s="158"/>
      <c r="B33" s="75">
        <v>3</v>
      </c>
      <c r="C33" s="66" t="s">
        <v>608</v>
      </c>
      <c r="D33" s="325">
        <v>0.03</v>
      </c>
      <c r="E33" s="324" t="s">
        <v>619</v>
      </c>
      <c r="F33" s="98">
        <f>+F31</f>
        <v>3403237.0562700001</v>
      </c>
      <c r="G33" s="40">
        <f t="shared" si="8"/>
        <v>102097.11168810001</v>
      </c>
      <c r="H33" s="158"/>
      <c r="I33" s="41"/>
      <c r="J33" s="82"/>
      <c r="K33" s="163"/>
      <c r="L33" s="326">
        <v>0.03</v>
      </c>
      <c r="M33" s="83">
        <f t="shared" si="5"/>
        <v>0</v>
      </c>
      <c r="N33" s="169"/>
      <c r="O33" s="327">
        <f t="shared" si="6"/>
        <v>0.03</v>
      </c>
      <c r="P33" s="328">
        <f t="shared" si="7"/>
        <v>0</v>
      </c>
      <c r="Q33" s="41"/>
    </row>
    <row r="34" spans="1:18" ht="18.600000000000001" customHeight="1" x14ac:dyDescent="0.25">
      <c r="A34" s="158"/>
      <c r="B34" s="75">
        <v>4</v>
      </c>
      <c r="C34" s="66" t="s">
        <v>609</v>
      </c>
      <c r="D34" s="325">
        <v>2.5000000000000001E-2</v>
      </c>
      <c r="E34" s="324" t="s">
        <v>619</v>
      </c>
      <c r="F34" s="98">
        <f>+F31</f>
        <v>3403237.0562700001</v>
      </c>
      <c r="G34" s="40">
        <f t="shared" si="8"/>
        <v>85080.926406750004</v>
      </c>
      <c r="H34" s="158"/>
      <c r="I34" s="41"/>
      <c r="J34" s="82"/>
      <c r="K34" s="163"/>
      <c r="L34" s="326">
        <v>2.5000000000000001E-2</v>
      </c>
      <c r="M34" s="83">
        <f t="shared" si="5"/>
        <v>0</v>
      </c>
      <c r="N34" s="169"/>
      <c r="O34" s="327">
        <f t="shared" si="6"/>
        <v>2.5000000000000001E-2</v>
      </c>
      <c r="P34" s="328">
        <f t="shared" si="7"/>
        <v>0</v>
      </c>
      <c r="Q34" s="41"/>
    </row>
    <row r="35" spans="1:18" ht="18.600000000000001" customHeight="1" x14ac:dyDescent="0.25">
      <c r="A35" s="158"/>
      <c r="B35" s="75">
        <v>5</v>
      </c>
      <c r="C35" s="66" t="s">
        <v>610</v>
      </c>
      <c r="D35" s="325"/>
      <c r="E35" s="324" t="s">
        <v>619</v>
      </c>
      <c r="F35" s="98"/>
      <c r="G35" s="40"/>
      <c r="H35" s="158"/>
      <c r="I35" s="41"/>
      <c r="J35" s="82"/>
      <c r="K35" s="163"/>
      <c r="L35" s="326">
        <v>0.05</v>
      </c>
      <c r="M35" s="83">
        <f t="shared" si="5"/>
        <v>0</v>
      </c>
      <c r="N35" s="169"/>
      <c r="O35" s="327">
        <f t="shared" si="6"/>
        <v>0.05</v>
      </c>
      <c r="P35" s="328">
        <f t="shared" si="7"/>
        <v>0</v>
      </c>
      <c r="Q35" s="41"/>
    </row>
    <row r="36" spans="1:18" ht="18.600000000000001" customHeight="1" x14ac:dyDescent="0.25">
      <c r="A36" s="158"/>
      <c r="B36" s="75">
        <v>6</v>
      </c>
      <c r="C36" s="66" t="s">
        <v>611</v>
      </c>
      <c r="D36" s="325">
        <v>0.01</v>
      </c>
      <c r="E36" s="324" t="s">
        <v>619</v>
      </c>
      <c r="F36" s="98">
        <f>+F31</f>
        <v>3403237.0562700001</v>
      </c>
      <c r="G36" s="40">
        <f t="shared" si="8"/>
        <v>34032.370562700002</v>
      </c>
      <c r="H36" s="158"/>
      <c r="I36" s="41"/>
      <c r="J36" s="82"/>
      <c r="K36" s="163"/>
      <c r="L36" s="326">
        <v>0.01</v>
      </c>
      <c r="M36" s="83">
        <f t="shared" si="5"/>
        <v>0</v>
      </c>
      <c r="N36" s="169"/>
      <c r="O36" s="327">
        <f t="shared" si="6"/>
        <v>0.01</v>
      </c>
      <c r="P36" s="328">
        <f t="shared" si="7"/>
        <v>0</v>
      </c>
      <c r="Q36" s="41"/>
    </row>
    <row r="37" spans="1:18" ht="18.600000000000001" customHeight="1" x14ac:dyDescent="0.25">
      <c r="A37" s="158"/>
      <c r="B37" s="75">
        <v>7</v>
      </c>
      <c r="C37" s="66" t="s">
        <v>612</v>
      </c>
      <c r="D37" s="325">
        <v>1E-3</v>
      </c>
      <c r="E37" s="324" t="s">
        <v>619</v>
      </c>
      <c r="F37" s="98">
        <f>+F31</f>
        <v>3403237.0562700001</v>
      </c>
      <c r="G37" s="40">
        <f t="shared" si="8"/>
        <v>3403.2370562700003</v>
      </c>
      <c r="H37" s="158"/>
      <c r="I37" s="41"/>
      <c r="J37" s="82"/>
      <c r="K37" s="163"/>
      <c r="L37" s="326">
        <v>1E-3</v>
      </c>
      <c r="M37" s="83">
        <f t="shared" si="5"/>
        <v>0</v>
      </c>
      <c r="N37" s="169"/>
      <c r="O37" s="327">
        <f t="shared" si="6"/>
        <v>1E-3</v>
      </c>
      <c r="P37" s="328">
        <f t="shared" si="7"/>
        <v>0</v>
      </c>
      <c r="Q37" s="41"/>
    </row>
    <row r="38" spans="1:18" ht="18.600000000000001" customHeight="1" x14ac:dyDescent="0.25">
      <c r="A38" s="158"/>
      <c r="B38" s="75">
        <v>10</v>
      </c>
      <c r="C38" s="66" t="s">
        <v>615</v>
      </c>
      <c r="D38" s="325">
        <f>0.18*0.1</f>
        <v>1.7999999999999999E-2</v>
      </c>
      <c r="E38" s="324" t="s">
        <v>619</v>
      </c>
      <c r="F38" s="98">
        <f>+F31</f>
        <v>3403237.0562700001</v>
      </c>
      <c r="G38" s="40">
        <f t="shared" si="8"/>
        <v>61258.267012859993</v>
      </c>
      <c r="H38" s="158"/>
      <c r="I38" s="41"/>
      <c r="J38" s="82"/>
      <c r="K38" s="163"/>
      <c r="L38" s="326">
        <f>0.18*0.1</f>
        <v>1.7999999999999999E-2</v>
      </c>
      <c r="M38" s="83">
        <f t="shared" si="5"/>
        <v>0</v>
      </c>
      <c r="N38" s="169"/>
      <c r="O38" s="327" t="e">
        <f>+#REF!+L38</f>
        <v>#REF!</v>
      </c>
      <c r="P38" s="328">
        <f t="shared" si="7"/>
        <v>0</v>
      </c>
      <c r="Q38" s="41"/>
    </row>
    <row r="39" spans="1:18" ht="18.600000000000001" customHeight="1" x14ac:dyDescent="0.25">
      <c r="A39" s="158"/>
      <c r="B39" s="75"/>
      <c r="C39" s="66"/>
      <c r="D39" s="329"/>
      <c r="E39" s="324"/>
      <c r="F39" s="98"/>
      <c r="G39" s="40"/>
      <c r="H39" s="158"/>
      <c r="I39" s="41"/>
      <c r="J39" s="82"/>
      <c r="K39" s="163"/>
      <c r="L39" s="93"/>
      <c r="M39" s="83"/>
      <c r="N39" s="169"/>
      <c r="O39" s="81"/>
      <c r="P39" s="81"/>
      <c r="Q39" s="41"/>
    </row>
    <row r="40" spans="1:18" s="2" customFormat="1" ht="18.600000000000001" customHeight="1" x14ac:dyDescent="0.25">
      <c r="A40" s="152"/>
      <c r="B40" s="468" t="s">
        <v>40</v>
      </c>
      <c r="C40" s="469"/>
      <c r="D40" s="469"/>
      <c r="E40" s="469"/>
      <c r="F40" s="470"/>
      <c r="G40" s="178">
        <f>+G28+G30</f>
        <v>4131529.7863117801</v>
      </c>
      <c r="H40" s="152"/>
      <c r="I40" s="146"/>
      <c r="J40" s="147"/>
      <c r="K40" s="162"/>
      <c r="L40" s="148"/>
      <c r="M40" s="147" t="e">
        <f>+M28+M30</f>
        <v>#REF!</v>
      </c>
      <c r="N40" s="171"/>
      <c r="O40" s="149"/>
      <c r="P40" s="147" t="e">
        <f>+P28+P30</f>
        <v>#REF!</v>
      </c>
      <c r="Q40" s="150" t="e">
        <f>P40/G40</f>
        <v>#REF!</v>
      </c>
      <c r="R40" s="79"/>
    </row>
    <row r="41" spans="1:18" ht="18.600000000000001" customHeight="1" x14ac:dyDescent="0.2">
      <c r="A41" s="158"/>
      <c r="C41" s="176"/>
      <c r="H41" s="158"/>
      <c r="K41" s="158"/>
      <c r="N41" s="158"/>
    </row>
    <row r="42" spans="1:18" ht="18.600000000000001" customHeight="1" x14ac:dyDescent="0.2">
      <c r="A42" s="158"/>
      <c r="C42" s="176"/>
      <c r="H42" s="158"/>
      <c r="K42" s="158"/>
      <c r="N42" s="158"/>
    </row>
    <row r="43" spans="1:18" s="1" customFormat="1" ht="18.600000000000001" customHeight="1" x14ac:dyDescent="0.25">
      <c r="A43" s="154"/>
      <c r="B43" s="3"/>
      <c r="C43" s="448"/>
      <c r="D43" s="448"/>
      <c r="E43" s="448"/>
      <c r="F43" s="448"/>
      <c r="G43" s="448"/>
    </row>
    <row r="44" spans="1:18" s="313" customFormat="1" ht="18.600000000000001" customHeight="1" x14ac:dyDescent="0.2">
      <c r="A44" s="309"/>
      <c r="B44" s="310"/>
      <c r="C44" s="471" t="s">
        <v>632</v>
      </c>
      <c r="D44" s="471"/>
      <c r="E44" s="471"/>
      <c r="F44" s="471"/>
      <c r="G44" s="471"/>
    </row>
    <row r="45" spans="1:18" s="313" customFormat="1" ht="18.600000000000001" customHeight="1" x14ac:dyDescent="0.2">
      <c r="A45" s="309"/>
      <c r="B45" s="310"/>
      <c r="C45" s="471" t="s">
        <v>633</v>
      </c>
      <c r="D45" s="471"/>
      <c r="E45" s="471"/>
      <c r="F45" s="471"/>
      <c r="G45" s="471"/>
    </row>
    <row r="46" spans="1:18" s="313" customFormat="1" ht="18.600000000000001" customHeight="1" x14ac:dyDescent="0.2">
      <c r="A46" s="309"/>
      <c r="B46" s="310"/>
      <c r="C46" s="471" t="s">
        <v>634</v>
      </c>
      <c r="D46" s="471"/>
      <c r="E46" s="471"/>
      <c r="F46" s="471"/>
      <c r="G46" s="471"/>
    </row>
    <row r="47" spans="1:18" s="313" customFormat="1" ht="18.600000000000001" customHeight="1" x14ac:dyDescent="0.2">
      <c r="A47" s="309"/>
      <c r="B47" s="310"/>
      <c r="C47" s="177"/>
      <c r="D47" s="89"/>
      <c r="E47" s="89"/>
      <c r="F47" s="89"/>
      <c r="G47" s="70"/>
    </row>
    <row r="48" spans="1:18" s="313" customFormat="1" ht="18.600000000000001" customHeight="1" x14ac:dyDescent="0.2">
      <c r="A48" s="309"/>
      <c r="B48" s="310"/>
      <c r="C48" s="471" t="s">
        <v>635</v>
      </c>
      <c r="D48" s="471"/>
      <c r="E48" s="471"/>
      <c r="F48" s="471"/>
      <c r="G48" s="471"/>
    </row>
    <row r="49" spans="1:10" s="1" customFormat="1" ht="18.600000000000001" customHeight="1" thickBot="1" x14ac:dyDescent="0.25">
      <c r="A49" s="154"/>
      <c r="B49" s="3"/>
      <c r="C49" s="449"/>
      <c r="D49" s="449"/>
      <c r="E49" s="449"/>
      <c r="F49" s="449"/>
      <c r="G49" s="449"/>
    </row>
    <row r="50" spans="1:10" s="2" customFormat="1" ht="18.600000000000001" customHeight="1" x14ac:dyDescent="0.25">
      <c r="A50" s="152"/>
      <c r="B50" s="183"/>
      <c r="C50" s="462" t="s">
        <v>631</v>
      </c>
      <c r="D50" s="462"/>
      <c r="E50" s="462"/>
      <c r="F50" s="462"/>
      <c r="G50" s="463"/>
    </row>
    <row r="51" spans="1:10" s="2" customFormat="1" ht="18.600000000000001" customHeight="1" x14ac:dyDescent="0.25">
      <c r="A51" s="152"/>
      <c r="B51" s="184"/>
      <c r="C51" s="464" t="s">
        <v>32</v>
      </c>
      <c r="D51" s="464"/>
      <c r="E51" s="464"/>
      <c r="F51" s="464"/>
      <c r="G51" s="465"/>
    </row>
    <row r="52" spans="1:10" s="2" customFormat="1" ht="18.600000000000001" customHeight="1" thickBot="1" x14ac:dyDescent="0.3">
      <c r="A52" s="152"/>
      <c r="B52" s="185"/>
      <c r="C52" s="466" t="s">
        <v>630</v>
      </c>
      <c r="D52" s="466"/>
      <c r="E52" s="466"/>
      <c r="F52" s="466"/>
      <c r="G52" s="467"/>
    </row>
    <row r="53" spans="1:10" s="1" customFormat="1" ht="18.600000000000001" customHeight="1" x14ac:dyDescent="0.2">
      <c r="A53" s="154"/>
      <c r="B53" s="3"/>
      <c r="C53" s="172"/>
      <c r="D53" s="315"/>
      <c r="E53" s="316"/>
      <c r="F53" s="316"/>
      <c r="G53" s="317"/>
    </row>
    <row r="54" spans="1:10" s="1" customFormat="1" ht="18.600000000000001" customHeight="1" x14ac:dyDescent="0.2">
      <c r="A54" s="154"/>
      <c r="B54" s="70"/>
      <c r="C54" s="179" t="s">
        <v>648</v>
      </c>
      <c r="D54" s="315"/>
      <c r="E54" s="316"/>
      <c r="F54" s="316"/>
      <c r="G54" s="187">
        <v>45995</v>
      </c>
    </row>
    <row r="55" spans="1:10" s="7" customFormat="1" ht="18.600000000000001" customHeight="1" x14ac:dyDescent="0.2">
      <c r="A55" s="157"/>
      <c r="B55" s="71" t="s">
        <v>0</v>
      </c>
      <c r="C55" s="6" t="s">
        <v>36</v>
      </c>
      <c r="D55" s="47" t="s">
        <v>39</v>
      </c>
      <c r="E55" s="6" t="s">
        <v>3</v>
      </c>
      <c r="F55" s="91" t="s">
        <v>37</v>
      </c>
      <c r="G55" s="71" t="s">
        <v>38</v>
      </c>
    </row>
    <row r="56" spans="1:10" ht="18.600000000000001" customHeight="1" x14ac:dyDescent="0.2">
      <c r="A56" s="158"/>
      <c r="B56" s="74"/>
      <c r="C56" s="30"/>
      <c r="D56" s="318"/>
      <c r="E56" s="319"/>
      <c r="F56" s="98"/>
      <c r="G56" s="40"/>
    </row>
    <row r="57" spans="1:10" ht="18.600000000000001" customHeight="1" x14ac:dyDescent="0.2">
      <c r="A57" s="158"/>
      <c r="C57" s="176"/>
    </row>
    <row r="58" spans="1:10" s="123" customFormat="1" ht="18.600000000000001" customHeight="1" x14ac:dyDescent="0.25">
      <c r="A58" s="159"/>
      <c r="B58" s="103">
        <v>2</v>
      </c>
      <c r="C58" s="188" t="s">
        <v>653</v>
      </c>
      <c r="D58" s="104"/>
      <c r="E58" s="189" t="s">
        <v>47</v>
      </c>
      <c r="F58" s="105"/>
      <c r="G58" s="114">
        <f>SUM(G59:G60)</f>
        <v>943277.72597250016</v>
      </c>
    </row>
    <row r="59" spans="1:10" s="63" customFormat="1" ht="28.15" customHeight="1" x14ac:dyDescent="0.25">
      <c r="A59" s="159"/>
      <c r="B59" s="73">
        <f>+B58+0.01</f>
        <v>2.0099999999999998</v>
      </c>
      <c r="C59" s="66" t="s">
        <v>70</v>
      </c>
      <c r="D59" s="64">
        <f>751*0.25*0.15</f>
        <v>28.162499999999998</v>
      </c>
      <c r="E59" s="68" t="s">
        <v>82</v>
      </c>
      <c r="F59" s="97">
        <v>15437.629000000001</v>
      </c>
      <c r="G59" s="59">
        <f>+D59*F59</f>
        <v>434762.22671249998</v>
      </c>
    </row>
    <row r="60" spans="1:10" s="63" customFormat="1" ht="27.6" customHeight="1" x14ac:dyDescent="0.25">
      <c r="A60" s="159"/>
      <c r="B60" s="73">
        <f>+B59+0.01</f>
        <v>2.0199999999999996</v>
      </c>
      <c r="C60" s="66" t="s">
        <v>654</v>
      </c>
      <c r="D60" s="64">
        <f>1098*0.2*0.15</f>
        <v>32.940000000000005</v>
      </c>
      <c r="E60" s="68" t="s">
        <v>87</v>
      </c>
      <c r="F60" s="97">
        <f>+F59</f>
        <v>15437.629000000001</v>
      </c>
      <c r="G60" s="59">
        <f>+D60*F60</f>
        <v>508515.49926000013</v>
      </c>
      <c r="J60" s="151"/>
    </row>
    <row r="61" spans="1:10" s="63" customFormat="1" ht="18.600000000000001" customHeight="1" x14ac:dyDescent="0.25">
      <c r="A61" s="159"/>
      <c r="B61" s="73"/>
      <c r="C61" s="66"/>
      <c r="D61" s="64"/>
      <c r="E61" s="68"/>
      <c r="F61" s="97"/>
      <c r="G61" s="59"/>
      <c r="J61" s="151"/>
    </row>
    <row r="62" spans="1:10" s="123" customFormat="1" ht="18.600000000000001" customHeight="1" x14ac:dyDescent="0.25">
      <c r="A62" s="159"/>
      <c r="B62" s="103">
        <v>2</v>
      </c>
      <c r="C62" s="174" t="s">
        <v>649</v>
      </c>
      <c r="D62" s="104"/>
      <c r="E62" s="109" t="s">
        <v>47</v>
      </c>
      <c r="F62" s="105"/>
      <c r="G62" s="114">
        <f>SUM(G63:G63)</f>
        <v>868750.38847490004</v>
      </c>
    </row>
    <row r="63" spans="1:10" s="63" customFormat="1" ht="18.600000000000001" customHeight="1" x14ac:dyDescent="0.25">
      <c r="A63" s="159"/>
      <c r="B63" s="73">
        <f>+B62+0.01</f>
        <v>2.0099999999999998</v>
      </c>
      <c r="C63" s="66" t="s">
        <v>652</v>
      </c>
      <c r="D63" s="64">
        <v>541</v>
      </c>
      <c r="E63" s="68" t="s">
        <v>82</v>
      </c>
      <c r="F63" s="97">
        <v>1605.8232689000001</v>
      </c>
      <c r="G63" s="59">
        <f>+D63*F63</f>
        <v>868750.38847490004</v>
      </c>
    </row>
    <row r="64" spans="1:10" s="63" customFormat="1" ht="18.600000000000001" customHeight="1" x14ac:dyDescent="0.25">
      <c r="A64" s="159"/>
      <c r="B64" s="73"/>
      <c r="C64" s="66"/>
      <c r="D64" s="64"/>
      <c r="E64" s="68"/>
      <c r="F64" s="97"/>
      <c r="G64" s="59"/>
      <c r="J64" s="151"/>
    </row>
    <row r="65" spans="1:10" s="123" customFormat="1" ht="18.600000000000001" customHeight="1" x14ac:dyDescent="0.25">
      <c r="A65" s="159"/>
      <c r="B65" s="103">
        <v>2</v>
      </c>
      <c r="C65" s="174" t="s">
        <v>649</v>
      </c>
      <c r="D65" s="104"/>
      <c r="E65" s="109" t="s">
        <v>47</v>
      </c>
      <c r="F65" s="105"/>
      <c r="G65" s="114">
        <f>SUM(G66:G67)</f>
        <v>771466.99833320011</v>
      </c>
    </row>
    <row r="66" spans="1:10" s="63" customFormat="1" ht="18.600000000000001" customHeight="1" x14ac:dyDescent="0.25">
      <c r="A66" s="159"/>
      <c r="B66" s="73">
        <f>+B65+0.01</f>
        <v>2.0099999999999998</v>
      </c>
      <c r="C66" s="66" t="s">
        <v>652</v>
      </c>
      <c r="D66" s="64">
        <v>388</v>
      </c>
      <c r="E66" s="68" t="s">
        <v>82</v>
      </c>
      <c r="F66" s="97">
        <v>1605.8232689000001</v>
      </c>
      <c r="G66" s="59">
        <f>+D66*F66</f>
        <v>623059.42833320005</v>
      </c>
    </row>
    <row r="67" spans="1:10" s="63" customFormat="1" ht="27.6" customHeight="1" x14ac:dyDescent="0.25">
      <c r="A67" s="159"/>
      <c r="B67" s="73">
        <f>+B66+0.01</f>
        <v>2.0199999999999996</v>
      </c>
      <c r="C67" s="66" t="s">
        <v>688</v>
      </c>
      <c r="D67" s="64">
        <v>2473.4594999999999</v>
      </c>
      <c r="E67" s="68" t="s">
        <v>651</v>
      </c>
      <c r="F67" s="97">
        <v>60</v>
      </c>
      <c r="G67" s="59">
        <f>+D67*F67</f>
        <v>148407.57</v>
      </c>
      <c r="J67" s="151"/>
    </row>
    <row r="68" spans="1:10" s="63" customFormat="1" ht="18.600000000000001" customHeight="1" x14ac:dyDescent="0.25">
      <c r="A68" s="159"/>
      <c r="B68" s="73"/>
      <c r="C68" s="66"/>
      <c r="D68" s="64"/>
      <c r="E68" s="68"/>
      <c r="F68" s="97"/>
      <c r="G68" s="59"/>
      <c r="J68" s="151"/>
    </row>
    <row r="69" spans="1:10" s="132" customFormat="1" ht="18.600000000000001" customHeight="1" x14ac:dyDescent="0.25">
      <c r="A69" s="152"/>
      <c r="B69" s="127"/>
      <c r="C69" s="192" t="s">
        <v>624</v>
      </c>
      <c r="D69" s="193"/>
      <c r="E69" s="194"/>
      <c r="F69" s="195"/>
      <c r="G69" s="178">
        <f>SUM(G56:G68)/2</f>
        <v>2583495.1127806008</v>
      </c>
      <c r="H69" s="136"/>
    </row>
    <row r="70" spans="1:10" ht="18.600000000000001" customHeight="1" x14ac:dyDescent="0.2">
      <c r="A70" s="158"/>
      <c r="B70" s="76"/>
      <c r="C70" s="30"/>
      <c r="D70" s="323"/>
      <c r="E70" s="324"/>
      <c r="F70" s="98"/>
      <c r="G70" s="40"/>
    </row>
    <row r="71" spans="1:10" s="140" customFormat="1" ht="18.600000000000001" customHeight="1" x14ac:dyDescent="0.25">
      <c r="A71" s="160"/>
      <c r="B71" s="116" t="s">
        <v>616</v>
      </c>
      <c r="C71" s="110" t="s">
        <v>605</v>
      </c>
      <c r="D71" s="137"/>
      <c r="E71" s="112"/>
      <c r="F71" s="138"/>
      <c r="G71" s="139">
        <f>SUM(G72:G79)</f>
        <v>552867.95413504855</v>
      </c>
      <c r="H71" s="144"/>
    </row>
    <row r="72" spans="1:10" ht="18.600000000000001" customHeight="1" x14ac:dyDescent="0.25">
      <c r="A72" s="158"/>
      <c r="B72" s="75">
        <v>1</v>
      </c>
      <c r="C72" s="66" t="s">
        <v>606</v>
      </c>
      <c r="D72" s="325">
        <v>0.1</v>
      </c>
      <c r="E72" s="324" t="s">
        <v>619</v>
      </c>
      <c r="F72" s="98">
        <f>+G69</f>
        <v>2583495.1127806008</v>
      </c>
      <c r="G72" s="40">
        <f>+D72*F72</f>
        <v>258349.51127806009</v>
      </c>
    </row>
    <row r="73" spans="1:10" ht="18.600000000000001" customHeight="1" x14ac:dyDescent="0.25">
      <c r="A73" s="158"/>
      <c r="B73" s="75">
        <v>2</v>
      </c>
      <c r="C73" s="66" t="s">
        <v>607</v>
      </c>
      <c r="D73" s="325">
        <v>0.03</v>
      </c>
      <c r="E73" s="324" t="s">
        <v>619</v>
      </c>
      <c r="F73" s="98">
        <f>+F72</f>
        <v>2583495.1127806008</v>
      </c>
      <c r="G73" s="40">
        <f t="shared" ref="G73:G79" si="9">+D73*F73</f>
        <v>77504.853383418027</v>
      </c>
    </row>
    <row r="74" spans="1:10" ht="18.600000000000001" customHeight="1" x14ac:dyDescent="0.25">
      <c r="A74" s="158"/>
      <c r="B74" s="75">
        <v>3</v>
      </c>
      <c r="C74" s="66" t="s">
        <v>608</v>
      </c>
      <c r="D74" s="325">
        <v>0.03</v>
      </c>
      <c r="E74" s="324" t="s">
        <v>619</v>
      </c>
      <c r="F74" s="98">
        <f>+F72</f>
        <v>2583495.1127806008</v>
      </c>
      <c r="G74" s="40">
        <f t="shared" si="9"/>
        <v>77504.853383418027</v>
      </c>
    </row>
    <row r="75" spans="1:10" ht="18.600000000000001" customHeight="1" x14ac:dyDescent="0.25">
      <c r="A75" s="158"/>
      <c r="B75" s="75">
        <v>4</v>
      </c>
      <c r="C75" s="66" t="s">
        <v>609</v>
      </c>
      <c r="D75" s="325">
        <v>2.5000000000000001E-2</v>
      </c>
      <c r="E75" s="324" t="s">
        <v>619</v>
      </c>
      <c r="F75" s="98">
        <f>+F72</f>
        <v>2583495.1127806008</v>
      </c>
      <c r="G75" s="40">
        <f t="shared" si="9"/>
        <v>64587.377819515023</v>
      </c>
    </row>
    <row r="76" spans="1:10" ht="18.600000000000001" customHeight="1" x14ac:dyDescent="0.25">
      <c r="A76" s="158"/>
      <c r="B76" s="75">
        <v>5</v>
      </c>
      <c r="C76" s="66" t="s">
        <v>610</v>
      </c>
      <c r="D76" s="325"/>
      <c r="E76" s="324" t="s">
        <v>619</v>
      </c>
      <c r="F76" s="98"/>
      <c r="G76" s="40"/>
    </row>
    <row r="77" spans="1:10" ht="18.600000000000001" customHeight="1" x14ac:dyDescent="0.25">
      <c r="A77" s="158"/>
      <c r="B77" s="75">
        <v>6</v>
      </c>
      <c r="C77" s="66" t="s">
        <v>611</v>
      </c>
      <c r="D77" s="325">
        <v>0.01</v>
      </c>
      <c r="E77" s="324" t="s">
        <v>619</v>
      </c>
      <c r="F77" s="98">
        <f>+F72</f>
        <v>2583495.1127806008</v>
      </c>
      <c r="G77" s="40">
        <f t="shared" si="9"/>
        <v>25834.951127806009</v>
      </c>
    </row>
    <row r="78" spans="1:10" ht="18.600000000000001" customHeight="1" x14ac:dyDescent="0.25">
      <c r="A78" s="158"/>
      <c r="B78" s="75">
        <v>7</v>
      </c>
      <c r="C78" s="66" t="s">
        <v>612</v>
      </c>
      <c r="D78" s="325">
        <v>1E-3</v>
      </c>
      <c r="E78" s="324" t="s">
        <v>619</v>
      </c>
      <c r="F78" s="98">
        <f>+F72</f>
        <v>2583495.1127806008</v>
      </c>
      <c r="G78" s="40">
        <f t="shared" si="9"/>
        <v>2583.4951127806007</v>
      </c>
    </row>
    <row r="79" spans="1:10" ht="18.600000000000001" customHeight="1" x14ac:dyDescent="0.25">
      <c r="A79" s="158"/>
      <c r="B79" s="75">
        <v>10</v>
      </c>
      <c r="C79" s="66" t="s">
        <v>615</v>
      </c>
      <c r="D79" s="325">
        <f>0.18*0.1</f>
        <v>1.7999999999999999E-2</v>
      </c>
      <c r="E79" s="324" t="s">
        <v>619</v>
      </c>
      <c r="F79" s="98">
        <f>+F72</f>
        <v>2583495.1127806008</v>
      </c>
      <c r="G79" s="40">
        <f t="shared" si="9"/>
        <v>46502.912030050808</v>
      </c>
    </row>
    <row r="80" spans="1:10" ht="18.600000000000001" customHeight="1" x14ac:dyDescent="0.25">
      <c r="A80" s="158"/>
      <c r="B80" s="75"/>
      <c r="C80" s="66"/>
      <c r="D80" s="329"/>
      <c r="E80" s="324"/>
      <c r="F80" s="98"/>
      <c r="G80" s="40"/>
    </row>
    <row r="81" spans="1:9" s="2" customFormat="1" ht="18.600000000000001" customHeight="1" x14ac:dyDescent="0.25">
      <c r="A81" s="152"/>
      <c r="B81" s="468" t="s">
        <v>40</v>
      </c>
      <c r="C81" s="469"/>
      <c r="D81" s="469"/>
      <c r="E81" s="469"/>
      <c r="F81" s="470"/>
      <c r="G81" s="178">
        <f>+G69+G71</f>
        <v>3136363.0669156495</v>
      </c>
      <c r="H81" s="191"/>
      <c r="I81" s="191"/>
    </row>
    <row r="82" spans="1:9" ht="18.600000000000001" customHeight="1" x14ac:dyDescent="0.2">
      <c r="A82" s="158"/>
      <c r="C82" s="176"/>
    </row>
    <row r="83" spans="1:9" ht="18.600000000000001" customHeight="1" x14ac:dyDescent="0.2">
      <c r="A83" s="158"/>
      <c r="C83" s="176"/>
      <c r="G83" s="331">
        <f>+G81+G40</f>
        <v>7267892.8532274291</v>
      </c>
    </row>
    <row r="84" spans="1:9" ht="18.600000000000001" customHeight="1" x14ac:dyDescent="0.2">
      <c r="A84" s="158"/>
      <c r="C84" s="176"/>
      <c r="G84" s="332">
        <f>+'Reformulado Rev.1'!F799</f>
        <v>7267892.857838627</v>
      </c>
      <c r="H84" s="332">
        <f>+G83-G84</f>
        <v>-4.6111978590488434E-3</v>
      </c>
    </row>
    <row r="85" spans="1:9" ht="18.600000000000001" customHeight="1" x14ac:dyDescent="0.2">
      <c r="A85" s="158"/>
      <c r="C85" s="176"/>
    </row>
    <row r="86" spans="1:9" ht="18.600000000000001" customHeight="1" x14ac:dyDescent="0.2">
      <c r="C86" s="313"/>
      <c r="D86" s="461"/>
      <c r="E86" s="461"/>
      <c r="F86" s="461"/>
      <c r="G86" s="461"/>
    </row>
    <row r="87" spans="1:9" ht="18.600000000000001" customHeight="1" x14ac:dyDescent="0.2">
      <c r="C87" s="190" t="s">
        <v>642</v>
      </c>
      <c r="D87" s="460" t="s">
        <v>644</v>
      </c>
      <c r="E87" s="460"/>
      <c r="F87" s="460"/>
      <c r="G87" s="460"/>
    </row>
    <row r="88" spans="1:9" ht="18.600000000000001" customHeight="1" x14ac:dyDescent="0.2">
      <c r="C88" s="330" t="s">
        <v>643</v>
      </c>
      <c r="D88" s="461" t="s">
        <v>645</v>
      </c>
      <c r="E88" s="461"/>
      <c r="F88" s="461"/>
      <c r="G88" s="461"/>
    </row>
    <row r="89" spans="1:9" ht="18.600000000000001" customHeight="1" x14ac:dyDescent="0.2">
      <c r="C89" s="330" t="s">
        <v>640</v>
      </c>
      <c r="D89" s="461" t="s">
        <v>641</v>
      </c>
      <c r="E89" s="461"/>
      <c r="F89" s="461"/>
      <c r="G89" s="461"/>
    </row>
  </sheetData>
  <mergeCells count="27">
    <mergeCell ref="L13:M13"/>
    <mergeCell ref="O13:Q13"/>
    <mergeCell ref="C2:G2"/>
    <mergeCell ref="C3:G3"/>
    <mergeCell ref="C4:G4"/>
    <mergeCell ref="C5:G5"/>
    <mergeCell ref="C7:G7"/>
    <mergeCell ref="C8:G8"/>
    <mergeCell ref="C48:G48"/>
    <mergeCell ref="C9:G9"/>
    <mergeCell ref="C10:G10"/>
    <mergeCell ref="C11:G11"/>
    <mergeCell ref="I13:J13"/>
    <mergeCell ref="B40:F40"/>
    <mergeCell ref="C43:G43"/>
    <mergeCell ref="C44:G44"/>
    <mergeCell ref="C45:G45"/>
    <mergeCell ref="C46:G46"/>
    <mergeCell ref="D87:G87"/>
    <mergeCell ref="D88:G88"/>
    <mergeCell ref="D89:G89"/>
    <mergeCell ref="C49:G49"/>
    <mergeCell ref="C50:G50"/>
    <mergeCell ref="C51:G51"/>
    <mergeCell ref="C52:G52"/>
    <mergeCell ref="B81:F81"/>
    <mergeCell ref="D86:G86"/>
  </mergeCells>
  <pageMargins left="0.7" right="0.7" top="0.75" bottom="0.75" header="0.3" footer="0.3"/>
  <pageSetup scale="7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983"/>
  <sheetViews>
    <sheetView workbookViewId="0">
      <selection activeCell="D25" sqref="D25"/>
    </sheetView>
  </sheetViews>
  <sheetFormatPr baseColWidth="10" defaultColWidth="9.140625" defaultRowHeight="12" outlineLevelRow="1" x14ac:dyDescent="0.2"/>
  <cols>
    <col min="1" max="1" width="5.7109375" style="339" customWidth="1"/>
    <col min="2" max="2" width="50" style="339" customWidth="1"/>
    <col min="3" max="3" width="6" style="339" customWidth="1"/>
    <col min="4" max="4" width="7.140625" style="339" customWidth="1"/>
    <col min="5" max="5" width="11.7109375" style="339" customWidth="1"/>
    <col min="6" max="6" width="10.85546875" style="339" customWidth="1"/>
    <col min="7" max="7" width="11.7109375" style="339" customWidth="1"/>
    <col min="8" max="8" width="12.5703125" style="339" customWidth="1"/>
    <col min="9" max="9" width="11.7109375" style="340" customWidth="1"/>
    <col min="10" max="10" width="20.7109375" style="339" customWidth="1"/>
    <col min="11" max="16384" width="9.140625" style="339"/>
  </cols>
  <sheetData>
    <row r="1" spans="1:10" x14ac:dyDescent="0.2">
      <c r="A1" s="339" t="s">
        <v>689</v>
      </c>
      <c r="B1" s="339" t="s">
        <v>690</v>
      </c>
      <c r="C1" s="339" t="s">
        <v>691</v>
      </c>
      <c r="D1" s="339" t="s">
        <v>692</v>
      </c>
      <c r="E1" s="339" t="s">
        <v>693</v>
      </c>
      <c r="F1" s="339" t="s">
        <v>694</v>
      </c>
      <c r="G1" s="339" t="s">
        <v>695</v>
      </c>
      <c r="H1" s="339" t="s">
        <v>696</v>
      </c>
      <c r="I1" s="340" t="s">
        <v>697</v>
      </c>
      <c r="J1" s="339" t="s">
        <v>698</v>
      </c>
    </row>
    <row r="2" spans="1:10" x14ac:dyDescent="0.2">
      <c r="A2" s="339">
        <v>100</v>
      </c>
      <c r="B2" s="339" t="s">
        <v>699</v>
      </c>
    </row>
    <row r="3" spans="1:10" x14ac:dyDescent="0.2">
      <c r="A3" s="339">
        <f>+A2+0.01</f>
        <v>100.01</v>
      </c>
      <c r="B3" s="339" t="s">
        <v>700</v>
      </c>
      <c r="C3" s="339">
        <v>1</v>
      </c>
      <c r="D3" s="339" t="s">
        <v>692</v>
      </c>
      <c r="G3" s="339">
        <f>+G9/C5</f>
        <v>88983.05</v>
      </c>
      <c r="H3" s="339">
        <f>+H9/C5</f>
        <v>16016.939999999999</v>
      </c>
      <c r="I3" s="340">
        <f>+I9/C5</f>
        <v>104999.99</v>
      </c>
      <c r="J3" s="339" t="s">
        <v>701</v>
      </c>
    </row>
    <row r="4" spans="1:10" x14ac:dyDescent="0.2">
      <c r="B4" s="339" t="s">
        <v>702</v>
      </c>
    </row>
    <row r="5" spans="1:10" x14ac:dyDescent="0.2">
      <c r="B5" s="339" t="s">
        <v>703</v>
      </c>
      <c r="C5" s="339">
        <v>1</v>
      </c>
      <c r="D5" s="339" t="s">
        <v>692</v>
      </c>
    </row>
    <row r="6" spans="1:10" x14ac:dyDescent="0.2">
      <c r="B6" s="339" t="s">
        <v>704</v>
      </c>
    </row>
    <row r="7" spans="1:10" x14ac:dyDescent="0.2">
      <c r="B7" s="339" t="s">
        <v>705</v>
      </c>
      <c r="C7" s="339">
        <v>1</v>
      </c>
      <c r="D7" s="339" t="s">
        <v>4</v>
      </c>
      <c r="E7" s="339">
        <v>40677.97</v>
      </c>
      <c r="F7" s="339">
        <v>7322.03</v>
      </c>
      <c r="G7" s="339">
        <f>ROUND((C7*(E7)),2)</f>
        <v>40677.97</v>
      </c>
      <c r="H7" s="339">
        <f>ROUND((C7*(F7)),2)</f>
        <v>7322.03</v>
      </c>
    </row>
    <row r="8" spans="1:10" x14ac:dyDescent="0.2">
      <c r="B8" s="339" t="s">
        <v>706</v>
      </c>
      <c r="C8" s="339">
        <v>1</v>
      </c>
      <c r="D8" s="339" t="s">
        <v>4</v>
      </c>
      <c r="E8" s="339">
        <v>48305.08</v>
      </c>
      <c r="F8" s="339">
        <v>8694.91</v>
      </c>
      <c r="G8" s="339">
        <f>ROUND((C8*(E8)),2)</f>
        <v>48305.08</v>
      </c>
      <c r="H8" s="339">
        <f>ROUND((C8*(F8)),2)</f>
        <v>8694.91</v>
      </c>
    </row>
    <row r="9" spans="1:10" x14ac:dyDescent="0.2">
      <c r="B9" s="339" t="s">
        <v>707</v>
      </c>
      <c r="G9" s="339">
        <f>SUM(G7:G8)</f>
        <v>88983.05</v>
      </c>
      <c r="H9" s="339">
        <f>SUM(H7:H8)</f>
        <v>16016.939999999999</v>
      </c>
      <c r="I9" s="340">
        <f>SUM(G9:H9)</f>
        <v>104999.99</v>
      </c>
    </row>
    <row r="11" spans="1:10" x14ac:dyDescent="0.2">
      <c r="A11" s="339">
        <f>+A3+0.01</f>
        <v>100.02000000000001</v>
      </c>
      <c r="B11" s="339" t="s">
        <v>708</v>
      </c>
      <c r="C11" s="339">
        <v>1</v>
      </c>
      <c r="D11" s="339" t="s">
        <v>2</v>
      </c>
      <c r="G11" s="339">
        <f>+G26/C13</f>
        <v>243.39033057851239</v>
      </c>
      <c r="H11" s="339">
        <f>+H26/C13</f>
        <v>37.486652892561985</v>
      </c>
      <c r="I11" s="340">
        <f>+I26/C13</f>
        <v>280.87698347107437</v>
      </c>
      <c r="J11" s="339" t="s">
        <v>701</v>
      </c>
    </row>
    <row r="12" spans="1:10" x14ac:dyDescent="0.2">
      <c r="B12" s="339" t="s">
        <v>709</v>
      </c>
    </row>
    <row r="13" spans="1:10" x14ac:dyDescent="0.2">
      <c r="B13" s="339" t="s">
        <v>703</v>
      </c>
      <c r="C13" s="339">
        <f>11*22</f>
        <v>242</v>
      </c>
      <c r="D13" s="339" t="s">
        <v>2</v>
      </c>
    </row>
    <row r="14" spans="1:10" x14ac:dyDescent="0.2">
      <c r="B14" s="339" t="s">
        <v>704</v>
      </c>
    </row>
    <row r="15" spans="1:10" x14ac:dyDescent="0.2">
      <c r="B15" s="339" t="s">
        <v>710</v>
      </c>
      <c r="C15" s="339">
        <v>79.2</v>
      </c>
      <c r="D15" s="339" t="s">
        <v>711</v>
      </c>
      <c r="E15" s="339">
        <v>143.22</v>
      </c>
      <c r="F15" s="339">
        <v>25.78</v>
      </c>
      <c r="G15" s="339">
        <f t="shared" ref="G15:G21" si="0">ROUND((C15*(E15)),2)</f>
        <v>11343.02</v>
      </c>
      <c r="H15" s="339">
        <f t="shared" ref="H15:H21" si="1">ROUND((C15*(F15)),2)</f>
        <v>2041.78</v>
      </c>
    </row>
    <row r="16" spans="1:10" x14ac:dyDescent="0.2">
      <c r="B16" s="339" t="s">
        <v>712</v>
      </c>
      <c r="C16" s="339">
        <v>158.4</v>
      </c>
      <c r="D16" s="339" t="s">
        <v>711</v>
      </c>
      <c r="E16" s="339">
        <v>143.22</v>
      </c>
      <c r="F16" s="339">
        <v>25.78</v>
      </c>
      <c r="G16" s="339">
        <f t="shared" si="0"/>
        <v>22686.05</v>
      </c>
      <c r="H16" s="339">
        <f t="shared" si="1"/>
        <v>4083.55</v>
      </c>
    </row>
    <row r="17" spans="1:10" x14ac:dyDescent="0.2">
      <c r="B17" s="339" t="s">
        <v>713</v>
      </c>
      <c r="C17" s="339">
        <v>9.5</v>
      </c>
      <c r="D17" s="339" t="s">
        <v>714</v>
      </c>
      <c r="E17" s="339">
        <v>44.07</v>
      </c>
      <c r="F17" s="339">
        <v>7.93</v>
      </c>
      <c r="G17" s="339">
        <f t="shared" si="0"/>
        <v>418.67</v>
      </c>
      <c r="H17" s="339">
        <f t="shared" si="1"/>
        <v>75.34</v>
      </c>
    </row>
    <row r="18" spans="1:10" x14ac:dyDescent="0.2">
      <c r="B18" s="339" t="s">
        <v>715</v>
      </c>
      <c r="C18" s="339">
        <v>6</v>
      </c>
      <c r="D18" s="339" t="s">
        <v>716</v>
      </c>
      <c r="E18" s="339">
        <v>419.49</v>
      </c>
      <c r="F18" s="339">
        <v>75.510000000000005</v>
      </c>
      <c r="G18" s="339">
        <f t="shared" si="0"/>
        <v>2516.94</v>
      </c>
      <c r="H18" s="339">
        <f t="shared" si="1"/>
        <v>453.06</v>
      </c>
    </row>
    <row r="19" spans="1:10" x14ac:dyDescent="0.2">
      <c r="B19" s="339" t="s">
        <v>717</v>
      </c>
      <c r="C19" s="339">
        <v>2</v>
      </c>
      <c r="D19" s="339" t="s">
        <v>718</v>
      </c>
      <c r="E19" s="339">
        <v>148.31</v>
      </c>
      <c r="F19" s="339">
        <v>26.7</v>
      </c>
      <c r="G19" s="339">
        <f t="shared" si="0"/>
        <v>296.62</v>
      </c>
      <c r="H19" s="339">
        <f t="shared" si="1"/>
        <v>53.4</v>
      </c>
    </row>
    <row r="20" spans="1:10" x14ac:dyDescent="0.2">
      <c r="B20" s="339" t="s">
        <v>719</v>
      </c>
      <c r="C20" s="339">
        <v>0.1</v>
      </c>
      <c r="D20" s="339" t="s">
        <v>718</v>
      </c>
      <c r="E20" s="339">
        <v>1368.64</v>
      </c>
      <c r="F20" s="339">
        <v>246.36</v>
      </c>
      <c r="G20" s="339">
        <f t="shared" si="0"/>
        <v>136.86000000000001</v>
      </c>
      <c r="H20" s="339">
        <f t="shared" si="1"/>
        <v>24.64</v>
      </c>
    </row>
    <row r="21" spans="1:10" x14ac:dyDescent="0.2">
      <c r="B21" s="339" t="s">
        <v>720</v>
      </c>
      <c r="C21" s="339">
        <v>0.5</v>
      </c>
      <c r="D21" s="339" t="s">
        <v>721</v>
      </c>
      <c r="E21" s="339">
        <v>26000</v>
      </c>
      <c r="F21" s="339">
        <v>4680</v>
      </c>
      <c r="G21" s="339">
        <f t="shared" si="0"/>
        <v>13000</v>
      </c>
      <c r="H21" s="339">
        <f t="shared" si="1"/>
        <v>2340</v>
      </c>
    </row>
    <row r="22" spans="1:10" x14ac:dyDescent="0.2">
      <c r="B22" s="339" t="s">
        <v>722</v>
      </c>
    </row>
    <row r="23" spans="1:10" x14ac:dyDescent="0.2">
      <c r="B23" s="339" t="s">
        <v>723</v>
      </c>
      <c r="C23" s="339">
        <v>2</v>
      </c>
      <c r="D23" s="339" t="s">
        <v>721</v>
      </c>
      <c r="E23" s="339">
        <v>2941.78</v>
      </c>
      <c r="F23" s="339">
        <v>0</v>
      </c>
      <c r="G23" s="339">
        <f>ROUND((C23*(E23)),2)</f>
        <v>5883.56</v>
      </c>
      <c r="H23" s="339">
        <f>ROUND((C23*(F23)),2)</f>
        <v>0</v>
      </c>
    </row>
    <row r="24" spans="1:10" x14ac:dyDescent="0.2">
      <c r="B24" s="339" t="s">
        <v>724</v>
      </c>
      <c r="C24" s="339">
        <v>2</v>
      </c>
      <c r="D24" s="339" t="s">
        <v>721</v>
      </c>
      <c r="E24" s="339">
        <v>1260.3399999999999</v>
      </c>
      <c r="F24" s="339">
        <v>0</v>
      </c>
      <c r="G24" s="339">
        <f>ROUND((C24*(E24)),2)</f>
        <v>2520.6799999999998</v>
      </c>
      <c r="H24" s="339">
        <f>ROUND((C24*(F24)),2)</f>
        <v>0</v>
      </c>
    </row>
    <row r="25" spans="1:10" x14ac:dyDescent="0.2">
      <c r="B25" s="339" t="s">
        <v>725</v>
      </c>
      <c r="C25" s="339">
        <f>+C20</f>
        <v>0.1</v>
      </c>
      <c r="D25" s="339" t="s">
        <v>721</v>
      </c>
      <c r="E25" s="339">
        <v>980.59</v>
      </c>
      <c r="F25" s="339">
        <v>0</v>
      </c>
      <c r="G25" s="339">
        <f>ROUND((C25*(E25)),2)</f>
        <v>98.06</v>
      </c>
      <c r="H25" s="339">
        <f>ROUND((C25*(F25)),2)</f>
        <v>0</v>
      </c>
    </row>
    <row r="26" spans="1:10" x14ac:dyDescent="0.2">
      <c r="B26" s="339" t="s">
        <v>707</v>
      </c>
      <c r="G26" s="339">
        <f>SUM(G15:G25)</f>
        <v>58900.46</v>
      </c>
      <c r="H26" s="339">
        <f>SUM(H15:H25)</f>
        <v>9071.77</v>
      </c>
      <c r="I26" s="340">
        <f>SUM(G26:H26)</f>
        <v>67972.23</v>
      </c>
    </row>
    <row r="28" spans="1:10" x14ac:dyDescent="0.2">
      <c r="A28" s="339">
        <v>101</v>
      </c>
      <c r="B28" s="339" t="s">
        <v>726</v>
      </c>
    </row>
    <row r="29" spans="1:10" x14ac:dyDescent="0.2">
      <c r="A29" s="339">
        <f>+A28+0.01</f>
        <v>101.01</v>
      </c>
      <c r="B29" s="339" t="s">
        <v>727</v>
      </c>
      <c r="C29" s="339">
        <v>1</v>
      </c>
      <c r="D29" s="339" t="s">
        <v>9</v>
      </c>
      <c r="G29" s="339">
        <f>+G45/C31</f>
        <v>1472.6042857142857</v>
      </c>
      <c r="H29" s="339">
        <f>+H45/C31</f>
        <v>48.481428571428573</v>
      </c>
      <c r="I29" s="340">
        <f>+H29+G29</f>
        <v>1521.0857142857142</v>
      </c>
      <c r="J29" s="339" t="s">
        <v>701</v>
      </c>
    </row>
    <row r="30" spans="1:10" x14ac:dyDescent="0.2">
      <c r="B30" s="339" t="s">
        <v>728</v>
      </c>
    </row>
    <row r="31" spans="1:10" x14ac:dyDescent="0.2">
      <c r="B31" s="339" t="s">
        <v>703</v>
      </c>
      <c r="C31" s="339">
        <v>14</v>
      </c>
      <c r="D31" s="339" t="s">
        <v>9</v>
      </c>
    </row>
    <row r="32" spans="1:10" x14ac:dyDescent="0.2">
      <c r="B32" s="339" t="s">
        <v>729</v>
      </c>
      <c r="C32" s="339">
        <v>14</v>
      </c>
      <c r="D32" s="339" t="s">
        <v>730</v>
      </c>
    </row>
    <row r="33" spans="1:10" x14ac:dyDescent="0.2">
      <c r="B33" s="339" t="s">
        <v>704</v>
      </c>
    </row>
    <row r="34" spans="1:10" x14ac:dyDescent="0.2">
      <c r="B34" s="339" t="s">
        <v>731</v>
      </c>
      <c r="C34" s="339">
        <f>0.1*4</f>
        <v>0.4</v>
      </c>
      <c r="D34" s="339" t="s">
        <v>692</v>
      </c>
      <c r="E34" s="339">
        <v>4961.8599999999997</v>
      </c>
      <c r="F34" s="339">
        <v>893.13</v>
      </c>
      <c r="G34" s="339">
        <f>ROUND((C34*(E34)),2)</f>
        <v>1984.74</v>
      </c>
      <c r="H34" s="339">
        <f>ROUND((C34*(F34)),2)</f>
        <v>357.25</v>
      </c>
    </row>
    <row r="35" spans="1:10" x14ac:dyDescent="0.2">
      <c r="B35" s="339" t="s">
        <v>732</v>
      </c>
      <c r="C35" s="339">
        <v>0.8</v>
      </c>
      <c r="D35" s="339" t="s">
        <v>692</v>
      </c>
      <c r="E35" s="339">
        <v>754.24</v>
      </c>
      <c r="F35" s="339">
        <v>135.76</v>
      </c>
      <c r="G35" s="339">
        <f>ROUND((C35*(E35)),2)</f>
        <v>603.39</v>
      </c>
      <c r="H35" s="339">
        <f>ROUND((C35*(F35)),2)</f>
        <v>108.61</v>
      </c>
    </row>
    <row r="36" spans="1:10" x14ac:dyDescent="0.2">
      <c r="B36" s="339" t="s">
        <v>733</v>
      </c>
      <c r="C36" s="339">
        <v>0.2</v>
      </c>
      <c r="D36" s="339" t="s">
        <v>692</v>
      </c>
      <c r="E36" s="339">
        <v>1144.07</v>
      </c>
      <c r="F36" s="339">
        <v>205.93</v>
      </c>
      <c r="G36" s="339">
        <f>ROUND((C36*(E36)),2)</f>
        <v>228.81</v>
      </c>
      <c r="H36" s="339">
        <f>ROUND((C36*(F36)),2)</f>
        <v>41.19</v>
      </c>
    </row>
    <row r="37" spans="1:10" x14ac:dyDescent="0.2">
      <c r="B37" s="339" t="s">
        <v>734</v>
      </c>
      <c r="C37" s="339">
        <v>6.66</v>
      </c>
      <c r="D37" s="339" t="s">
        <v>735</v>
      </c>
      <c r="E37" s="339">
        <v>143.22</v>
      </c>
      <c r="F37" s="339">
        <v>25.78</v>
      </c>
      <c r="G37" s="339">
        <f>ROUND((C37*(E37)),2)</f>
        <v>953.85</v>
      </c>
      <c r="H37" s="339">
        <f>ROUND((C37*(F37)),2)</f>
        <v>171.69</v>
      </c>
    </row>
    <row r="38" spans="1:10" x14ac:dyDescent="0.2">
      <c r="B38" s="339" t="s">
        <v>722</v>
      </c>
    </row>
    <row r="39" spans="1:10" x14ac:dyDescent="0.2">
      <c r="B39" s="339" t="s">
        <v>736</v>
      </c>
      <c r="C39" s="339">
        <v>1</v>
      </c>
      <c r="D39" s="339" t="s">
        <v>721</v>
      </c>
      <c r="E39" s="339">
        <v>2334.67</v>
      </c>
      <c r="F39" s="339">
        <v>0</v>
      </c>
      <c r="G39" s="339">
        <f t="shared" ref="G39:G44" si="2">ROUND((C39*(E39)),2)</f>
        <v>2334.67</v>
      </c>
      <c r="H39" s="339">
        <f t="shared" ref="H39:H44" si="3">ROUND((C39*(F39)),2)</f>
        <v>0</v>
      </c>
    </row>
    <row r="40" spans="1:10" x14ac:dyDescent="0.2">
      <c r="B40" s="339" t="s">
        <v>737</v>
      </c>
      <c r="C40" s="339">
        <v>2</v>
      </c>
      <c r="D40" s="339" t="s">
        <v>721</v>
      </c>
      <c r="E40" s="339">
        <v>1072.8499999999999</v>
      </c>
      <c r="F40" s="339">
        <v>0</v>
      </c>
      <c r="G40" s="339">
        <f t="shared" si="2"/>
        <v>2145.6999999999998</v>
      </c>
      <c r="H40" s="339">
        <f t="shared" si="3"/>
        <v>0</v>
      </c>
    </row>
    <row r="41" spans="1:10" x14ac:dyDescent="0.2">
      <c r="B41" s="339" t="s">
        <v>738</v>
      </c>
      <c r="C41" s="339">
        <v>2</v>
      </c>
      <c r="D41" s="339" t="s">
        <v>721</v>
      </c>
      <c r="E41" s="339">
        <v>1072.8499999999999</v>
      </c>
      <c r="F41" s="339">
        <v>0</v>
      </c>
      <c r="G41" s="339">
        <f t="shared" si="2"/>
        <v>2145.6999999999998</v>
      </c>
      <c r="H41" s="339">
        <f t="shared" si="3"/>
        <v>0</v>
      </c>
    </row>
    <row r="42" spans="1:10" x14ac:dyDescent="0.2">
      <c r="B42" s="339" t="s">
        <v>739</v>
      </c>
      <c r="C42" s="339">
        <v>4</v>
      </c>
      <c r="D42" s="339" t="s">
        <v>721</v>
      </c>
      <c r="E42" s="339">
        <v>1072.8499999999999</v>
      </c>
      <c r="F42" s="339">
        <v>0</v>
      </c>
      <c r="G42" s="339">
        <f t="shared" si="2"/>
        <v>4291.3999999999996</v>
      </c>
      <c r="H42" s="339">
        <f t="shared" si="3"/>
        <v>0</v>
      </c>
    </row>
    <row r="43" spans="1:10" x14ac:dyDescent="0.2">
      <c r="B43" s="339" t="s">
        <v>740</v>
      </c>
      <c r="C43" s="339">
        <v>4</v>
      </c>
      <c r="D43" s="339" t="s">
        <v>721</v>
      </c>
      <c r="E43" s="339">
        <v>1072.8499999999999</v>
      </c>
      <c r="F43" s="339">
        <v>0</v>
      </c>
      <c r="G43" s="339">
        <f t="shared" si="2"/>
        <v>4291.3999999999996</v>
      </c>
      <c r="H43" s="339">
        <f t="shared" si="3"/>
        <v>0</v>
      </c>
    </row>
    <row r="44" spans="1:10" x14ac:dyDescent="0.2">
      <c r="B44" s="339" t="s">
        <v>741</v>
      </c>
      <c r="C44" s="339">
        <v>1</v>
      </c>
      <c r="D44" s="339" t="s">
        <v>721</v>
      </c>
      <c r="E44" s="339">
        <v>1636.8</v>
      </c>
      <c r="F44" s="339">
        <v>0</v>
      </c>
      <c r="G44" s="339">
        <f t="shared" si="2"/>
        <v>1636.8</v>
      </c>
      <c r="H44" s="339">
        <f t="shared" si="3"/>
        <v>0</v>
      </c>
    </row>
    <row r="45" spans="1:10" x14ac:dyDescent="0.2">
      <c r="B45" s="339" t="s">
        <v>707</v>
      </c>
      <c r="G45" s="339">
        <f>SUM(G34:G44)</f>
        <v>20616.46</v>
      </c>
      <c r="H45" s="339">
        <f>SUM(H34:H44)</f>
        <v>678.74</v>
      </c>
      <c r="I45" s="340">
        <f>SUM(G45:H45)</f>
        <v>21295.200000000001</v>
      </c>
    </row>
    <row r="47" spans="1:10" x14ac:dyDescent="0.2">
      <c r="A47" s="339">
        <f>+A29+0.01</f>
        <v>101.02000000000001</v>
      </c>
      <c r="B47" s="339" t="s">
        <v>742</v>
      </c>
      <c r="C47" s="339">
        <v>1</v>
      </c>
      <c r="D47" s="339" t="s">
        <v>9</v>
      </c>
      <c r="G47" s="339">
        <f>+G63/C49</f>
        <v>1018.4827777777778</v>
      </c>
      <c r="H47" s="339">
        <f>+H63/C49</f>
        <v>57.783888888888896</v>
      </c>
      <c r="I47" s="340">
        <f>+H47+G47</f>
        <v>1076.2666666666667</v>
      </c>
      <c r="J47" s="339" t="s">
        <v>701</v>
      </c>
    </row>
    <row r="48" spans="1:10" x14ac:dyDescent="0.2">
      <c r="B48" s="339" t="s">
        <v>743</v>
      </c>
    </row>
    <row r="49" spans="2:9" x14ac:dyDescent="0.2">
      <c r="B49" s="339" t="s">
        <v>703</v>
      </c>
      <c r="C49" s="339">
        <v>18</v>
      </c>
      <c r="D49" s="339" t="s">
        <v>9</v>
      </c>
    </row>
    <row r="50" spans="2:9" x14ac:dyDescent="0.2">
      <c r="B50" s="339" t="s">
        <v>729</v>
      </c>
      <c r="C50" s="339">
        <v>18</v>
      </c>
      <c r="D50" s="339" t="s">
        <v>730</v>
      </c>
    </row>
    <row r="51" spans="2:9" x14ac:dyDescent="0.2">
      <c r="B51" s="339" t="s">
        <v>704</v>
      </c>
    </row>
    <row r="52" spans="2:9" x14ac:dyDescent="0.2">
      <c r="B52" s="339" t="s">
        <v>731</v>
      </c>
      <c r="C52" s="339">
        <f>0.1*4</f>
        <v>0.4</v>
      </c>
      <c r="D52" s="339" t="s">
        <v>692</v>
      </c>
      <c r="E52" s="339">
        <v>4961.8599999999997</v>
      </c>
      <c r="F52" s="339">
        <v>893.13</v>
      </c>
      <c r="G52" s="339">
        <f>ROUND((C52*(E52)),2)</f>
        <v>1984.74</v>
      </c>
      <c r="H52" s="339">
        <f>ROUND((C52*(F52)),2)</f>
        <v>357.25</v>
      </c>
    </row>
    <row r="53" spans="2:9" x14ac:dyDescent="0.2">
      <c r="B53" s="339" t="s">
        <v>732</v>
      </c>
      <c r="C53" s="339">
        <v>0.4</v>
      </c>
      <c r="D53" s="339" t="s">
        <v>692</v>
      </c>
      <c r="E53" s="339">
        <v>754.24</v>
      </c>
      <c r="F53" s="339">
        <v>135.76</v>
      </c>
      <c r="G53" s="339">
        <f>ROUND((C53*(E53)),2)</f>
        <v>301.7</v>
      </c>
      <c r="H53" s="339">
        <f>ROUND((C53*(F53)),2)</f>
        <v>54.3</v>
      </c>
    </row>
    <row r="54" spans="2:9" x14ac:dyDescent="0.2">
      <c r="B54" s="339" t="s">
        <v>733</v>
      </c>
      <c r="C54" s="339">
        <v>0.2</v>
      </c>
      <c r="D54" s="339" t="s">
        <v>692</v>
      </c>
      <c r="E54" s="339">
        <v>1144.07</v>
      </c>
      <c r="F54" s="339">
        <v>205.93</v>
      </c>
      <c r="G54" s="339">
        <f>ROUND((C54*(E54)),2)</f>
        <v>228.81</v>
      </c>
      <c r="H54" s="339">
        <f>ROUND((C54*(F54)),2)</f>
        <v>41.19</v>
      </c>
    </row>
    <row r="55" spans="2:9" x14ac:dyDescent="0.2">
      <c r="B55" s="339" t="s">
        <v>734</v>
      </c>
      <c r="C55" s="339">
        <v>6.66</v>
      </c>
      <c r="D55" s="339" t="s">
        <v>735</v>
      </c>
      <c r="E55" s="339">
        <v>143.22</v>
      </c>
      <c r="F55" s="339">
        <v>25.78</v>
      </c>
      <c r="G55" s="339">
        <f>ROUND((C55*(E55)),2)</f>
        <v>953.85</v>
      </c>
      <c r="H55" s="339">
        <f>ROUND((C55*(F55)),2)</f>
        <v>171.69</v>
      </c>
    </row>
    <row r="56" spans="2:9" x14ac:dyDescent="0.2">
      <c r="B56" s="339" t="s">
        <v>744</v>
      </c>
      <c r="C56" s="339">
        <v>1</v>
      </c>
      <c r="D56" s="339" t="s">
        <v>721</v>
      </c>
      <c r="E56" s="339">
        <v>2309.3200000000002</v>
      </c>
      <c r="F56" s="339">
        <v>415.68</v>
      </c>
      <c r="G56" s="339">
        <f>ROUND((C56*(E56)),2)</f>
        <v>2309.3200000000002</v>
      </c>
      <c r="H56" s="339">
        <f>ROUND((C56*(F56)),2)</f>
        <v>415.68</v>
      </c>
    </row>
    <row r="57" spans="2:9" x14ac:dyDescent="0.2">
      <c r="B57" s="339" t="s">
        <v>722</v>
      </c>
    </row>
    <row r="58" spans="2:9" x14ac:dyDescent="0.2">
      <c r="B58" s="339" t="s">
        <v>736</v>
      </c>
      <c r="C58" s="339">
        <v>1</v>
      </c>
      <c r="D58" s="339" t="s">
        <v>721</v>
      </c>
      <c r="E58" s="339">
        <v>2334.67</v>
      </c>
      <c r="F58" s="339">
        <v>0</v>
      </c>
      <c r="G58" s="339">
        <f>ROUND((C58*(E58)),2)</f>
        <v>2334.67</v>
      </c>
      <c r="H58" s="339">
        <f>ROUND((C58*(F58)),2)</f>
        <v>0</v>
      </c>
    </row>
    <row r="59" spans="2:9" x14ac:dyDescent="0.2">
      <c r="B59" s="339" t="s">
        <v>737</v>
      </c>
      <c r="C59" s="339">
        <v>2</v>
      </c>
      <c r="D59" s="339" t="s">
        <v>721</v>
      </c>
      <c r="E59" s="339">
        <v>1072.8499999999999</v>
      </c>
      <c r="F59" s="339">
        <v>0</v>
      </c>
      <c r="G59" s="339">
        <f>ROUND((C59*(E59)),2)</f>
        <v>2145.6999999999998</v>
      </c>
      <c r="H59" s="339">
        <f>ROUND((C59*(F59)),2)</f>
        <v>0</v>
      </c>
    </row>
    <row r="60" spans="2:9" x14ac:dyDescent="0.2">
      <c r="B60" s="339" t="s">
        <v>738</v>
      </c>
      <c r="C60" s="339">
        <v>2</v>
      </c>
      <c r="D60" s="339" t="s">
        <v>721</v>
      </c>
      <c r="E60" s="339">
        <v>1072.8499999999999</v>
      </c>
      <c r="F60" s="339">
        <v>0</v>
      </c>
      <c r="G60" s="339">
        <f>ROUND((C60*(E60)),2)</f>
        <v>2145.6999999999998</v>
      </c>
      <c r="H60" s="339">
        <f>ROUND((C60*(F60)),2)</f>
        <v>0</v>
      </c>
    </row>
    <row r="61" spans="2:9" x14ac:dyDescent="0.2">
      <c r="B61" s="339" t="s">
        <v>740</v>
      </c>
      <c r="C61" s="339">
        <v>4</v>
      </c>
      <c r="D61" s="339" t="s">
        <v>721</v>
      </c>
      <c r="E61" s="339">
        <v>1072.8499999999999</v>
      </c>
      <c r="F61" s="339">
        <v>0</v>
      </c>
      <c r="G61" s="339">
        <f>ROUND((C61*(E61)),2)</f>
        <v>4291.3999999999996</v>
      </c>
      <c r="H61" s="339">
        <f>ROUND((C61*(F61)),2)</f>
        <v>0</v>
      </c>
    </row>
    <row r="62" spans="2:9" x14ac:dyDescent="0.2">
      <c r="B62" s="339" t="s">
        <v>741</v>
      </c>
      <c r="C62" s="339">
        <v>1</v>
      </c>
      <c r="D62" s="339" t="s">
        <v>721</v>
      </c>
      <c r="E62" s="339">
        <v>1636.8</v>
      </c>
      <c r="F62" s="339">
        <v>0</v>
      </c>
      <c r="G62" s="339">
        <f>ROUND((C62*(E62)),2)</f>
        <v>1636.8</v>
      </c>
      <c r="H62" s="339">
        <f>ROUND((C62*(F62)),2)</f>
        <v>0</v>
      </c>
    </row>
    <row r="63" spans="2:9" x14ac:dyDescent="0.2">
      <c r="B63" s="339" t="s">
        <v>707</v>
      </c>
      <c r="G63" s="339">
        <f>SUM(G52:G62)</f>
        <v>18332.689999999999</v>
      </c>
      <c r="H63" s="339">
        <f>SUM(H52:H62)</f>
        <v>1040.1100000000001</v>
      </c>
      <c r="I63" s="340">
        <f>SUM(G63:H63)</f>
        <v>19372.8</v>
      </c>
    </row>
    <row r="65" spans="1:10" x14ac:dyDescent="0.2">
      <c r="A65" s="339">
        <f>+A47+0.01</f>
        <v>101.03000000000002</v>
      </c>
      <c r="B65" s="339" t="s">
        <v>745</v>
      </c>
      <c r="C65" s="339">
        <v>1</v>
      </c>
      <c r="D65" s="339" t="s">
        <v>9</v>
      </c>
      <c r="G65" s="339">
        <f>+G82/C67</f>
        <v>1364.3588888888889</v>
      </c>
      <c r="H65" s="339">
        <f>+H82/C67</f>
        <v>120.04111111111109</v>
      </c>
      <c r="I65" s="340">
        <f>+H65+G65</f>
        <v>1484.4</v>
      </c>
      <c r="J65" s="339" t="s">
        <v>701</v>
      </c>
    </row>
    <row r="66" spans="1:10" x14ac:dyDescent="0.2">
      <c r="B66" s="339" t="s">
        <v>746</v>
      </c>
    </row>
    <row r="67" spans="1:10" x14ac:dyDescent="0.2">
      <c r="B67" s="339" t="s">
        <v>703</v>
      </c>
      <c r="C67" s="339">
        <v>18</v>
      </c>
      <c r="D67" s="339" t="s">
        <v>9</v>
      </c>
    </row>
    <row r="68" spans="1:10" x14ac:dyDescent="0.2">
      <c r="B68" s="339" t="s">
        <v>729</v>
      </c>
      <c r="C68" s="339">
        <v>18</v>
      </c>
      <c r="D68" s="339" t="s">
        <v>730</v>
      </c>
    </row>
    <row r="69" spans="1:10" x14ac:dyDescent="0.2">
      <c r="B69" s="339" t="s">
        <v>704</v>
      </c>
    </row>
    <row r="70" spans="1:10" x14ac:dyDescent="0.2">
      <c r="B70" s="339" t="s">
        <v>731</v>
      </c>
      <c r="C70" s="339">
        <f>0.1*4</f>
        <v>0.4</v>
      </c>
      <c r="D70" s="339" t="s">
        <v>692</v>
      </c>
      <c r="E70" s="339">
        <v>4961.8599999999997</v>
      </c>
      <c r="F70" s="339">
        <v>893.13</v>
      </c>
      <c r="G70" s="339">
        <f t="shared" ref="G70:G75" si="4">ROUND((C70*(E70)),2)</f>
        <v>1984.74</v>
      </c>
      <c r="H70" s="339">
        <f t="shared" ref="H70:H75" si="5">ROUND((C70*(F70)),2)</f>
        <v>357.25</v>
      </c>
    </row>
    <row r="71" spans="1:10" x14ac:dyDescent="0.2">
      <c r="B71" s="339" t="s">
        <v>732</v>
      </c>
      <c r="C71" s="339">
        <v>0.4</v>
      </c>
      <c r="D71" s="339" t="s">
        <v>692</v>
      </c>
      <c r="E71" s="339">
        <v>754.24</v>
      </c>
      <c r="F71" s="339">
        <v>135.76</v>
      </c>
      <c r="G71" s="339">
        <f t="shared" si="4"/>
        <v>301.7</v>
      </c>
      <c r="H71" s="339">
        <f t="shared" si="5"/>
        <v>54.3</v>
      </c>
    </row>
    <row r="72" spans="1:10" x14ac:dyDescent="0.2">
      <c r="B72" s="339" t="s">
        <v>733</v>
      </c>
      <c r="C72" s="339">
        <v>0.2</v>
      </c>
      <c r="D72" s="339" t="s">
        <v>692</v>
      </c>
      <c r="E72" s="339">
        <v>69.489999999999995</v>
      </c>
      <c r="F72" s="339">
        <v>12.51</v>
      </c>
      <c r="G72" s="339">
        <f t="shared" si="4"/>
        <v>13.9</v>
      </c>
      <c r="H72" s="339">
        <f t="shared" si="5"/>
        <v>2.5</v>
      </c>
    </row>
    <row r="73" spans="1:10" x14ac:dyDescent="0.2">
      <c r="B73" s="339" t="s">
        <v>734</v>
      </c>
      <c r="C73" s="339">
        <v>6.66</v>
      </c>
      <c r="D73" s="339" t="s">
        <v>735</v>
      </c>
      <c r="E73" s="339">
        <v>143.22</v>
      </c>
      <c r="F73" s="339">
        <v>25.78</v>
      </c>
      <c r="G73" s="339">
        <f t="shared" si="4"/>
        <v>953.85</v>
      </c>
      <c r="H73" s="339">
        <f t="shared" si="5"/>
        <v>171.69</v>
      </c>
    </row>
    <row r="74" spans="1:10" x14ac:dyDescent="0.2">
      <c r="B74" s="339" t="s">
        <v>744</v>
      </c>
      <c r="C74" s="339">
        <v>1</v>
      </c>
      <c r="D74" s="339" t="s">
        <v>721</v>
      </c>
      <c r="E74" s="339">
        <v>2309.3200000000002</v>
      </c>
      <c r="F74" s="339">
        <v>415.68</v>
      </c>
      <c r="G74" s="339">
        <f t="shared" si="4"/>
        <v>2309.3200000000002</v>
      </c>
      <c r="H74" s="339">
        <f t="shared" si="5"/>
        <v>415.68</v>
      </c>
    </row>
    <row r="75" spans="1:10" x14ac:dyDescent="0.2">
      <c r="B75" s="339" t="s">
        <v>747</v>
      </c>
      <c r="C75" s="339">
        <v>1</v>
      </c>
      <c r="D75" s="339" t="s">
        <v>721</v>
      </c>
      <c r="E75" s="339">
        <v>6440.68</v>
      </c>
      <c r="F75" s="339">
        <v>1159.32</v>
      </c>
      <c r="G75" s="339">
        <f t="shared" si="4"/>
        <v>6440.68</v>
      </c>
      <c r="H75" s="339">
        <f t="shared" si="5"/>
        <v>1159.32</v>
      </c>
    </row>
    <row r="76" spans="1:10" x14ac:dyDescent="0.2">
      <c r="B76" s="339" t="s">
        <v>722</v>
      </c>
    </row>
    <row r="77" spans="1:10" x14ac:dyDescent="0.2">
      <c r="B77" s="339" t="s">
        <v>736</v>
      </c>
      <c r="C77" s="339">
        <v>1</v>
      </c>
      <c r="D77" s="339" t="s">
        <v>721</v>
      </c>
      <c r="E77" s="339">
        <v>2334.67</v>
      </c>
      <c r="F77" s="339">
        <v>0</v>
      </c>
      <c r="G77" s="339">
        <f>ROUND((C77*(E77)),2)</f>
        <v>2334.67</v>
      </c>
      <c r="H77" s="339">
        <f>ROUND((C77*(F77)),2)</f>
        <v>0</v>
      </c>
    </row>
    <row r="78" spans="1:10" x14ac:dyDescent="0.2">
      <c r="B78" s="339" t="s">
        <v>737</v>
      </c>
      <c r="C78" s="339">
        <v>2</v>
      </c>
      <c r="D78" s="339" t="s">
        <v>721</v>
      </c>
      <c r="E78" s="339">
        <v>1072.8499999999999</v>
      </c>
      <c r="F78" s="339">
        <v>0</v>
      </c>
      <c r="G78" s="339">
        <f>ROUND((C78*(E78)),2)</f>
        <v>2145.6999999999998</v>
      </c>
      <c r="H78" s="339">
        <f>ROUND((C78*(F78)),2)</f>
        <v>0</v>
      </c>
    </row>
    <row r="79" spans="1:10" x14ac:dyDescent="0.2">
      <c r="B79" s="339" t="s">
        <v>738</v>
      </c>
      <c r="C79" s="339">
        <v>2</v>
      </c>
      <c r="D79" s="339" t="s">
        <v>721</v>
      </c>
      <c r="E79" s="339">
        <v>1072.8499999999999</v>
      </c>
      <c r="F79" s="339">
        <v>0</v>
      </c>
      <c r="G79" s="339">
        <f>ROUND((C79*(E79)),2)</f>
        <v>2145.6999999999998</v>
      </c>
      <c r="H79" s="339">
        <f>ROUND((C79*(F79)),2)</f>
        <v>0</v>
      </c>
    </row>
    <row r="80" spans="1:10" x14ac:dyDescent="0.2">
      <c r="B80" s="339" t="s">
        <v>740</v>
      </c>
      <c r="C80" s="339">
        <v>4</v>
      </c>
      <c r="D80" s="339" t="s">
        <v>721</v>
      </c>
      <c r="E80" s="339">
        <v>1072.8499999999999</v>
      </c>
      <c r="F80" s="339">
        <v>0</v>
      </c>
      <c r="G80" s="339">
        <f>ROUND((C80*(E80)),2)</f>
        <v>4291.3999999999996</v>
      </c>
      <c r="H80" s="339">
        <f>ROUND((C80*(F80)),2)</f>
        <v>0</v>
      </c>
    </row>
    <row r="81" spans="1:10" x14ac:dyDescent="0.2">
      <c r="B81" s="339" t="s">
        <v>741</v>
      </c>
      <c r="C81" s="339">
        <v>1</v>
      </c>
      <c r="D81" s="339" t="s">
        <v>721</v>
      </c>
      <c r="E81" s="339">
        <v>1636.8</v>
      </c>
      <c r="F81" s="339">
        <v>0</v>
      </c>
      <c r="G81" s="339">
        <f>ROUND((C81*(E81)),2)</f>
        <v>1636.8</v>
      </c>
      <c r="H81" s="339">
        <f>ROUND((C81*(F81)),2)</f>
        <v>0</v>
      </c>
    </row>
    <row r="82" spans="1:10" x14ac:dyDescent="0.2">
      <c r="B82" s="339" t="s">
        <v>707</v>
      </c>
      <c r="G82" s="339">
        <f>SUM(G70:G81)</f>
        <v>24558.460000000003</v>
      </c>
      <c r="H82" s="339">
        <f>SUM(H70:H81)</f>
        <v>2160.7399999999998</v>
      </c>
      <c r="I82" s="340">
        <f>SUM(G82:H82)</f>
        <v>26719.200000000004</v>
      </c>
    </row>
    <row r="84" spans="1:10" x14ac:dyDescent="0.2">
      <c r="A84" s="339">
        <v>102</v>
      </c>
      <c r="B84" s="339" t="s">
        <v>748</v>
      </c>
    </row>
    <row r="85" spans="1:10" x14ac:dyDescent="0.2">
      <c r="A85" s="339">
        <f>+A84+0.01</f>
        <v>102.01</v>
      </c>
      <c r="B85" s="339" t="s">
        <v>749</v>
      </c>
      <c r="C85" s="339">
        <v>1</v>
      </c>
      <c r="D85" s="339" t="s">
        <v>9</v>
      </c>
      <c r="G85" s="339">
        <f>+G94/C87</f>
        <v>6577.0399999999991</v>
      </c>
      <c r="H85" s="339">
        <f>+H94/C87</f>
        <v>967.25000000000011</v>
      </c>
      <c r="I85" s="340">
        <f>+H85+G85</f>
        <v>7544.2899999999991</v>
      </c>
      <c r="J85" s="339" t="s">
        <v>701</v>
      </c>
    </row>
    <row r="86" spans="1:10" x14ac:dyDescent="0.2">
      <c r="B86" s="339" t="s">
        <v>750</v>
      </c>
    </row>
    <row r="87" spans="1:10" x14ac:dyDescent="0.2">
      <c r="B87" s="339" t="s">
        <v>703</v>
      </c>
      <c r="C87" s="339">
        <v>1</v>
      </c>
      <c r="D87" s="339" t="s">
        <v>9</v>
      </c>
    </row>
    <row r="88" spans="1:10" x14ac:dyDescent="0.2">
      <c r="B88" s="339" t="s">
        <v>704</v>
      </c>
    </row>
    <row r="89" spans="1:10" x14ac:dyDescent="0.2">
      <c r="B89" s="339" t="s">
        <v>751</v>
      </c>
      <c r="C89" s="339">
        <v>6.5</v>
      </c>
      <c r="D89" s="339" t="s">
        <v>716</v>
      </c>
      <c r="E89" s="339">
        <v>474.58</v>
      </c>
      <c r="F89" s="339">
        <v>85.42</v>
      </c>
      <c r="G89" s="339">
        <f>ROUND((C89*(E89)),2)</f>
        <v>3084.77</v>
      </c>
      <c r="H89" s="339">
        <f>ROUND((C89*(F89)),2)</f>
        <v>555.23</v>
      </c>
    </row>
    <row r="90" spans="1:10" x14ac:dyDescent="0.2">
      <c r="B90" s="339" t="s">
        <v>752</v>
      </c>
      <c r="C90" s="339">
        <v>0.52</v>
      </c>
      <c r="D90" s="339" t="s">
        <v>753</v>
      </c>
      <c r="E90" s="339">
        <v>1398.31</v>
      </c>
      <c r="F90" s="339">
        <v>251.7</v>
      </c>
      <c r="G90" s="339">
        <f>ROUND((C90*(E90)),2)</f>
        <v>727.12</v>
      </c>
      <c r="H90" s="339">
        <f>ROUND((C90*(F90)),2)</f>
        <v>130.88</v>
      </c>
    </row>
    <row r="91" spans="1:10" x14ac:dyDescent="0.2">
      <c r="B91" s="339" t="s">
        <v>754</v>
      </c>
      <c r="C91" s="339">
        <v>0.86</v>
      </c>
      <c r="D91" s="339" t="s">
        <v>753</v>
      </c>
      <c r="E91" s="339">
        <v>1398.31</v>
      </c>
      <c r="F91" s="339">
        <v>251.7</v>
      </c>
      <c r="G91" s="339">
        <f>ROUND((C91*(E91)),2)</f>
        <v>1202.55</v>
      </c>
      <c r="H91" s="339">
        <f>ROUND((C91*(F91)),2)</f>
        <v>216.46</v>
      </c>
    </row>
    <row r="92" spans="1:10" x14ac:dyDescent="0.2">
      <c r="B92" s="339" t="s">
        <v>755</v>
      </c>
      <c r="C92" s="339">
        <v>60</v>
      </c>
      <c r="D92" s="339" t="s">
        <v>756</v>
      </c>
      <c r="E92" s="339">
        <v>1.5</v>
      </c>
      <c r="F92" s="339">
        <v>0.27</v>
      </c>
      <c r="G92" s="339">
        <f>ROUND((C92*(E92)),2)</f>
        <v>90</v>
      </c>
      <c r="H92" s="339">
        <f>ROUND((C92*(F92)),2)</f>
        <v>16.2</v>
      </c>
    </row>
    <row r="93" spans="1:10" x14ac:dyDescent="0.2">
      <c r="B93" s="339" t="s">
        <v>757</v>
      </c>
      <c r="C93" s="339">
        <v>1</v>
      </c>
      <c r="D93" s="339" t="s">
        <v>9</v>
      </c>
      <c r="E93" s="339">
        <v>1472.6042857142857</v>
      </c>
      <c r="F93" s="339">
        <v>48.481428571428573</v>
      </c>
      <c r="G93" s="339">
        <f>ROUND((C93*(E93)),2)</f>
        <v>1472.6</v>
      </c>
      <c r="H93" s="339">
        <f>ROUND((C93*(F93)),2)</f>
        <v>48.48</v>
      </c>
    </row>
    <row r="94" spans="1:10" x14ac:dyDescent="0.2">
      <c r="B94" s="339" t="s">
        <v>707</v>
      </c>
      <c r="G94" s="339">
        <f>SUM(G89:G93)</f>
        <v>6577.0399999999991</v>
      </c>
      <c r="H94" s="339">
        <f>SUM(H89:H93)</f>
        <v>967.25000000000011</v>
      </c>
      <c r="I94" s="340">
        <f>SUM(G94:H94)</f>
        <v>7544.2899999999991</v>
      </c>
    </row>
    <row r="96" spans="1:10" x14ac:dyDescent="0.2">
      <c r="A96" s="339">
        <f>+A85+0.01</f>
        <v>102.02000000000001</v>
      </c>
      <c r="B96" s="339" t="s">
        <v>758</v>
      </c>
      <c r="C96" s="339">
        <v>1</v>
      </c>
      <c r="D96" s="339" t="s">
        <v>9</v>
      </c>
      <c r="G96" s="339">
        <f>+G105/C98</f>
        <v>6122.92</v>
      </c>
      <c r="H96" s="339">
        <f>+H105/C98</f>
        <v>976.55000000000007</v>
      </c>
      <c r="I96" s="340">
        <f>+H96+G96</f>
        <v>7099.47</v>
      </c>
      <c r="J96" s="339" t="s">
        <v>701</v>
      </c>
    </row>
    <row r="97" spans="1:10" x14ac:dyDescent="0.2">
      <c r="B97" s="339" t="s">
        <v>750</v>
      </c>
    </row>
    <row r="98" spans="1:10" x14ac:dyDescent="0.2">
      <c r="B98" s="339" t="s">
        <v>703</v>
      </c>
      <c r="C98" s="339">
        <v>1</v>
      </c>
      <c r="D98" s="339" t="s">
        <v>9</v>
      </c>
    </row>
    <row r="99" spans="1:10" x14ac:dyDescent="0.2">
      <c r="B99" s="339" t="s">
        <v>704</v>
      </c>
    </row>
    <row r="100" spans="1:10" x14ac:dyDescent="0.2">
      <c r="B100" s="339" t="s">
        <v>751</v>
      </c>
      <c r="C100" s="339">
        <v>6.5</v>
      </c>
      <c r="D100" s="339" t="s">
        <v>716</v>
      </c>
      <c r="E100" s="339">
        <v>474.58</v>
      </c>
      <c r="F100" s="339">
        <v>85.42</v>
      </c>
      <c r="G100" s="339">
        <f>ROUND((C100*(E100)),2)</f>
        <v>3084.77</v>
      </c>
      <c r="H100" s="339">
        <f>ROUND((C100*(F100)),2)</f>
        <v>555.23</v>
      </c>
    </row>
    <row r="101" spans="1:10" x14ac:dyDescent="0.2">
      <c r="B101" s="339" t="s">
        <v>752</v>
      </c>
      <c r="C101" s="339">
        <v>0.52</v>
      </c>
      <c r="D101" s="339" t="s">
        <v>753</v>
      </c>
      <c r="E101" s="339">
        <v>1398.31</v>
      </c>
      <c r="F101" s="339">
        <v>251.7</v>
      </c>
      <c r="G101" s="339">
        <f>ROUND((C101*(E101)),2)</f>
        <v>727.12</v>
      </c>
      <c r="H101" s="339">
        <f>ROUND((C101*(F101)),2)</f>
        <v>130.88</v>
      </c>
    </row>
    <row r="102" spans="1:10" x14ac:dyDescent="0.2">
      <c r="B102" s="339" t="s">
        <v>754</v>
      </c>
      <c r="C102" s="339">
        <v>0.86</v>
      </c>
      <c r="D102" s="339" t="s">
        <v>753</v>
      </c>
      <c r="E102" s="339">
        <v>1398.31</v>
      </c>
      <c r="F102" s="339">
        <v>251.7</v>
      </c>
      <c r="G102" s="339">
        <f>ROUND((C102*(E102)),2)</f>
        <v>1202.55</v>
      </c>
      <c r="H102" s="339">
        <f>ROUND((C102*(F102)),2)</f>
        <v>216.46</v>
      </c>
    </row>
    <row r="103" spans="1:10" x14ac:dyDescent="0.2">
      <c r="B103" s="339" t="s">
        <v>755</v>
      </c>
      <c r="C103" s="339">
        <v>60</v>
      </c>
      <c r="D103" s="339" t="s">
        <v>756</v>
      </c>
      <c r="E103" s="339">
        <v>1.5</v>
      </c>
      <c r="F103" s="339">
        <v>0.27</v>
      </c>
      <c r="G103" s="339">
        <f>ROUND((C103*(E103)),2)</f>
        <v>90</v>
      </c>
      <c r="H103" s="339">
        <f>ROUND((C103*(F103)),2)</f>
        <v>16.2</v>
      </c>
    </row>
    <row r="104" spans="1:10" x14ac:dyDescent="0.2">
      <c r="B104" s="339" t="s">
        <v>759</v>
      </c>
      <c r="C104" s="339">
        <v>1</v>
      </c>
      <c r="D104" s="339" t="s">
        <v>9</v>
      </c>
      <c r="E104" s="339">
        <v>1018.4827777777778</v>
      </c>
      <c r="F104" s="339">
        <v>57.783888888888896</v>
      </c>
      <c r="G104" s="339">
        <f>ROUND((C104*(E104)),2)</f>
        <v>1018.48</v>
      </c>
      <c r="H104" s="339">
        <f>ROUND((C104*(F104)),2)</f>
        <v>57.78</v>
      </c>
    </row>
    <row r="105" spans="1:10" x14ac:dyDescent="0.2">
      <c r="B105" s="339" t="s">
        <v>707</v>
      </c>
      <c r="G105" s="339">
        <f>SUM(G100:G104)</f>
        <v>6122.92</v>
      </c>
      <c r="H105" s="339">
        <f>SUM(H100:H104)</f>
        <v>976.55000000000007</v>
      </c>
      <c r="I105" s="340">
        <f>SUM(G105:H105)</f>
        <v>7099.47</v>
      </c>
    </row>
    <row r="107" spans="1:10" x14ac:dyDescent="0.2">
      <c r="A107" s="339">
        <f>+A96+0.01</f>
        <v>102.03000000000002</v>
      </c>
      <c r="B107" s="339" t="s">
        <v>760</v>
      </c>
      <c r="C107" s="339">
        <v>1</v>
      </c>
      <c r="D107" s="339" t="s">
        <v>9</v>
      </c>
      <c r="G107" s="339">
        <f>+G116/C109</f>
        <v>6468.7999999999993</v>
      </c>
      <c r="H107" s="339">
        <f>+H116/C109</f>
        <v>1038.8100000000002</v>
      </c>
      <c r="I107" s="340">
        <f>+H107+G107</f>
        <v>7507.61</v>
      </c>
      <c r="J107" s="339" t="s">
        <v>701</v>
      </c>
    </row>
    <row r="108" spans="1:10" x14ac:dyDescent="0.2">
      <c r="B108" s="339" t="s">
        <v>750</v>
      </c>
    </row>
    <row r="109" spans="1:10" x14ac:dyDescent="0.2">
      <c r="B109" s="339" t="s">
        <v>703</v>
      </c>
      <c r="C109" s="339">
        <v>1</v>
      </c>
      <c r="D109" s="339" t="s">
        <v>9</v>
      </c>
    </row>
    <row r="110" spans="1:10" x14ac:dyDescent="0.2">
      <c r="B110" s="339" t="s">
        <v>704</v>
      </c>
    </row>
    <row r="111" spans="1:10" x14ac:dyDescent="0.2">
      <c r="B111" s="339" t="s">
        <v>751</v>
      </c>
      <c r="C111" s="339">
        <v>6.5</v>
      </c>
      <c r="D111" s="339" t="s">
        <v>716</v>
      </c>
      <c r="E111" s="339">
        <v>474.58</v>
      </c>
      <c r="F111" s="339">
        <v>85.42</v>
      </c>
      <c r="G111" s="339">
        <f>ROUND((C111*(E111)),2)</f>
        <v>3084.77</v>
      </c>
      <c r="H111" s="339">
        <f>ROUND((C111*(F111)),2)</f>
        <v>555.23</v>
      </c>
    </row>
    <row r="112" spans="1:10" x14ac:dyDescent="0.2">
      <c r="B112" s="339" t="s">
        <v>752</v>
      </c>
      <c r="C112" s="339">
        <v>0.52</v>
      </c>
      <c r="D112" s="339" t="s">
        <v>753</v>
      </c>
      <c r="E112" s="339">
        <v>1398.31</v>
      </c>
      <c r="F112" s="339">
        <v>251.7</v>
      </c>
      <c r="G112" s="339">
        <f>ROUND((C112*(E112)),2)</f>
        <v>727.12</v>
      </c>
      <c r="H112" s="339">
        <f>ROUND((C112*(F112)),2)</f>
        <v>130.88</v>
      </c>
    </row>
    <row r="113" spans="1:10" x14ac:dyDescent="0.2">
      <c r="B113" s="339" t="s">
        <v>754</v>
      </c>
      <c r="C113" s="339">
        <v>0.86</v>
      </c>
      <c r="D113" s="339" t="s">
        <v>753</v>
      </c>
      <c r="E113" s="339">
        <v>1398.31</v>
      </c>
      <c r="F113" s="339">
        <v>251.7</v>
      </c>
      <c r="G113" s="339">
        <f>ROUND((C113*(E113)),2)</f>
        <v>1202.55</v>
      </c>
      <c r="H113" s="339">
        <f>ROUND((C113*(F113)),2)</f>
        <v>216.46</v>
      </c>
    </row>
    <row r="114" spans="1:10" x14ac:dyDescent="0.2">
      <c r="B114" s="339" t="s">
        <v>755</v>
      </c>
      <c r="C114" s="339">
        <v>60</v>
      </c>
      <c r="D114" s="339" t="s">
        <v>756</v>
      </c>
      <c r="E114" s="339">
        <v>1.5</v>
      </c>
      <c r="F114" s="339">
        <v>0.27</v>
      </c>
      <c r="G114" s="339">
        <f>ROUND((C114*(E114)),2)</f>
        <v>90</v>
      </c>
      <c r="H114" s="339">
        <f>ROUND((C114*(F114)),2)</f>
        <v>16.2</v>
      </c>
    </row>
    <row r="115" spans="1:10" x14ac:dyDescent="0.2">
      <c r="B115" s="339" t="s">
        <v>761</v>
      </c>
      <c r="C115" s="339">
        <v>1</v>
      </c>
      <c r="D115" s="339" t="s">
        <v>9</v>
      </c>
      <c r="E115" s="339">
        <v>1364.3588888888889</v>
      </c>
      <c r="F115" s="339">
        <v>120.04111111111109</v>
      </c>
      <c r="G115" s="339">
        <f>ROUND((C115*(E115)),2)</f>
        <v>1364.36</v>
      </c>
      <c r="H115" s="339">
        <f>ROUND((C115*(F115)),2)</f>
        <v>120.04</v>
      </c>
    </row>
    <row r="116" spans="1:10" x14ac:dyDescent="0.2">
      <c r="B116" s="339" t="s">
        <v>707</v>
      </c>
      <c r="G116" s="339">
        <f>SUM(G111:G115)</f>
        <v>6468.7999999999993</v>
      </c>
      <c r="H116" s="339">
        <f>SUM(H111:H115)</f>
        <v>1038.8100000000002</v>
      </c>
      <c r="I116" s="340">
        <f>SUM(G116:H116)</f>
        <v>7507.61</v>
      </c>
    </row>
    <row r="118" spans="1:10" x14ac:dyDescent="0.2">
      <c r="A118" s="339">
        <f>+A107+0.01</f>
        <v>102.04000000000002</v>
      </c>
      <c r="B118" s="339" t="s">
        <v>762</v>
      </c>
      <c r="C118" s="339">
        <v>1</v>
      </c>
      <c r="D118" s="339" t="s">
        <v>9</v>
      </c>
      <c r="G118" s="339">
        <f>+G127/C120</f>
        <v>7246.9600000000009</v>
      </c>
      <c r="H118" s="339">
        <f>+H127/C120</f>
        <v>1087.8399999999999</v>
      </c>
      <c r="I118" s="340">
        <f>+H118+G118</f>
        <v>8334.8000000000011</v>
      </c>
      <c r="J118" s="339" t="s">
        <v>701</v>
      </c>
    </row>
    <row r="119" spans="1:10" x14ac:dyDescent="0.2">
      <c r="B119" s="339" t="s">
        <v>763</v>
      </c>
    </row>
    <row r="120" spans="1:10" x14ac:dyDescent="0.2">
      <c r="B120" s="339" t="s">
        <v>703</v>
      </c>
      <c r="C120" s="339">
        <v>1</v>
      </c>
      <c r="D120" s="339" t="s">
        <v>9</v>
      </c>
    </row>
    <row r="121" spans="1:10" x14ac:dyDescent="0.2">
      <c r="B121" s="339" t="s">
        <v>704</v>
      </c>
    </row>
    <row r="122" spans="1:10" x14ac:dyDescent="0.2">
      <c r="B122" s="339" t="s">
        <v>751</v>
      </c>
      <c r="C122" s="339">
        <v>8</v>
      </c>
      <c r="D122" s="339" t="s">
        <v>716</v>
      </c>
      <c r="E122" s="339">
        <v>474.58</v>
      </c>
      <c r="F122" s="339">
        <v>85.42</v>
      </c>
      <c r="G122" s="339">
        <f>ROUND((C122*(E122)),2)</f>
        <v>3796.64</v>
      </c>
      <c r="H122" s="339">
        <f>ROUND((C122*(F122)),2)</f>
        <v>683.36</v>
      </c>
    </row>
    <row r="123" spans="1:10" x14ac:dyDescent="0.2">
      <c r="B123" s="339" t="s">
        <v>752</v>
      </c>
      <c r="C123" s="339">
        <v>0.45</v>
      </c>
      <c r="D123" s="339" t="s">
        <v>753</v>
      </c>
      <c r="E123" s="339">
        <v>1398.31</v>
      </c>
      <c r="F123" s="339">
        <v>251.7</v>
      </c>
      <c r="G123" s="339">
        <f>ROUND((C123*(E123)),2)</f>
        <v>629.24</v>
      </c>
      <c r="H123" s="339">
        <f>ROUND((C123*(F123)),2)</f>
        <v>113.27</v>
      </c>
    </row>
    <row r="124" spans="1:10" x14ac:dyDescent="0.2">
      <c r="B124" s="339" t="s">
        <v>754</v>
      </c>
      <c r="C124" s="339">
        <v>0.9</v>
      </c>
      <c r="D124" s="339" t="s">
        <v>753</v>
      </c>
      <c r="E124" s="339">
        <v>1398.31</v>
      </c>
      <c r="F124" s="339">
        <v>251.7</v>
      </c>
      <c r="G124" s="339">
        <f>ROUND((C124*(E124)),2)</f>
        <v>1258.48</v>
      </c>
      <c r="H124" s="339">
        <f>ROUND((C124*(F124)),2)</f>
        <v>226.53</v>
      </c>
    </row>
    <row r="125" spans="1:10" x14ac:dyDescent="0.2">
      <c r="B125" s="339" t="s">
        <v>755</v>
      </c>
      <c r="C125" s="339">
        <v>60</v>
      </c>
      <c r="D125" s="339" t="s">
        <v>756</v>
      </c>
      <c r="E125" s="339">
        <v>1.5</v>
      </c>
      <c r="F125" s="339">
        <v>0.27</v>
      </c>
      <c r="G125" s="339">
        <f>ROUND((C125*(E125)),2)</f>
        <v>90</v>
      </c>
      <c r="H125" s="339">
        <f>ROUND((C125*(F125)),2)</f>
        <v>16.2</v>
      </c>
    </row>
    <row r="126" spans="1:10" x14ac:dyDescent="0.2">
      <c r="B126" s="339" t="s">
        <v>757</v>
      </c>
      <c r="C126" s="339">
        <v>1</v>
      </c>
      <c r="D126" s="339" t="s">
        <v>9</v>
      </c>
      <c r="E126" s="339">
        <v>1472.6042857142857</v>
      </c>
      <c r="F126" s="339">
        <v>48.481428571428573</v>
      </c>
      <c r="G126" s="339">
        <f>ROUND((C126*(E126)),2)</f>
        <v>1472.6</v>
      </c>
      <c r="H126" s="339">
        <f>ROUND((C126*(F126)),2)</f>
        <v>48.48</v>
      </c>
    </row>
    <row r="127" spans="1:10" x14ac:dyDescent="0.2">
      <c r="B127" s="339" t="s">
        <v>707</v>
      </c>
      <c r="G127" s="339">
        <f>SUM(G122:G126)</f>
        <v>7246.9600000000009</v>
      </c>
      <c r="H127" s="339">
        <f>SUM(H122:H126)</f>
        <v>1087.8399999999999</v>
      </c>
      <c r="I127" s="340">
        <f>SUM(G127:H127)</f>
        <v>8334.8000000000011</v>
      </c>
    </row>
    <row r="129" spans="1:10" x14ac:dyDescent="0.2">
      <c r="A129" s="339">
        <f>+A118+0.01</f>
        <v>102.05000000000003</v>
      </c>
      <c r="B129" s="339" t="s">
        <v>764</v>
      </c>
      <c r="C129" s="339">
        <v>1</v>
      </c>
      <c r="D129" s="339" t="s">
        <v>9</v>
      </c>
      <c r="G129" s="339">
        <f>+G138/C131</f>
        <v>6792.84</v>
      </c>
      <c r="H129" s="339">
        <f>+H138/C131</f>
        <v>1097.1399999999999</v>
      </c>
      <c r="I129" s="340">
        <f>+H129+G129</f>
        <v>7889.98</v>
      </c>
      <c r="J129" s="339" t="s">
        <v>701</v>
      </c>
    </row>
    <row r="130" spans="1:10" x14ac:dyDescent="0.2">
      <c r="B130" s="339" t="s">
        <v>763</v>
      </c>
    </row>
    <row r="131" spans="1:10" x14ac:dyDescent="0.2">
      <c r="B131" s="339" t="s">
        <v>703</v>
      </c>
      <c r="C131" s="339">
        <v>1</v>
      </c>
      <c r="D131" s="339" t="s">
        <v>9</v>
      </c>
    </row>
    <row r="132" spans="1:10" x14ac:dyDescent="0.2">
      <c r="B132" s="339" t="s">
        <v>704</v>
      </c>
    </row>
    <row r="133" spans="1:10" x14ac:dyDescent="0.2">
      <c r="B133" s="339" t="s">
        <v>751</v>
      </c>
      <c r="C133" s="339">
        <v>8</v>
      </c>
      <c r="D133" s="339" t="s">
        <v>716</v>
      </c>
      <c r="E133" s="339">
        <v>474.58</v>
      </c>
      <c r="F133" s="339">
        <v>85.42</v>
      </c>
      <c r="G133" s="339">
        <f>ROUND((C133*(E133)),2)</f>
        <v>3796.64</v>
      </c>
      <c r="H133" s="339">
        <f>ROUND((C133*(F133)),2)</f>
        <v>683.36</v>
      </c>
    </row>
    <row r="134" spans="1:10" x14ac:dyDescent="0.2">
      <c r="B134" s="339" t="s">
        <v>752</v>
      </c>
      <c r="C134" s="339">
        <v>0.45</v>
      </c>
      <c r="D134" s="339" t="s">
        <v>753</v>
      </c>
      <c r="E134" s="339">
        <v>1398.31</v>
      </c>
      <c r="F134" s="339">
        <v>251.7</v>
      </c>
      <c r="G134" s="339">
        <f>ROUND((C134*(E134)),2)</f>
        <v>629.24</v>
      </c>
      <c r="H134" s="339">
        <f>ROUND((C134*(F134)),2)</f>
        <v>113.27</v>
      </c>
    </row>
    <row r="135" spans="1:10" x14ac:dyDescent="0.2">
      <c r="B135" s="339" t="s">
        <v>754</v>
      </c>
      <c r="C135" s="339">
        <v>0.9</v>
      </c>
      <c r="D135" s="339" t="s">
        <v>753</v>
      </c>
      <c r="E135" s="339">
        <v>1398.31</v>
      </c>
      <c r="F135" s="339">
        <v>251.7</v>
      </c>
      <c r="G135" s="339">
        <f>ROUND((C135*(E135)),2)</f>
        <v>1258.48</v>
      </c>
      <c r="H135" s="339">
        <f>ROUND((C135*(F135)),2)</f>
        <v>226.53</v>
      </c>
    </row>
    <row r="136" spans="1:10" x14ac:dyDescent="0.2">
      <c r="B136" s="339" t="s">
        <v>755</v>
      </c>
      <c r="C136" s="339">
        <v>60</v>
      </c>
      <c r="D136" s="339" t="s">
        <v>756</v>
      </c>
      <c r="E136" s="339">
        <v>1.5</v>
      </c>
      <c r="F136" s="339">
        <v>0.27</v>
      </c>
      <c r="G136" s="339">
        <f>ROUND((C136*(E136)),2)</f>
        <v>90</v>
      </c>
      <c r="H136" s="339">
        <f>ROUND((C136*(F136)),2)</f>
        <v>16.2</v>
      </c>
    </row>
    <row r="137" spans="1:10" x14ac:dyDescent="0.2">
      <c r="B137" s="339" t="s">
        <v>759</v>
      </c>
      <c r="C137" s="339">
        <v>1</v>
      </c>
      <c r="D137" s="339" t="s">
        <v>9</v>
      </c>
      <c r="E137" s="339">
        <v>1018.4827777777778</v>
      </c>
      <c r="F137" s="339">
        <v>57.783888888888896</v>
      </c>
      <c r="G137" s="339">
        <f>ROUND((C137*(E137)),2)</f>
        <v>1018.48</v>
      </c>
      <c r="H137" s="339">
        <f>ROUND((C137*(F137)),2)</f>
        <v>57.78</v>
      </c>
    </row>
    <row r="138" spans="1:10" x14ac:dyDescent="0.2">
      <c r="B138" s="339" t="s">
        <v>707</v>
      </c>
      <c r="G138" s="339">
        <f>SUM(G133:G137)</f>
        <v>6792.84</v>
      </c>
      <c r="H138" s="339">
        <f>SUM(H133:H137)</f>
        <v>1097.1399999999999</v>
      </c>
      <c r="I138" s="340">
        <f>SUM(G138:H138)</f>
        <v>7889.98</v>
      </c>
    </row>
    <row r="140" spans="1:10" x14ac:dyDescent="0.2">
      <c r="A140" s="339">
        <f>+A129+0.01</f>
        <v>102.06000000000003</v>
      </c>
      <c r="B140" s="339" t="s">
        <v>765</v>
      </c>
      <c r="C140" s="339">
        <v>1</v>
      </c>
      <c r="D140" s="339" t="s">
        <v>9</v>
      </c>
      <c r="G140" s="339">
        <f>+G149/C142</f>
        <v>7138.72</v>
      </c>
      <c r="H140" s="339">
        <f>+H149/C142</f>
        <v>1159.3999999999999</v>
      </c>
      <c r="I140" s="340">
        <f>+H140+G140</f>
        <v>8298.1200000000008</v>
      </c>
      <c r="J140" s="339" t="s">
        <v>701</v>
      </c>
    </row>
    <row r="141" spans="1:10" x14ac:dyDescent="0.2">
      <c r="B141" s="339" t="s">
        <v>763</v>
      </c>
    </row>
    <row r="142" spans="1:10" x14ac:dyDescent="0.2">
      <c r="B142" s="339" t="s">
        <v>703</v>
      </c>
      <c r="C142" s="339">
        <v>1</v>
      </c>
      <c r="D142" s="339" t="s">
        <v>9</v>
      </c>
    </row>
    <row r="143" spans="1:10" x14ac:dyDescent="0.2">
      <c r="B143" s="339" t="s">
        <v>704</v>
      </c>
    </row>
    <row r="144" spans="1:10" x14ac:dyDescent="0.2">
      <c r="B144" s="339" t="s">
        <v>751</v>
      </c>
      <c r="C144" s="339">
        <v>8</v>
      </c>
      <c r="D144" s="339" t="s">
        <v>716</v>
      </c>
      <c r="E144" s="339">
        <v>474.58</v>
      </c>
      <c r="F144" s="339">
        <v>85.42</v>
      </c>
      <c r="G144" s="339">
        <f>ROUND((C144*(E144)),2)</f>
        <v>3796.64</v>
      </c>
      <c r="H144" s="339">
        <f>ROUND((C144*(F144)),2)</f>
        <v>683.36</v>
      </c>
    </row>
    <row r="145" spans="1:10" x14ac:dyDescent="0.2">
      <c r="B145" s="339" t="s">
        <v>752</v>
      </c>
      <c r="C145" s="339">
        <v>0.45</v>
      </c>
      <c r="D145" s="339" t="s">
        <v>753</v>
      </c>
      <c r="E145" s="339">
        <v>1398.31</v>
      </c>
      <c r="F145" s="339">
        <v>251.7</v>
      </c>
      <c r="G145" s="339">
        <f>ROUND((C145*(E145)),2)</f>
        <v>629.24</v>
      </c>
      <c r="H145" s="339">
        <f>ROUND((C145*(F145)),2)</f>
        <v>113.27</v>
      </c>
    </row>
    <row r="146" spans="1:10" x14ac:dyDescent="0.2">
      <c r="B146" s="339" t="s">
        <v>754</v>
      </c>
      <c r="C146" s="339">
        <v>0.9</v>
      </c>
      <c r="D146" s="339" t="s">
        <v>753</v>
      </c>
      <c r="E146" s="339">
        <v>1398.31</v>
      </c>
      <c r="F146" s="339">
        <v>251.7</v>
      </c>
      <c r="G146" s="339">
        <f>ROUND((C146*(E146)),2)</f>
        <v>1258.48</v>
      </c>
      <c r="H146" s="339">
        <f>ROUND((C146*(F146)),2)</f>
        <v>226.53</v>
      </c>
    </row>
    <row r="147" spans="1:10" x14ac:dyDescent="0.2">
      <c r="B147" s="339" t="s">
        <v>755</v>
      </c>
      <c r="C147" s="339">
        <v>60</v>
      </c>
      <c r="D147" s="339" t="s">
        <v>756</v>
      </c>
      <c r="E147" s="339">
        <v>1.5</v>
      </c>
      <c r="F147" s="339">
        <v>0.27</v>
      </c>
      <c r="G147" s="339">
        <f>ROUND((C147*(E147)),2)</f>
        <v>90</v>
      </c>
      <c r="H147" s="339">
        <f>ROUND((C147*(F147)),2)</f>
        <v>16.2</v>
      </c>
    </row>
    <row r="148" spans="1:10" x14ac:dyDescent="0.2">
      <c r="B148" s="339" t="s">
        <v>761</v>
      </c>
      <c r="C148" s="339">
        <v>1</v>
      </c>
      <c r="D148" s="339" t="s">
        <v>9</v>
      </c>
      <c r="E148" s="339">
        <v>1364.3588888888889</v>
      </c>
      <c r="F148" s="339">
        <v>120.04111111111109</v>
      </c>
      <c r="G148" s="339">
        <f>ROUND((C148*(E148)),2)</f>
        <v>1364.36</v>
      </c>
      <c r="H148" s="339">
        <f>ROUND((C148*(F148)),2)</f>
        <v>120.04</v>
      </c>
    </row>
    <row r="149" spans="1:10" x14ac:dyDescent="0.2">
      <c r="B149" s="339" t="s">
        <v>707</v>
      </c>
      <c r="G149" s="339">
        <f>SUM(G144:G148)</f>
        <v>7138.72</v>
      </c>
      <c r="H149" s="339">
        <f>SUM(H144:H148)</f>
        <v>1159.3999999999999</v>
      </c>
      <c r="I149" s="340">
        <f>SUM(G149:H149)</f>
        <v>8298.1200000000008</v>
      </c>
    </row>
    <row r="151" spans="1:10" x14ac:dyDescent="0.2">
      <c r="A151" s="339">
        <f>+A140+0.01</f>
        <v>102.07000000000004</v>
      </c>
      <c r="B151" s="339" t="s">
        <v>766</v>
      </c>
      <c r="C151" s="339">
        <v>1</v>
      </c>
      <c r="D151" s="339" t="s">
        <v>9</v>
      </c>
      <c r="G151" s="339">
        <f>+G160/C153</f>
        <v>7371.9600000000009</v>
      </c>
      <c r="H151" s="339">
        <f>+H160/C153</f>
        <v>1110.3300000000002</v>
      </c>
      <c r="I151" s="340">
        <f>+H151+G151</f>
        <v>8482.2900000000009</v>
      </c>
      <c r="J151" s="339" t="s">
        <v>701</v>
      </c>
    </row>
    <row r="152" spans="1:10" x14ac:dyDescent="0.2">
      <c r="B152" s="339" t="s">
        <v>767</v>
      </c>
    </row>
    <row r="153" spans="1:10" x14ac:dyDescent="0.2">
      <c r="B153" s="339" t="s">
        <v>703</v>
      </c>
      <c r="C153" s="339">
        <v>1</v>
      </c>
      <c r="D153" s="339" t="s">
        <v>9</v>
      </c>
    </row>
    <row r="154" spans="1:10" x14ac:dyDescent="0.2">
      <c r="B154" s="339" t="s">
        <v>704</v>
      </c>
    </row>
    <row r="155" spans="1:10" x14ac:dyDescent="0.2">
      <c r="B155" s="339" t="s">
        <v>751</v>
      </c>
      <c r="C155" s="339">
        <v>9</v>
      </c>
      <c r="D155" s="339" t="s">
        <v>716</v>
      </c>
      <c r="E155" s="339">
        <v>474.58</v>
      </c>
      <c r="F155" s="339">
        <v>85.42</v>
      </c>
      <c r="G155" s="339">
        <f>ROUND((C155*(E155)),2)</f>
        <v>4271.22</v>
      </c>
      <c r="H155" s="339">
        <f>ROUND((C155*(F155)),2)</f>
        <v>768.78</v>
      </c>
    </row>
    <row r="156" spans="1:10" x14ac:dyDescent="0.2">
      <c r="B156" s="339" t="s">
        <v>752</v>
      </c>
      <c r="C156" s="339">
        <v>0.56999999999999995</v>
      </c>
      <c r="D156" s="339" t="s">
        <v>753</v>
      </c>
      <c r="E156" s="339">
        <v>1398.31</v>
      </c>
      <c r="F156" s="339">
        <v>251.7</v>
      </c>
      <c r="G156" s="339">
        <f>ROUND((C156*(E156)),2)</f>
        <v>797.04</v>
      </c>
      <c r="H156" s="339">
        <f>ROUND((C156*(F156)),2)</f>
        <v>143.47</v>
      </c>
    </row>
    <row r="157" spans="1:10" x14ac:dyDescent="0.2">
      <c r="B157" s="339" t="s">
        <v>754</v>
      </c>
      <c r="C157" s="339">
        <v>0.53</v>
      </c>
      <c r="D157" s="339" t="s">
        <v>753</v>
      </c>
      <c r="E157" s="339">
        <v>1398.31</v>
      </c>
      <c r="F157" s="339">
        <v>251.7</v>
      </c>
      <c r="G157" s="339">
        <f>ROUND((C157*(E157)),2)</f>
        <v>741.1</v>
      </c>
      <c r="H157" s="339">
        <f>ROUND((C157*(F157)),2)</f>
        <v>133.4</v>
      </c>
    </row>
    <row r="158" spans="1:10" x14ac:dyDescent="0.2">
      <c r="B158" s="339" t="s">
        <v>755</v>
      </c>
      <c r="C158" s="339">
        <v>60</v>
      </c>
      <c r="D158" s="339" t="s">
        <v>756</v>
      </c>
      <c r="E158" s="339">
        <v>1.5</v>
      </c>
      <c r="F158" s="339">
        <v>0.27</v>
      </c>
      <c r="G158" s="339">
        <f>ROUND((C158*(E158)),2)</f>
        <v>90</v>
      </c>
      <c r="H158" s="339">
        <f>ROUND((C158*(F158)),2)</f>
        <v>16.2</v>
      </c>
    </row>
    <row r="159" spans="1:10" x14ac:dyDescent="0.2">
      <c r="B159" s="339" t="s">
        <v>757</v>
      </c>
      <c r="C159" s="339">
        <v>1</v>
      </c>
      <c r="D159" s="339" t="s">
        <v>9</v>
      </c>
      <c r="E159" s="339">
        <v>1472.6042857142857</v>
      </c>
      <c r="F159" s="339">
        <v>48.481428571428573</v>
      </c>
      <c r="G159" s="339">
        <f>ROUND((C159*(E159)),2)</f>
        <v>1472.6</v>
      </c>
      <c r="H159" s="339">
        <f>ROUND((C159*(F159)),2)</f>
        <v>48.48</v>
      </c>
    </row>
    <row r="160" spans="1:10" x14ac:dyDescent="0.2">
      <c r="B160" s="339" t="s">
        <v>707</v>
      </c>
      <c r="G160" s="339">
        <f>SUM(G155:G159)</f>
        <v>7371.9600000000009</v>
      </c>
      <c r="H160" s="339">
        <f>SUM(H155:H159)</f>
        <v>1110.3300000000002</v>
      </c>
      <c r="I160" s="340">
        <f>SUM(G160:H160)</f>
        <v>8482.2900000000009</v>
      </c>
    </row>
    <row r="162" spans="1:10" x14ac:dyDescent="0.2">
      <c r="A162" s="339">
        <f>+A151+0.01</f>
        <v>102.08000000000004</v>
      </c>
      <c r="B162" s="339" t="s">
        <v>768</v>
      </c>
      <c r="C162" s="339">
        <v>1</v>
      </c>
      <c r="D162" s="339" t="s">
        <v>9</v>
      </c>
      <c r="G162" s="339">
        <f>+G171/C164</f>
        <v>6917.84</v>
      </c>
      <c r="H162" s="339">
        <f>+H171/C164</f>
        <v>1119.6300000000001</v>
      </c>
      <c r="I162" s="340">
        <f>+H162+G162</f>
        <v>8037.47</v>
      </c>
      <c r="J162" s="339" t="s">
        <v>701</v>
      </c>
    </row>
    <row r="163" spans="1:10" x14ac:dyDescent="0.2">
      <c r="B163" s="339" t="s">
        <v>767</v>
      </c>
    </row>
    <row r="164" spans="1:10" x14ac:dyDescent="0.2">
      <c r="B164" s="339" t="s">
        <v>703</v>
      </c>
      <c r="C164" s="339">
        <v>1</v>
      </c>
      <c r="D164" s="339" t="s">
        <v>9</v>
      </c>
    </row>
    <row r="165" spans="1:10" x14ac:dyDescent="0.2">
      <c r="B165" s="339" t="s">
        <v>704</v>
      </c>
    </row>
    <row r="166" spans="1:10" x14ac:dyDescent="0.2">
      <c r="B166" s="339" t="s">
        <v>751</v>
      </c>
      <c r="C166" s="339">
        <v>9</v>
      </c>
      <c r="D166" s="339" t="s">
        <v>716</v>
      </c>
      <c r="E166" s="339">
        <v>474.58</v>
      </c>
      <c r="F166" s="339">
        <v>85.42</v>
      </c>
      <c r="G166" s="339">
        <f>ROUND((C166*(E166)),2)</f>
        <v>4271.22</v>
      </c>
      <c r="H166" s="339">
        <f>ROUND((C166*(F166)),2)</f>
        <v>768.78</v>
      </c>
    </row>
    <row r="167" spans="1:10" x14ac:dyDescent="0.2">
      <c r="B167" s="339" t="s">
        <v>752</v>
      </c>
      <c r="C167" s="339">
        <v>0.56999999999999995</v>
      </c>
      <c r="D167" s="339" t="s">
        <v>753</v>
      </c>
      <c r="E167" s="339">
        <v>1398.31</v>
      </c>
      <c r="F167" s="339">
        <v>251.7</v>
      </c>
      <c r="G167" s="339">
        <f>ROUND((C167*(E167)),2)</f>
        <v>797.04</v>
      </c>
      <c r="H167" s="339">
        <f>ROUND((C167*(F167)),2)</f>
        <v>143.47</v>
      </c>
    </row>
    <row r="168" spans="1:10" x14ac:dyDescent="0.2">
      <c r="B168" s="339" t="s">
        <v>754</v>
      </c>
      <c r="C168" s="339">
        <v>0.53</v>
      </c>
      <c r="D168" s="339" t="s">
        <v>753</v>
      </c>
      <c r="E168" s="339">
        <v>1398.31</v>
      </c>
      <c r="F168" s="339">
        <v>251.7</v>
      </c>
      <c r="G168" s="339">
        <f>ROUND((C168*(E168)),2)</f>
        <v>741.1</v>
      </c>
      <c r="H168" s="339">
        <f>ROUND((C168*(F168)),2)</f>
        <v>133.4</v>
      </c>
    </row>
    <row r="169" spans="1:10" x14ac:dyDescent="0.2">
      <c r="B169" s="339" t="s">
        <v>755</v>
      </c>
      <c r="C169" s="339">
        <v>60</v>
      </c>
      <c r="D169" s="339" t="s">
        <v>756</v>
      </c>
      <c r="E169" s="339">
        <v>1.5</v>
      </c>
      <c r="F169" s="339">
        <v>0.27</v>
      </c>
      <c r="G169" s="339">
        <f>ROUND((C169*(E169)),2)</f>
        <v>90</v>
      </c>
      <c r="H169" s="339">
        <f>ROUND((C169*(F169)),2)</f>
        <v>16.2</v>
      </c>
    </row>
    <row r="170" spans="1:10" x14ac:dyDescent="0.2">
      <c r="B170" s="339" t="s">
        <v>759</v>
      </c>
      <c r="C170" s="339">
        <v>1</v>
      </c>
      <c r="D170" s="339" t="s">
        <v>9</v>
      </c>
      <c r="E170" s="339">
        <v>1018.4827777777778</v>
      </c>
      <c r="F170" s="339">
        <v>57.783888888888896</v>
      </c>
      <c r="G170" s="339">
        <f>ROUND((C170*(E170)),2)</f>
        <v>1018.48</v>
      </c>
      <c r="H170" s="339">
        <f>ROUND((C170*(F170)),2)</f>
        <v>57.78</v>
      </c>
    </row>
    <row r="171" spans="1:10" x14ac:dyDescent="0.2">
      <c r="B171" s="339" t="s">
        <v>707</v>
      </c>
      <c r="G171" s="339">
        <f>SUM(G166:G170)</f>
        <v>6917.84</v>
      </c>
      <c r="H171" s="339">
        <f>SUM(H166:H170)</f>
        <v>1119.6300000000001</v>
      </c>
      <c r="I171" s="340">
        <f>SUM(G171:H171)</f>
        <v>8037.47</v>
      </c>
    </row>
    <row r="173" spans="1:10" x14ac:dyDescent="0.2">
      <c r="A173" s="339">
        <f>+A162+0.01</f>
        <v>102.09000000000005</v>
      </c>
      <c r="B173" s="339" t="s">
        <v>769</v>
      </c>
      <c r="C173" s="339">
        <v>1</v>
      </c>
      <c r="D173" s="339" t="s">
        <v>9</v>
      </c>
      <c r="G173" s="339">
        <f>+G183/C175</f>
        <v>7263.72</v>
      </c>
      <c r="H173" s="339">
        <f>+H183/C175</f>
        <v>1181.8900000000001</v>
      </c>
      <c r="I173" s="340">
        <f>+H173+G173</f>
        <v>8445.61</v>
      </c>
      <c r="J173" s="339" t="s">
        <v>701</v>
      </c>
    </row>
    <row r="174" spans="1:10" x14ac:dyDescent="0.2">
      <c r="B174" s="339" t="s">
        <v>767</v>
      </c>
    </row>
    <row r="175" spans="1:10" x14ac:dyDescent="0.2">
      <c r="B175" s="339" t="s">
        <v>703</v>
      </c>
      <c r="C175" s="339">
        <v>1</v>
      </c>
      <c r="D175" s="339" t="s">
        <v>9</v>
      </c>
    </row>
    <row r="176" spans="1:10" x14ac:dyDescent="0.2">
      <c r="B176" s="339" t="s">
        <v>704</v>
      </c>
    </row>
    <row r="177" spans="1:10" x14ac:dyDescent="0.2">
      <c r="B177" s="339" t="s">
        <v>751</v>
      </c>
      <c r="C177" s="339">
        <v>9</v>
      </c>
      <c r="D177" s="339" t="s">
        <v>716</v>
      </c>
      <c r="E177" s="339">
        <v>474.58</v>
      </c>
      <c r="F177" s="339">
        <v>85.42</v>
      </c>
      <c r="G177" s="339">
        <f>ROUND((C177*(E177)),2)</f>
        <v>4271.22</v>
      </c>
      <c r="H177" s="339">
        <f>ROUND((C177*(F177)),2)</f>
        <v>768.78</v>
      </c>
    </row>
    <row r="178" spans="1:10" x14ac:dyDescent="0.2">
      <c r="B178" s="339" t="s">
        <v>752</v>
      </c>
      <c r="C178" s="339">
        <v>0.56999999999999995</v>
      </c>
      <c r="D178" s="339" t="s">
        <v>753</v>
      </c>
      <c r="E178" s="339">
        <v>1398.31</v>
      </c>
      <c r="F178" s="339">
        <v>251.7</v>
      </c>
      <c r="G178" s="339">
        <f>ROUND((C178*(E178)),2)</f>
        <v>797.04</v>
      </c>
      <c r="H178" s="339">
        <f>ROUND((C178*(F178)),2)</f>
        <v>143.47</v>
      </c>
    </row>
    <row r="179" spans="1:10" x14ac:dyDescent="0.2">
      <c r="B179" s="339" t="s">
        <v>754</v>
      </c>
      <c r="C179" s="339">
        <v>0.53</v>
      </c>
      <c r="D179" s="339" t="s">
        <v>753</v>
      </c>
      <c r="E179" s="339">
        <v>1398.31</v>
      </c>
      <c r="F179" s="339">
        <v>251.7</v>
      </c>
      <c r="G179" s="339">
        <f>ROUND((C179*(E179)),2)</f>
        <v>741.1</v>
      </c>
      <c r="H179" s="339">
        <f>ROUND((C179*(F179)),2)</f>
        <v>133.4</v>
      </c>
    </row>
    <row r="180" spans="1:10" x14ac:dyDescent="0.2">
      <c r="B180" s="339" t="s">
        <v>755</v>
      </c>
      <c r="C180" s="339">
        <v>60</v>
      </c>
      <c r="D180" s="339" t="s">
        <v>756</v>
      </c>
      <c r="E180" s="339">
        <v>1.5</v>
      </c>
      <c r="F180" s="339">
        <v>0.27</v>
      </c>
      <c r="G180" s="339">
        <f>ROUND((C180*(E180)),2)</f>
        <v>90</v>
      </c>
      <c r="H180" s="339">
        <f>ROUND((C180*(F180)),2)</f>
        <v>16.2</v>
      </c>
    </row>
    <row r="181" spans="1:10" x14ac:dyDescent="0.2">
      <c r="B181" s="339" t="s">
        <v>722</v>
      </c>
    </row>
    <row r="182" spans="1:10" x14ac:dyDescent="0.2">
      <c r="B182" s="339" t="s">
        <v>761</v>
      </c>
      <c r="C182" s="339">
        <v>1</v>
      </c>
      <c r="D182" s="339" t="s">
        <v>9</v>
      </c>
      <c r="E182" s="339">
        <v>1364.3588888888889</v>
      </c>
      <c r="F182" s="339">
        <v>120.04111111111109</v>
      </c>
      <c r="G182" s="339">
        <f>ROUND((C182*(E182)),2)</f>
        <v>1364.36</v>
      </c>
      <c r="H182" s="339">
        <f>ROUND((C182*(F182)),2)</f>
        <v>120.04</v>
      </c>
    </row>
    <row r="183" spans="1:10" x14ac:dyDescent="0.2">
      <c r="B183" s="339" t="s">
        <v>707</v>
      </c>
      <c r="G183" s="339">
        <f>SUM(G177:G182)</f>
        <v>7263.72</v>
      </c>
      <c r="H183" s="339">
        <f>SUM(H177:H182)</f>
        <v>1181.8900000000001</v>
      </c>
      <c r="I183" s="340">
        <f>SUM(G183:H183)</f>
        <v>8445.61</v>
      </c>
    </row>
    <row r="185" spans="1:10" x14ac:dyDescent="0.2">
      <c r="A185" s="339">
        <f>+A173+0.01</f>
        <v>102.10000000000005</v>
      </c>
      <c r="B185" s="339" t="s">
        <v>770</v>
      </c>
      <c r="C185" s="339">
        <v>1</v>
      </c>
      <c r="D185" s="339" t="s">
        <v>9</v>
      </c>
      <c r="G185" s="339">
        <f>+G194/C187</f>
        <v>7790.6100000000006</v>
      </c>
      <c r="H185" s="339">
        <f>+H194/C187</f>
        <v>1185.6900000000003</v>
      </c>
      <c r="I185" s="340">
        <f>+H185+G185</f>
        <v>8976.3000000000011</v>
      </c>
      <c r="J185" s="339" t="s">
        <v>701</v>
      </c>
    </row>
    <row r="186" spans="1:10" x14ac:dyDescent="0.2">
      <c r="B186" s="339" t="s">
        <v>771</v>
      </c>
    </row>
    <row r="187" spans="1:10" x14ac:dyDescent="0.2">
      <c r="B187" s="339" t="s">
        <v>703</v>
      </c>
      <c r="C187" s="339">
        <v>1</v>
      </c>
      <c r="D187" s="339" t="s">
        <v>9</v>
      </c>
    </row>
    <row r="188" spans="1:10" x14ac:dyDescent="0.2">
      <c r="B188" s="339" t="s">
        <v>704</v>
      </c>
    </row>
    <row r="189" spans="1:10" x14ac:dyDescent="0.2">
      <c r="B189" s="339" t="s">
        <v>751</v>
      </c>
      <c r="C189" s="339">
        <v>10</v>
      </c>
      <c r="D189" s="339" t="s">
        <v>716</v>
      </c>
      <c r="E189" s="339">
        <v>474.58</v>
      </c>
      <c r="F189" s="339">
        <v>85.42</v>
      </c>
      <c r="G189" s="339">
        <f>ROUND((C189*(E189)),2)</f>
        <v>4745.8</v>
      </c>
      <c r="H189" s="339">
        <f>ROUND((C189*(F189)),2)</f>
        <v>854.2</v>
      </c>
    </row>
    <row r="190" spans="1:10" x14ac:dyDescent="0.2">
      <c r="B190" s="339" t="s">
        <v>752</v>
      </c>
      <c r="C190" s="339">
        <v>0.55000000000000004</v>
      </c>
      <c r="D190" s="339" t="s">
        <v>753</v>
      </c>
      <c r="E190" s="339">
        <v>1398.31</v>
      </c>
      <c r="F190" s="339">
        <v>251.7</v>
      </c>
      <c r="G190" s="339">
        <f>ROUND((C190*(E190)),2)</f>
        <v>769.07</v>
      </c>
      <c r="H190" s="339">
        <f>ROUND((C190*(F190)),2)</f>
        <v>138.44</v>
      </c>
    </row>
    <row r="191" spans="1:10" x14ac:dyDescent="0.2">
      <c r="B191" s="339" t="s">
        <v>754</v>
      </c>
      <c r="C191" s="339">
        <v>0.51</v>
      </c>
      <c r="D191" s="339" t="s">
        <v>753</v>
      </c>
      <c r="E191" s="339">
        <v>1398.31</v>
      </c>
      <c r="F191" s="339">
        <v>251.7</v>
      </c>
      <c r="G191" s="339">
        <f>ROUND((C191*(E191)),2)</f>
        <v>713.14</v>
      </c>
      <c r="H191" s="339">
        <f>ROUND((C191*(F191)),2)</f>
        <v>128.37</v>
      </c>
    </row>
    <row r="192" spans="1:10" x14ac:dyDescent="0.2">
      <c r="B192" s="339" t="s">
        <v>755</v>
      </c>
      <c r="C192" s="339">
        <v>60</v>
      </c>
      <c r="D192" s="339" t="s">
        <v>756</v>
      </c>
      <c r="E192" s="339">
        <v>1.5</v>
      </c>
      <c r="F192" s="339">
        <v>0.27</v>
      </c>
      <c r="G192" s="339">
        <f>ROUND((C192*(E192)),2)</f>
        <v>90</v>
      </c>
      <c r="H192" s="339">
        <f>ROUND((C192*(F192)),2)</f>
        <v>16.2</v>
      </c>
    </row>
    <row r="193" spans="1:10" x14ac:dyDescent="0.2">
      <c r="B193" s="339" t="s">
        <v>757</v>
      </c>
      <c r="C193" s="339">
        <v>1</v>
      </c>
      <c r="D193" s="339" t="s">
        <v>9</v>
      </c>
      <c r="E193" s="339">
        <v>1472.6042857142857</v>
      </c>
      <c r="F193" s="339">
        <v>48.481428571428573</v>
      </c>
      <c r="G193" s="339">
        <f>ROUND((C193*(E193)),2)</f>
        <v>1472.6</v>
      </c>
      <c r="H193" s="339">
        <f>ROUND((C193*(F193)),2)</f>
        <v>48.48</v>
      </c>
    </row>
    <row r="194" spans="1:10" x14ac:dyDescent="0.2">
      <c r="B194" s="339" t="s">
        <v>707</v>
      </c>
      <c r="G194" s="339">
        <f>SUM(G189:G193)</f>
        <v>7790.6100000000006</v>
      </c>
      <c r="H194" s="339">
        <f>SUM(H189:H193)</f>
        <v>1185.6900000000003</v>
      </c>
      <c r="I194" s="340">
        <f>SUM(G194:H194)</f>
        <v>8976.3000000000011</v>
      </c>
    </row>
    <row r="196" spans="1:10" x14ac:dyDescent="0.2">
      <c r="A196" s="339">
        <f>+A185+0.01</f>
        <v>102.11000000000006</v>
      </c>
      <c r="B196" s="339" t="s">
        <v>772</v>
      </c>
      <c r="C196" s="339">
        <v>1</v>
      </c>
      <c r="D196" s="339" t="s">
        <v>9</v>
      </c>
      <c r="G196" s="339">
        <f>+G205/C198</f>
        <v>7336.49</v>
      </c>
      <c r="H196" s="339">
        <f>+H205/C198</f>
        <v>1194.9900000000002</v>
      </c>
      <c r="I196" s="340">
        <f>+H196+G196</f>
        <v>8531.48</v>
      </c>
      <c r="J196" s="339" t="s">
        <v>701</v>
      </c>
    </row>
    <row r="197" spans="1:10" x14ac:dyDescent="0.2">
      <c r="B197" s="339" t="s">
        <v>771</v>
      </c>
    </row>
    <row r="198" spans="1:10" x14ac:dyDescent="0.2">
      <c r="B198" s="339" t="s">
        <v>703</v>
      </c>
      <c r="C198" s="339">
        <v>1</v>
      </c>
      <c r="D198" s="339" t="s">
        <v>9</v>
      </c>
    </row>
    <row r="199" spans="1:10" x14ac:dyDescent="0.2">
      <c r="B199" s="339" t="s">
        <v>704</v>
      </c>
    </row>
    <row r="200" spans="1:10" x14ac:dyDescent="0.2">
      <c r="B200" s="339" t="s">
        <v>751</v>
      </c>
      <c r="C200" s="339">
        <v>10</v>
      </c>
      <c r="D200" s="339" t="s">
        <v>716</v>
      </c>
      <c r="E200" s="339">
        <v>474.58</v>
      </c>
      <c r="F200" s="339">
        <v>85.42</v>
      </c>
      <c r="G200" s="339">
        <f>ROUND((C200*(E200)),2)</f>
        <v>4745.8</v>
      </c>
      <c r="H200" s="339">
        <f>ROUND((C200*(F200)),2)</f>
        <v>854.2</v>
      </c>
    </row>
    <row r="201" spans="1:10" x14ac:dyDescent="0.2">
      <c r="B201" s="339" t="s">
        <v>752</v>
      </c>
      <c r="C201" s="339">
        <v>0.55000000000000004</v>
      </c>
      <c r="D201" s="339" t="s">
        <v>753</v>
      </c>
      <c r="E201" s="339">
        <v>1398.31</v>
      </c>
      <c r="F201" s="339">
        <v>251.7</v>
      </c>
      <c r="G201" s="339">
        <f>ROUND((C201*(E201)),2)</f>
        <v>769.07</v>
      </c>
      <c r="H201" s="339">
        <f>ROUND((C201*(F201)),2)</f>
        <v>138.44</v>
      </c>
    </row>
    <row r="202" spans="1:10" x14ac:dyDescent="0.2">
      <c r="B202" s="339" t="s">
        <v>754</v>
      </c>
      <c r="C202" s="339">
        <v>0.51</v>
      </c>
      <c r="D202" s="339" t="s">
        <v>753</v>
      </c>
      <c r="E202" s="339">
        <v>1398.31</v>
      </c>
      <c r="F202" s="339">
        <v>251.7</v>
      </c>
      <c r="G202" s="339">
        <f>ROUND((C202*(E202)),2)</f>
        <v>713.14</v>
      </c>
      <c r="H202" s="339">
        <f>ROUND((C202*(F202)),2)</f>
        <v>128.37</v>
      </c>
    </row>
    <row r="203" spans="1:10" x14ac:dyDescent="0.2">
      <c r="B203" s="339" t="s">
        <v>755</v>
      </c>
      <c r="C203" s="339">
        <v>60</v>
      </c>
      <c r="D203" s="339" t="s">
        <v>756</v>
      </c>
      <c r="E203" s="339">
        <v>1.5</v>
      </c>
      <c r="F203" s="339">
        <v>0.27</v>
      </c>
      <c r="G203" s="339">
        <f>ROUND((C203*(E203)),2)</f>
        <v>90</v>
      </c>
      <c r="H203" s="339">
        <f>ROUND((C203*(F203)),2)</f>
        <v>16.2</v>
      </c>
    </row>
    <row r="204" spans="1:10" x14ac:dyDescent="0.2">
      <c r="B204" s="339" t="s">
        <v>759</v>
      </c>
      <c r="C204" s="339">
        <v>1</v>
      </c>
      <c r="D204" s="339" t="s">
        <v>9</v>
      </c>
      <c r="E204" s="339">
        <v>1018.4827777777778</v>
      </c>
      <c r="F204" s="339">
        <v>57.783888888888896</v>
      </c>
      <c r="G204" s="339">
        <f>ROUND((C204*(E204)),2)</f>
        <v>1018.48</v>
      </c>
      <c r="H204" s="339">
        <f>ROUND((C204*(F204)),2)</f>
        <v>57.78</v>
      </c>
    </row>
    <row r="205" spans="1:10" x14ac:dyDescent="0.2">
      <c r="B205" s="339" t="s">
        <v>707</v>
      </c>
      <c r="G205" s="339">
        <f>SUM(G200:G204)</f>
        <v>7336.49</v>
      </c>
      <c r="H205" s="339">
        <f>SUM(H200:H204)</f>
        <v>1194.9900000000002</v>
      </c>
      <c r="I205" s="340">
        <f>SUM(G205:H205)</f>
        <v>8531.48</v>
      </c>
    </row>
    <row r="207" spans="1:10" x14ac:dyDescent="0.2">
      <c r="A207" s="339">
        <f>+A196+0.01</f>
        <v>102.12000000000006</v>
      </c>
      <c r="B207" s="339" t="s">
        <v>773</v>
      </c>
      <c r="C207" s="339">
        <v>1</v>
      </c>
      <c r="D207" s="339" t="s">
        <v>9</v>
      </c>
      <c r="G207" s="339">
        <f>+G216/C209</f>
        <v>7682.37</v>
      </c>
      <c r="H207" s="339">
        <f>+H216/C209</f>
        <v>1257.2500000000002</v>
      </c>
      <c r="I207" s="340">
        <f>+H207+G207</f>
        <v>8939.6200000000008</v>
      </c>
      <c r="J207" s="339" t="s">
        <v>701</v>
      </c>
    </row>
    <row r="208" spans="1:10" x14ac:dyDescent="0.2">
      <c r="B208" s="339" t="s">
        <v>771</v>
      </c>
    </row>
    <row r="209" spans="1:10" x14ac:dyDescent="0.2">
      <c r="B209" s="339" t="s">
        <v>703</v>
      </c>
      <c r="C209" s="339">
        <v>1</v>
      </c>
      <c r="D209" s="339" t="s">
        <v>9</v>
      </c>
    </row>
    <row r="210" spans="1:10" x14ac:dyDescent="0.2">
      <c r="B210" s="339" t="s">
        <v>704</v>
      </c>
    </row>
    <row r="211" spans="1:10" x14ac:dyDescent="0.2">
      <c r="B211" s="339" t="s">
        <v>751</v>
      </c>
      <c r="C211" s="339">
        <v>10</v>
      </c>
      <c r="D211" s="339" t="s">
        <v>716</v>
      </c>
      <c r="E211" s="339">
        <v>474.58</v>
      </c>
      <c r="F211" s="339">
        <v>85.42</v>
      </c>
      <c r="G211" s="339">
        <f>ROUND((C211*(E211)),2)</f>
        <v>4745.8</v>
      </c>
      <c r="H211" s="339">
        <f>ROUND((C211*(F211)),2)</f>
        <v>854.2</v>
      </c>
    </row>
    <row r="212" spans="1:10" x14ac:dyDescent="0.2">
      <c r="B212" s="339" t="s">
        <v>752</v>
      </c>
      <c r="C212" s="339">
        <v>0.55000000000000004</v>
      </c>
      <c r="D212" s="339" t="s">
        <v>753</v>
      </c>
      <c r="E212" s="339">
        <v>1398.31</v>
      </c>
      <c r="F212" s="339">
        <v>251.7</v>
      </c>
      <c r="G212" s="339">
        <f>ROUND((C212*(E212)),2)</f>
        <v>769.07</v>
      </c>
      <c r="H212" s="339">
        <f>ROUND((C212*(F212)),2)</f>
        <v>138.44</v>
      </c>
    </row>
    <row r="213" spans="1:10" x14ac:dyDescent="0.2">
      <c r="B213" s="339" t="s">
        <v>754</v>
      </c>
      <c r="C213" s="339">
        <v>0.51</v>
      </c>
      <c r="D213" s="339" t="s">
        <v>753</v>
      </c>
      <c r="E213" s="339">
        <v>1398.31</v>
      </c>
      <c r="F213" s="339">
        <v>251.7</v>
      </c>
      <c r="G213" s="339">
        <f>ROUND((C213*(E213)),2)</f>
        <v>713.14</v>
      </c>
      <c r="H213" s="339">
        <f>ROUND((C213*(F213)),2)</f>
        <v>128.37</v>
      </c>
    </row>
    <row r="214" spans="1:10" x14ac:dyDescent="0.2">
      <c r="B214" s="339" t="s">
        <v>755</v>
      </c>
      <c r="C214" s="339">
        <v>60</v>
      </c>
      <c r="D214" s="339" t="s">
        <v>756</v>
      </c>
      <c r="E214" s="339">
        <v>1.5</v>
      </c>
      <c r="F214" s="339">
        <v>0.27</v>
      </c>
      <c r="G214" s="339">
        <f>ROUND((C214*(E214)),2)</f>
        <v>90</v>
      </c>
      <c r="H214" s="339">
        <f>ROUND((C214*(F214)),2)</f>
        <v>16.2</v>
      </c>
    </row>
    <row r="215" spans="1:10" x14ac:dyDescent="0.2">
      <c r="B215" s="339" t="s">
        <v>761</v>
      </c>
      <c r="C215" s="339">
        <v>1</v>
      </c>
      <c r="D215" s="339" t="s">
        <v>9</v>
      </c>
      <c r="E215" s="339">
        <v>1364.3588888888889</v>
      </c>
      <c r="F215" s="339">
        <v>120.04111111111109</v>
      </c>
      <c r="G215" s="339">
        <f>ROUND((C215*(E215)),2)</f>
        <v>1364.36</v>
      </c>
      <c r="H215" s="339">
        <f>ROUND((C215*(F215)),2)</f>
        <v>120.04</v>
      </c>
    </row>
    <row r="216" spans="1:10" x14ac:dyDescent="0.2">
      <c r="B216" s="339" t="s">
        <v>707</v>
      </c>
      <c r="G216" s="339">
        <f>SUM(G211:G215)</f>
        <v>7682.37</v>
      </c>
      <c r="H216" s="339">
        <f>SUM(H211:H215)</f>
        <v>1257.2500000000002</v>
      </c>
      <c r="I216" s="340">
        <f>SUM(G216:H216)</f>
        <v>8939.6200000000008</v>
      </c>
    </row>
    <row r="218" spans="1:10" x14ac:dyDescent="0.2">
      <c r="A218" s="339">
        <f>+A207+0.01</f>
        <v>102.13000000000007</v>
      </c>
      <c r="B218" s="339" t="s">
        <v>774</v>
      </c>
      <c r="C218" s="339">
        <v>1</v>
      </c>
      <c r="D218" s="339" t="s">
        <v>9</v>
      </c>
      <c r="G218" s="339">
        <f>+G227/C220</f>
        <v>8209.26</v>
      </c>
      <c r="H218" s="339">
        <f>+H227/C220</f>
        <v>1261.0400000000002</v>
      </c>
      <c r="I218" s="340">
        <f>+H218+G218</f>
        <v>9470.3000000000011</v>
      </c>
      <c r="J218" s="339" t="s">
        <v>701</v>
      </c>
    </row>
    <row r="219" spans="1:10" x14ac:dyDescent="0.2">
      <c r="B219" s="339" t="s">
        <v>775</v>
      </c>
    </row>
    <row r="220" spans="1:10" x14ac:dyDescent="0.2">
      <c r="B220" s="339" t="s">
        <v>703</v>
      </c>
      <c r="C220" s="339">
        <v>1</v>
      </c>
      <c r="D220" s="339" t="s">
        <v>9</v>
      </c>
    </row>
    <row r="221" spans="1:10" x14ac:dyDescent="0.2">
      <c r="B221" s="339" t="s">
        <v>704</v>
      </c>
    </row>
    <row r="222" spans="1:10" x14ac:dyDescent="0.2">
      <c r="B222" s="339" t="s">
        <v>751</v>
      </c>
      <c r="C222" s="339">
        <v>11</v>
      </c>
      <c r="D222" s="339" t="s">
        <v>716</v>
      </c>
      <c r="E222" s="339">
        <v>474.58</v>
      </c>
      <c r="F222" s="339">
        <v>85.42</v>
      </c>
      <c r="G222" s="339">
        <f>ROUND((C222*(E222)),2)</f>
        <v>5220.38</v>
      </c>
      <c r="H222" s="339">
        <f>ROUND((C222*(F222)),2)</f>
        <v>939.62</v>
      </c>
    </row>
    <row r="223" spans="1:10" x14ac:dyDescent="0.2">
      <c r="B223" s="339" t="s">
        <v>752</v>
      </c>
      <c r="C223" s="339">
        <v>0.51</v>
      </c>
      <c r="D223" s="339" t="s">
        <v>753</v>
      </c>
      <c r="E223" s="339">
        <v>1398.31</v>
      </c>
      <c r="F223" s="339">
        <v>251.7</v>
      </c>
      <c r="G223" s="339">
        <f>ROUND((C223*(E223)),2)</f>
        <v>713.14</v>
      </c>
      <c r="H223" s="339">
        <f>ROUND((C223*(F223)),2)</f>
        <v>128.37</v>
      </c>
    </row>
    <row r="224" spans="1:10" x14ac:dyDescent="0.2">
      <c r="B224" s="339" t="s">
        <v>754</v>
      </c>
      <c r="C224" s="339">
        <v>0.51</v>
      </c>
      <c r="D224" s="339" t="s">
        <v>753</v>
      </c>
      <c r="E224" s="339">
        <v>1398.31</v>
      </c>
      <c r="F224" s="339">
        <v>251.7</v>
      </c>
      <c r="G224" s="339">
        <f>ROUND((C224*(E224)),2)</f>
        <v>713.14</v>
      </c>
      <c r="H224" s="339">
        <f>ROUND((C224*(F224)),2)</f>
        <v>128.37</v>
      </c>
    </row>
    <row r="225" spans="1:10" x14ac:dyDescent="0.2">
      <c r="B225" s="339" t="s">
        <v>755</v>
      </c>
      <c r="C225" s="339">
        <v>60</v>
      </c>
      <c r="D225" s="339" t="s">
        <v>756</v>
      </c>
      <c r="E225" s="339">
        <v>1.5</v>
      </c>
      <c r="F225" s="339">
        <v>0.27</v>
      </c>
      <c r="G225" s="339">
        <f>ROUND((C225*(E225)),2)</f>
        <v>90</v>
      </c>
      <c r="H225" s="339">
        <f>ROUND((C225*(F225)),2)</f>
        <v>16.2</v>
      </c>
    </row>
    <row r="226" spans="1:10" x14ac:dyDescent="0.2">
      <c r="B226" s="339" t="s">
        <v>757</v>
      </c>
      <c r="C226" s="339">
        <v>1</v>
      </c>
      <c r="D226" s="339" t="s">
        <v>9</v>
      </c>
      <c r="E226" s="339">
        <v>1472.6042857142857</v>
      </c>
      <c r="F226" s="339">
        <v>48.481428571428573</v>
      </c>
      <c r="G226" s="339">
        <f>ROUND((C226*(E226)),2)</f>
        <v>1472.6</v>
      </c>
      <c r="H226" s="339">
        <f>ROUND((C226*(F226)),2)</f>
        <v>48.48</v>
      </c>
    </row>
    <row r="227" spans="1:10" x14ac:dyDescent="0.2">
      <c r="B227" s="339" t="s">
        <v>707</v>
      </c>
      <c r="G227" s="339">
        <f>SUM(G222:G226)</f>
        <v>8209.26</v>
      </c>
      <c r="H227" s="339">
        <f>SUM(H222:H226)</f>
        <v>1261.0400000000002</v>
      </c>
      <c r="I227" s="340">
        <f>SUM(H227:H227)</f>
        <v>1261.0400000000002</v>
      </c>
    </row>
    <row r="229" spans="1:10" x14ac:dyDescent="0.2">
      <c r="A229" s="339">
        <f>+A218+0.01</f>
        <v>102.14000000000007</v>
      </c>
      <c r="B229" s="339" t="s">
        <v>776</v>
      </c>
      <c r="C229" s="339">
        <v>1</v>
      </c>
      <c r="D229" s="339" t="s">
        <v>9</v>
      </c>
      <c r="G229" s="339">
        <f>+G238/C231</f>
        <v>7755.1400000000012</v>
      </c>
      <c r="H229" s="339">
        <f>+H238/C231</f>
        <v>1270.3400000000001</v>
      </c>
      <c r="I229" s="340">
        <f>+H229+G229</f>
        <v>9025.4800000000014</v>
      </c>
      <c r="J229" s="339" t="s">
        <v>701</v>
      </c>
    </row>
    <row r="230" spans="1:10" x14ac:dyDescent="0.2">
      <c r="B230" s="339" t="s">
        <v>775</v>
      </c>
    </row>
    <row r="231" spans="1:10" x14ac:dyDescent="0.2">
      <c r="B231" s="339" t="s">
        <v>703</v>
      </c>
      <c r="C231" s="339">
        <v>1</v>
      </c>
      <c r="D231" s="339" t="s">
        <v>9</v>
      </c>
    </row>
    <row r="232" spans="1:10" x14ac:dyDescent="0.2">
      <c r="B232" s="339" t="s">
        <v>704</v>
      </c>
    </row>
    <row r="233" spans="1:10" x14ac:dyDescent="0.2">
      <c r="B233" s="339" t="s">
        <v>751</v>
      </c>
      <c r="C233" s="339">
        <v>11</v>
      </c>
      <c r="D233" s="339" t="s">
        <v>716</v>
      </c>
      <c r="E233" s="339">
        <v>474.58</v>
      </c>
      <c r="F233" s="339">
        <v>85.42</v>
      </c>
      <c r="G233" s="339">
        <f>ROUND((C233*(E233)),2)</f>
        <v>5220.38</v>
      </c>
      <c r="H233" s="339">
        <f>ROUND((C233*(F233)),2)</f>
        <v>939.62</v>
      </c>
    </row>
    <row r="234" spans="1:10" x14ac:dyDescent="0.2">
      <c r="B234" s="339" t="s">
        <v>752</v>
      </c>
      <c r="C234" s="339">
        <v>0.51</v>
      </c>
      <c r="D234" s="339" t="s">
        <v>753</v>
      </c>
      <c r="E234" s="339">
        <v>1398.31</v>
      </c>
      <c r="F234" s="339">
        <v>251.7</v>
      </c>
      <c r="G234" s="339">
        <f>ROUND((C234*(E234)),2)</f>
        <v>713.14</v>
      </c>
      <c r="H234" s="339">
        <f>ROUND((C234*(F234)),2)</f>
        <v>128.37</v>
      </c>
    </row>
    <row r="235" spans="1:10" x14ac:dyDescent="0.2">
      <c r="B235" s="339" t="s">
        <v>754</v>
      </c>
      <c r="C235" s="339">
        <v>0.51</v>
      </c>
      <c r="D235" s="339" t="s">
        <v>753</v>
      </c>
      <c r="E235" s="339">
        <v>1398.31</v>
      </c>
      <c r="F235" s="339">
        <v>251.7</v>
      </c>
      <c r="G235" s="339">
        <f>ROUND((C235*(E235)),2)</f>
        <v>713.14</v>
      </c>
      <c r="H235" s="339">
        <f>ROUND((C235*(F235)),2)</f>
        <v>128.37</v>
      </c>
    </row>
    <row r="236" spans="1:10" x14ac:dyDescent="0.2">
      <c r="B236" s="339" t="s">
        <v>755</v>
      </c>
      <c r="C236" s="339">
        <v>60</v>
      </c>
      <c r="D236" s="339" t="s">
        <v>756</v>
      </c>
      <c r="E236" s="339">
        <v>1.5</v>
      </c>
      <c r="F236" s="339">
        <v>0.27</v>
      </c>
      <c r="G236" s="339">
        <f>ROUND((C236*(E236)),2)</f>
        <v>90</v>
      </c>
      <c r="H236" s="339">
        <f>ROUND((C236*(F236)),2)</f>
        <v>16.2</v>
      </c>
    </row>
    <row r="237" spans="1:10" x14ac:dyDescent="0.2">
      <c r="B237" s="339" t="s">
        <v>759</v>
      </c>
      <c r="C237" s="339">
        <v>1</v>
      </c>
      <c r="D237" s="339" t="s">
        <v>9</v>
      </c>
      <c r="E237" s="339">
        <v>1018.4827777777778</v>
      </c>
      <c r="F237" s="339">
        <v>57.783888888888896</v>
      </c>
      <c r="G237" s="339">
        <f>ROUND((C237*(E237)),2)</f>
        <v>1018.48</v>
      </c>
      <c r="H237" s="339">
        <f>ROUND((C237*(F237)),2)</f>
        <v>57.78</v>
      </c>
    </row>
    <row r="238" spans="1:10" x14ac:dyDescent="0.2">
      <c r="B238" s="339" t="s">
        <v>707</v>
      </c>
      <c r="G238" s="339">
        <f>SUM(G233:G237)</f>
        <v>7755.1400000000012</v>
      </c>
      <c r="H238" s="339">
        <f>SUM(H233:H237)</f>
        <v>1270.3400000000001</v>
      </c>
      <c r="I238" s="340">
        <f>SUM(G238:H238)</f>
        <v>9025.4800000000014</v>
      </c>
    </row>
    <row r="240" spans="1:10" x14ac:dyDescent="0.2">
      <c r="A240" s="339">
        <f>+A229+0.01</f>
        <v>102.15000000000008</v>
      </c>
      <c r="B240" s="339" t="s">
        <v>777</v>
      </c>
      <c r="C240" s="339">
        <v>1</v>
      </c>
      <c r="D240" s="339" t="s">
        <v>9</v>
      </c>
      <c r="G240" s="339">
        <f>+G249/C242</f>
        <v>8101.02</v>
      </c>
      <c r="H240" s="339">
        <f>+H249/C242</f>
        <v>1332.6000000000001</v>
      </c>
      <c r="I240" s="340">
        <f>+H240+G240</f>
        <v>9433.6200000000008</v>
      </c>
      <c r="J240" s="339" t="s">
        <v>701</v>
      </c>
    </row>
    <row r="241" spans="1:10" x14ac:dyDescent="0.2">
      <c r="B241" s="339" t="s">
        <v>775</v>
      </c>
    </row>
    <row r="242" spans="1:10" x14ac:dyDescent="0.2">
      <c r="B242" s="339" t="s">
        <v>703</v>
      </c>
      <c r="C242" s="339">
        <v>1</v>
      </c>
      <c r="D242" s="339" t="s">
        <v>9</v>
      </c>
    </row>
    <row r="243" spans="1:10" x14ac:dyDescent="0.2">
      <c r="B243" s="339" t="s">
        <v>704</v>
      </c>
    </row>
    <row r="244" spans="1:10" x14ac:dyDescent="0.2">
      <c r="B244" s="339" t="s">
        <v>751</v>
      </c>
      <c r="C244" s="339">
        <v>11</v>
      </c>
      <c r="D244" s="339" t="s">
        <v>716</v>
      </c>
      <c r="E244" s="339">
        <v>474.58</v>
      </c>
      <c r="F244" s="339">
        <v>85.42</v>
      </c>
      <c r="G244" s="339">
        <f>ROUND((C244*(E244)),2)</f>
        <v>5220.38</v>
      </c>
      <c r="H244" s="339">
        <f>ROUND((C244*(F244)),2)</f>
        <v>939.62</v>
      </c>
    </row>
    <row r="245" spans="1:10" x14ac:dyDescent="0.2">
      <c r="B245" s="339" t="s">
        <v>752</v>
      </c>
      <c r="C245" s="339">
        <v>0.51</v>
      </c>
      <c r="D245" s="339" t="s">
        <v>753</v>
      </c>
      <c r="E245" s="339">
        <v>1398.31</v>
      </c>
      <c r="F245" s="339">
        <v>251.7</v>
      </c>
      <c r="G245" s="339">
        <f>ROUND((C245*(E245)),2)</f>
        <v>713.14</v>
      </c>
      <c r="H245" s="339">
        <f>ROUND((C245*(F245)),2)</f>
        <v>128.37</v>
      </c>
    </row>
    <row r="246" spans="1:10" x14ac:dyDescent="0.2">
      <c r="B246" s="339" t="s">
        <v>754</v>
      </c>
      <c r="C246" s="339">
        <v>0.51</v>
      </c>
      <c r="D246" s="339" t="s">
        <v>753</v>
      </c>
      <c r="E246" s="339">
        <v>1398.31</v>
      </c>
      <c r="F246" s="339">
        <v>251.7</v>
      </c>
      <c r="G246" s="339">
        <f>ROUND((C246*(E246)),2)</f>
        <v>713.14</v>
      </c>
      <c r="H246" s="339">
        <f>ROUND((C246*(F246)),2)</f>
        <v>128.37</v>
      </c>
    </row>
    <row r="247" spans="1:10" x14ac:dyDescent="0.2">
      <c r="B247" s="339" t="s">
        <v>755</v>
      </c>
      <c r="C247" s="339">
        <v>60</v>
      </c>
      <c r="D247" s="339" t="s">
        <v>756</v>
      </c>
      <c r="E247" s="339">
        <v>1.5</v>
      </c>
      <c r="F247" s="339">
        <v>0.27</v>
      </c>
      <c r="G247" s="339">
        <f>ROUND((C247*(E247)),2)</f>
        <v>90</v>
      </c>
      <c r="H247" s="339">
        <f>ROUND((C247*(F247)),2)</f>
        <v>16.2</v>
      </c>
    </row>
    <row r="248" spans="1:10" x14ac:dyDescent="0.2">
      <c r="B248" s="339" t="s">
        <v>761</v>
      </c>
      <c r="C248" s="339">
        <v>1</v>
      </c>
      <c r="D248" s="339" t="s">
        <v>9</v>
      </c>
      <c r="E248" s="339">
        <v>1364.3588888888889</v>
      </c>
      <c r="F248" s="339">
        <v>120.04111111111109</v>
      </c>
      <c r="G248" s="339">
        <f>ROUND((C248*(E248)),2)</f>
        <v>1364.36</v>
      </c>
      <c r="H248" s="339">
        <f>ROUND((C248*(F248)),2)</f>
        <v>120.04</v>
      </c>
    </row>
    <row r="249" spans="1:10" x14ac:dyDescent="0.2">
      <c r="B249" s="339" t="s">
        <v>707</v>
      </c>
      <c r="G249" s="339">
        <f>SUM(G244:G248)</f>
        <v>8101.02</v>
      </c>
      <c r="H249" s="339">
        <f>SUM(H244:H248)</f>
        <v>1332.6000000000001</v>
      </c>
      <c r="I249" s="340">
        <f>SUM(G249:H249)</f>
        <v>9433.6200000000008</v>
      </c>
    </row>
    <row r="251" spans="1:10" x14ac:dyDescent="0.2">
      <c r="A251" s="339">
        <v>103</v>
      </c>
      <c r="B251" s="339" t="s">
        <v>778</v>
      </c>
    </row>
    <row r="252" spans="1:10" ht="24" x14ac:dyDescent="0.2">
      <c r="A252" s="339">
        <f>+A251+0.01</f>
        <v>103.01</v>
      </c>
      <c r="B252" s="339" t="s">
        <v>779</v>
      </c>
      <c r="C252" s="339">
        <v>1</v>
      </c>
      <c r="D252" s="339" t="s">
        <v>9</v>
      </c>
      <c r="G252" s="339">
        <f>+G261/C254</f>
        <v>14038.47</v>
      </c>
      <c r="H252" s="339">
        <f>+H261/C254</f>
        <v>2045.4</v>
      </c>
      <c r="I252" s="340">
        <f>+H252+G252</f>
        <v>16083.869999999999</v>
      </c>
      <c r="J252" s="339" t="s">
        <v>701</v>
      </c>
    </row>
    <row r="253" spans="1:10" x14ac:dyDescent="0.2">
      <c r="B253" s="339" t="s">
        <v>780</v>
      </c>
    </row>
    <row r="254" spans="1:10" x14ac:dyDescent="0.2">
      <c r="B254" s="339" t="s">
        <v>703</v>
      </c>
      <c r="C254" s="339">
        <v>1</v>
      </c>
      <c r="D254" s="339" t="s">
        <v>9</v>
      </c>
    </row>
    <row r="255" spans="1:10" x14ac:dyDescent="0.2">
      <c r="B255" s="339" t="s">
        <v>704</v>
      </c>
    </row>
    <row r="256" spans="1:10" x14ac:dyDescent="0.2">
      <c r="B256" s="339" t="s">
        <v>781</v>
      </c>
      <c r="C256" s="339">
        <v>1.17</v>
      </c>
      <c r="D256" s="339" t="s">
        <v>782</v>
      </c>
      <c r="E256" s="339">
        <v>2906.78</v>
      </c>
      <c r="F256" s="339">
        <v>523.22</v>
      </c>
      <c r="G256" s="339">
        <f>ROUND((C256*(E256)),2)</f>
        <v>3400.93</v>
      </c>
      <c r="H256" s="339">
        <f>ROUND((C256*(F256)),2)</f>
        <v>612.16999999999996</v>
      </c>
    </row>
    <row r="257" spans="1:10" x14ac:dyDescent="0.2">
      <c r="B257" s="339" t="s">
        <v>783</v>
      </c>
      <c r="C257" s="339">
        <f>+C254*1.1</f>
        <v>1.1000000000000001</v>
      </c>
      <c r="D257" s="339" t="s">
        <v>9</v>
      </c>
      <c r="E257" s="339">
        <v>7076.27</v>
      </c>
      <c r="F257" s="339">
        <v>1273.73</v>
      </c>
      <c r="G257" s="339">
        <f>ROUND((C257*(E257)),2)</f>
        <v>7783.9</v>
      </c>
      <c r="H257" s="339">
        <f>ROUND((C257*(F257)),2)</f>
        <v>1401.1</v>
      </c>
    </row>
    <row r="258" spans="1:10" x14ac:dyDescent="0.2">
      <c r="B258" s="339" t="s">
        <v>784</v>
      </c>
      <c r="C258" s="339">
        <f>+C256*2</f>
        <v>2.34</v>
      </c>
      <c r="D258" s="339" t="s">
        <v>714</v>
      </c>
      <c r="E258" s="339">
        <v>76.27</v>
      </c>
      <c r="F258" s="339">
        <v>13.73</v>
      </c>
      <c r="G258" s="339">
        <f>ROUND((C258*(E258)),2)</f>
        <v>178.47</v>
      </c>
      <c r="H258" s="339">
        <f>ROUND((C258*(F258)),2)</f>
        <v>32.130000000000003</v>
      </c>
    </row>
    <row r="259" spans="1:10" x14ac:dyDescent="0.2">
      <c r="B259" s="339" t="s">
        <v>722</v>
      </c>
    </row>
    <row r="260" spans="1:10" x14ac:dyDescent="0.2">
      <c r="B260" s="339" t="s">
        <v>785</v>
      </c>
      <c r="C260" s="339">
        <f>1/(0.3*0.2)</f>
        <v>16.666666666666668</v>
      </c>
      <c r="D260" s="339" t="s">
        <v>1</v>
      </c>
      <c r="E260" s="339">
        <v>160.51</v>
      </c>
      <c r="F260" s="339">
        <v>0</v>
      </c>
      <c r="G260" s="339">
        <f>ROUND((C260*(E260)),2)</f>
        <v>2675.17</v>
      </c>
      <c r="H260" s="339">
        <f>ROUND((C260*(F260)),2)</f>
        <v>0</v>
      </c>
    </row>
    <row r="261" spans="1:10" x14ac:dyDescent="0.2">
      <c r="B261" s="339" t="s">
        <v>707</v>
      </c>
      <c r="G261" s="339">
        <f>SUM(G256:G260)</f>
        <v>14038.47</v>
      </c>
      <c r="H261" s="339">
        <f>SUM(H256:H260)</f>
        <v>2045.4</v>
      </c>
      <c r="I261" s="340">
        <f>SUM(G261:H261)</f>
        <v>16083.869999999999</v>
      </c>
    </row>
    <row r="263" spans="1:10" ht="24" x14ac:dyDescent="0.2">
      <c r="A263" s="339">
        <f>+A252+0.01</f>
        <v>103.02000000000001</v>
      </c>
      <c r="B263" s="339" t="s">
        <v>786</v>
      </c>
      <c r="C263" s="339">
        <v>1</v>
      </c>
      <c r="D263" s="339" t="s">
        <v>9</v>
      </c>
      <c r="G263" s="339">
        <f>+G272/C265</f>
        <v>12799.79</v>
      </c>
      <c r="H263" s="339">
        <f>+H272/C265</f>
        <v>1918.7399999999998</v>
      </c>
      <c r="I263" s="340">
        <f>+H263+G263</f>
        <v>14718.53</v>
      </c>
      <c r="J263" s="339" t="s">
        <v>701</v>
      </c>
    </row>
    <row r="264" spans="1:10" x14ac:dyDescent="0.2">
      <c r="B264" s="339" t="s">
        <v>780</v>
      </c>
    </row>
    <row r="265" spans="1:10" x14ac:dyDescent="0.2">
      <c r="B265" s="339" t="s">
        <v>703</v>
      </c>
      <c r="C265" s="339">
        <v>1</v>
      </c>
      <c r="D265" s="339" t="s">
        <v>9</v>
      </c>
    </row>
    <row r="266" spans="1:10" x14ac:dyDescent="0.2">
      <c r="B266" s="339" t="s">
        <v>704</v>
      </c>
    </row>
    <row r="267" spans="1:10" x14ac:dyDescent="0.2">
      <c r="B267" s="339" t="s">
        <v>781</v>
      </c>
      <c r="C267" s="339">
        <v>0.94</v>
      </c>
      <c r="D267" s="339" t="s">
        <v>782</v>
      </c>
      <c r="E267" s="339">
        <v>2906.78</v>
      </c>
      <c r="F267" s="339">
        <v>523.22</v>
      </c>
      <c r="G267" s="339">
        <f>ROUND((C267*(E267)),2)</f>
        <v>2732.37</v>
      </c>
      <c r="H267" s="339">
        <f>ROUND((C267*(F267)),2)</f>
        <v>491.83</v>
      </c>
    </row>
    <row r="268" spans="1:10" x14ac:dyDescent="0.2">
      <c r="B268" s="339" t="s">
        <v>787</v>
      </c>
      <c r="C268" s="339">
        <f>+C265*1.1</f>
        <v>1.1000000000000001</v>
      </c>
      <c r="D268" s="339" t="s">
        <v>9</v>
      </c>
      <c r="E268" s="339">
        <v>7076.27</v>
      </c>
      <c r="F268" s="339">
        <v>1273.73</v>
      </c>
      <c r="G268" s="339">
        <f>ROUND((C268*(E268)),2)</f>
        <v>7783.9</v>
      </c>
      <c r="H268" s="339">
        <f>ROUND((C268*(F268)),2)</f>
        <v>1401.1</v>
      </c>
    </row>
    <row r="269" spans="1:10" x14ac:dyDescent="0.2">
      <c r="B269" s="339" t="s">
        <v>784</v>
      </c>
      <c r="C269" s="339">
        <f>+C267*2</f>
        <v>1.88</v>
      </c>
      <c r="D269" s="339" t="s">
        <v>714</v>
      </c>
      <c r="E269" s="339">
        <v>76.27</v>
      </c>
      <c r="F269" s="339">
        <v>13.73</v>
      </c>
      <c r="G269" s="339">
        <f>ROUND((C269*(E269)),2)</f>
        <v>143.38999999999999</v>
      </c>
      <c r="H269" s="339">
        <f>ROUND((C269*(F269)),2)</f>
        <v>25.81</v>
      </c>
    </row>
    <row r="270" spans="1:10" x14ac:dyDescent="0.2">
      <c r="B270" s="339" t="s">
        <v>722</v>
      </c>
    </row>
    <row r="271" spans="1:10" x14ac:dyDescent="0.2">
      <c r="B271" s="339" t="s">
        <v>785</v>
      </c>
      <c r="C271" s="339">
        <f>1/(0.3*0.25)</f>
        <v>13.333333333333334</v>
      </c>
      <c r="D271" s="339" t="s">
        <v>1</v>
      </c>
      <c r="E271" s="339">
        <v>160.51</v>
      </c>
      <c r="F271" s="339">
        <v>0</v>
      </c>
      <c r="G271" s="339">
        <f>ROUND((C271*(E271)),2)</f>
        <v>2140.13</v>
      </c>
      <c r="H271" s="339">
        <f>ROUND((C271*(F271)),2)</f>
        <v>0</v>
      </c>
    </row>
    <row r="272" spans="1:10" x14ac:dyDescent="0.2">
      <c r="B272" s="339" t="s">
        <v>707</v>
      </c>
      <c r="G272" s="339">
        <f>SUM(G267:G271)</f>
        <v>12799.79</v>
      </c>
      <c r="H272" s="339">
        <f>SUM(H267:H271)</f>
        <v>1918.7399999999998</v>
      </c>
      <c r="I272" s="340">
        <f>SUM(G272:H272)</f>
        <v>14718.53</v>
      </c>
    </row>
    <row r="274" spans="1:10" ht="24" x14ac:dyDescent="0.2">
      <c r="A274" s="339">
        <f>+A263+0.01</f>
        <v>103.03000000000002</v>
      </c>
      <c r="B274" s="339" t="s">
        <v>788</v>
      </c>
      <c r="C274" s="339">
        <v>1</v>
      </c>
      <c r="D274" s="339" t="s">
        <v>9</v>
      </c>
      <c r="G274" s="339">
        <f>+G283/C276</f>
        <v>11382.769999999999</v>
      </c>
      <c r="H274" s="339">
        <f>+H283/C276</f>
        <v>1792.09</v>
      </c>
      <c r="I274" s="340">
        <f>+H274+G274</f>
        <v>13174.859999999999</v>
      </c>
      <c r="J274" s="339" t="s">
        <v>701</v>
      </c>
    </row>
    <row r="275" spans="1:10" x14ac:dyDescent="0.2">
      <c r="B275" s="339" t="s">
        <v>789</v>
      </c>
    </row>
    <row r="276" spans="1:10" x14ac:dyDescent="0.2">
      <c r="B276" s="339" t="s">
        <v>703</v>
      </c>
      <c r="C276" s="339">
        <v>1</v>
      </c>
      <c r="D276" s="339" t="s">
        <v>9</v>
      </c>
    </row>
    <row r="277" spans="1:10" x14ac:dyDescent="0.2">
      <c r="B277" s="339" t="s">
        <v>704</v>
      </c>
    </row>
    <row r="278" spans="1:10" x14ac:dyDescent="0.2">
      <c r="B278" s="339" t="s">
        <v>781</v>
      </c>
      <c r="C278" s="339">
        <v>0.71</v>
      </c>
      <c r="D278" s="339" t="s">
        <v>782</v>
      </c>
      <c r="E278" s="339">
        <v>2906.78</v>
      </c>
      <c r="F278" s="339">
        <v>523.22</v>
      </c>
      <c r="G278" s="339">
        <f>ROUND((C278*(E278)),2)</f>
        <v>2063.81</v>
      </c>
      <c r="H278" s="339">
        <f>ROUND((C278*(F278)),2)</f>
        <v>371.49</v>
      </c>
    </row>
    <row r="279" spans="1:10" x14ac:dyDescent="0.2">
      <c r="B279" s="339" t="s">
        <v>787</v>
      </c>
      <c r="C279" s="339">
        <f>+C276*1.1</f>
        <v>1.1000000000000001</v>
      </c>
      <c r="D279" s="339" t="s">
        <v>9</v>
      </c>
      <c r="E279" s="339">
        <v>7076.27</v>
      </c>
      <c r="F279" s="339">
        <v>1273.73</v>
      </c>
      <c r="G279" s="339">
        <f>ROUND((C279*(E279)),2)</f>
        <v>7783.9</v>
      </c>
      <c r="H279" s="339">
        <f>ROUND((C279*(F279)),2)</f>
        <v>1401.1</v>
      </c>
    </row>
    <row r="280" spans="1:10" x14ac:dyDescent="0.2">
      <c r="B280" s="339" t="s">
        <v>784</v>
      </c>
      <c r="C280" s="339">
        <f>+C278*2</f>
        <v>1.42</v>
      </c>
      <c r="D280" s="339" t="s">
        <v>714</v>
      </c>
      <c r="E280" s="339">
        <v>76.27</v>
      </c>
      <c r="F280" s="339">
        <v>13.73</v>
      </c>
      <c r="G280" s="339">
        <f>ROUND((C280*(E280)),2)</f>
        <v>108.3</v>
      </c>
      <c r="H280" s="339">
        <f>ROUND((C280*(F280)),2)</f>
        <v>19.5</v>
      </c>
    </row>
    <row r="281" spans="1:10" x14ac:dyDescent="0.2">
      <c r="B281" s="339" t="s">
        <v>722</v>
      </c>
    </row>
    <row r="282" spans="1:10" x14ac:dyDescent="0.2">
      <c r="B282" s="339" t="s">
        <v>785</v>
      </c>
      <c r="C282" s="339">
        <f>1/(0.45*0.25)</f>
        <v>8.8888888888888893</v>
      </c>
      <c r="D282" s="339" t="s">
        <v>1</v>
      </c>
      <c r="E282" s="339">
        <v>160.51</v>
      </c>
      <c r="F282" s="339">
        <v>0</v>
      </c>
      <c r="G282" s="339">
        <f>ROUND((C282*(E282)),2)</f>
        <v>1426.76</v>
      </c>
      <c r="H282" s="339">
        <f>ROUND((C282*(F282)),2)</f>
        <v>0</v>
      </c>
    </row>
    <row r="283" spans="1:10" x14ac:dyDescent="0.2">
      <c r="B283" s="339" t="s">
        <v>707</v>
      </c>
      <c r="G283" s="339">
        <f>SUM(G278:G282)</f>
        <v>11382.769999999999</v>
      </c>
      <c r="H283" s="339">
        <f>SUM(H278:H282)</f>
        <v>1792.09</v>
      </c>
      <c r="I283" s="340">
        <f>SUM(G283:H283)</f>
        <v>13174.859999999999</v>
      </c>
    </row>
    <row r="285" spans="1:10" ht="24" x14ac:dyDescent="0.2">
      <c r="A285" s="339">
        <f>+A274+0.01</f>
        <v>103.04000000000002</v>
      </c>
      <c r="B285" s="339" t="s">
        <v>790</v>
      </c>
      <c r="C285" s="339">
        <v>1</v>
      </c>
      <c r="D285" s="339" t="s">
        <v>9</v>
      </c>
      <c r="G285" s="339">
        <f>+G294/C287</f>
        <v>10597.78</v>
      </c>
      <c r="H285" s="339">
        <f>+H294/C287</f>
        <v>1714.99</v>
      </c>
      <c r="I285" s="340">
        <f>+H285+G285</f>
        <v>12312.77</v>
      </c>
      <c r="J285" s="339" t="s">
        <v>701</v>
      </c>
    </row>
    <row r="286" spans="1:10" x14ac:dyDescent="0.2">
      <c r="B286" s="339" t="s">
        <v>791</v>
      </c>
    </row>
    <row r="287" spans="1:10" x14ac:dyDescent="0.2">
      <c r="B287" s="339" t="s">
        <v>703</v>
      </c>
      <c r="C287" s="339">
        <v>1</v>
      </c>
      <c r="D287" s="339" t="s">
        <v>9</v>
      </c>
    </row>
    <row r="288" spans="1:10" x14ac:dyDescent="0.2">
      <c r="B288" s="339" t="s">
        <v>704</v>
      </c>
    </row>
    <row r="289" spans="1:10" x14ac:dyDescent="0.2">
      <c r="B289" s="339" t="s">
        <v>781</v>
      </c>
      <c r="C289" s="339">
        <v>0.56999999999999995</v>
      </c>
      <c r="D289" s="339" t="s">
        <v>782</v>
      </c>
      <c r="E289" s="339">
        <v>2906.78</v>
      </c>
      <c r="F289" s="339">
        <v>523.22</v>
      </c>
      <c r="G289" s="339">
        <f>ROUND((C289*(E289)),2)</f>
        <v>1656.86</v>
      </c>
      <c r="H289" s="339">
        <f>ROUND((C289*(F289)),2)</f>
        <v>298.24</v>
      </c>
    </row>
    <row r="290" spans="1:10" x14ac:dyDescent="0.2">
      <c r="B290" s="339" t="s">
        <v>787</v>
      </c>
      <c r="C290" s="339">
        <f>+C287*1.1</f>
        <v>1.1000000000000001</v>
      </c>
      <c r="D290" s="339" t="s">
        <v>9</v>
      </c>
      <c r="E290" s="339">
        <v>7076.27</v>
      </c>
      <c r="F290" s="339">
        <v>1273.73</v>
      </c>
      <c r="G290" s="339">
        <f>ROUND((C290*(E290)),2)</f>
        <v>7783.9</v>
      </c>
      <c r="H290" s="339">
        <f>ROUND((C290*(F290)),2)</f>
        <v>1401.1</v>
      </c>
    </row>
    <row r="291" spans="1:10" x14ac:dyDescent="0.2">
      <c r="B291" s="339" t="s">
        <v>784</v>
      </c>
      <c r="C291" s="339">
        <f>+C289*2</f>
        <v>1.1399999999999999</v>
      </c>
      <c r="D291" s="339" t="s">
        <v>714</v>
      </c>
      <c r="E291" s="339">
        <v>76.27</v>
      </c>
      <c r="F291" s="339">
        <v>13.73</v>
      </c>
      <c r="G291" s="339">
        <f>ROUND((C291*(E291)),2)</f>
        <v>86.95</v>
      </c>
      <c r="H291" s="339">
        <f>ROUND((C291*(F291)),2)</f>
        <v>15.65</v>
      </c>
    </row>
    <row r="292" spans="1:10" x14ac:dyDescent="0.2">
      <c r="B292" s="339" t="s">
        <v>722</v>
      </c>
    </row>
    <row r="293" spans="1:10" x14ac:dyDescent="0.2">
      <c r="B293" s="339" t="s">
        <v>785</v>
      </c>
      <c r="C293" s="339">
        <f>1/(0.6*0.25)</f>
        <v>6.666666666666667</v>
      </c>
      <c r="D293" s="339" t="s">
        <v>1</v>
      </c>
      <c r="E293" s="339">
        <v>160.51</v>
      </c>
      <c r="F293" s="339">
        <v>0</v>
      </c>
      <c r="G293" s="339">
        <f>ROUND((C293*(E293)),2)</f>
        <v>1070.07</v>
      </c>
      <c r="H293" s="339">
        <f>ROUND((C293*(F293)),2)</f>
        <v>0</v>
      </c>
    </row>
    <row r="294" spans="1:10" x14ac:dyDescent="0.2">
      <c r="B294" s="339" t="s">
        <v>707</v>
      </c>
      <c r="G294" s="339">
        <f>SUM(G289:G293)</f>
        <v>10597.78</v>
      </c>
      <c r="H294" s="339">
        <f>SUM(H289:H293)</f>
        <v>1714.99</v>
      </c>
      <c r="I294" s="340">
        <f>SUM(G294:H294)</f>
        <v>12312.77</v>
      </c>
    </row>
    <row r="296" spans="1:10" ht="24" x14ac:dyDescent="0.2">
      <c r="A296" s="339">
        <f>+A285+0.01</f>
        <v>103.05000000000003</v>
      </c>
      <c r="B296" s="339" t="s">
        <v>792</v>
      </c>
      <c r="C296" s="339">
        <v>1</v>
      </c>
      <c r="D296" s="339" t="s">
        <v>9</v>
      </c>
      <c r="G296" s="339">
        <f>+G305/C298</f>
        <v>14318.13</v>
      </c>
      <c r="H296" s="339">
        <f>+H305/C298</f>
        <v>2095.7400000000002</v>
      </c>
      <c r="I296" s="340">
        <f>+H296+G296</f>
        <v>16413.87</v>
      </c>
      <c r="J296" s="339" t="s">
        <v>701</v>
      </c>
    </row>
    <row r="297" spans="1:10" x14ac:dyDescent="0.2">
      <c r="B297" s="339" t="s">
        <v>780</v>
      </c>
    </row>
    <row r="298" spans="1:10" x14ac:dyDescent="0.2">
      <c r="B298" s="339" t="s">
        <v>703</v>
      </c>
      <c r="C298" s="339">
        <v>1</v>
      </c>
      <c r="D298" s="339" t="s">
        <v>9</v>
      </c>
    </row>
    <row r="299" spans="1:10" x14ac:dyDescent="0.2">
      <c r="B299" s="339" t="s">
        <v>704</v>
      </c>
    </row>
    <row r="300" spans="1:10" x14ac:dyDescent="0.2">
      <c r="B300" s="339" t="s">
        <v>781</v>
      </c>
      <c r="C300" s="339">
        <v>1.17</v>
      </c>
      <c r="D300" s="339" t="s">
        <v>782</v>
      </c>
      <c r="E300" s="339">
        <v>2906.78</v>
      </c>
      <c r="F300" s="339">
        <v>523.22</v>
      </c>
      <c r="G300" s="339">
        <f>ROUND((C300*(E300)),2)</f>
        <v>3400.93</v>
      </c>
      <c r="H300" s="339">
        <f>ROUND((C300*(F300)),2)</f>
        <v>612.16999999999996</v>
      </c>
    </row>
    <row r="301" spans="1:10" x14ac:dyDescent="0.2">
      <c r="B301" s="339" t="s">
        <v>787</v>
      </c>
      <c r="C301" s="339">
        <f>+C298*1.1</f>
        <v>1.1000000000000001</v>
      </c>
      <c r="D301" s="339" t="s">
        <v>9</v>
      </c>
      <c r="E301" s="339">
        <v>7330.51</v>
      </c>
      <c r="F301" s="339">
        <v>1319.49</v>
      </c>
      <c r="G301" s="339">
        <f>ROUND((C301*(E301)),2)</f>
        <v>8063.56</v>
      </c>
      <c r="H301" s="339">
        <f>ROUND((C301*(F301)),2)</f>
        <v>1451.44</v>
      </c>
    </row>
    <row r="302" spans="1:10" x14ac:dyDescent="0.2">
      <c r="B302" s="339" t="s">
        <v>784</v>
      </c>
      <c r="C302" s="339">
        <f>+C300*2</f>
        <v>2.34</v>
      </c>
      <c r="D302" s="339" t="s">
        <v>714</v>
      </c>
      <c r="E302" s="339">
        <v>76.27</v>
      </c>
      <c r="F302" s="339">
        <v>13.73</v>
      </c>
      <c r="G302" s="339">
        <f>ROUND((C302*(E302)),2)</f>
        <v>178.47</v>
      </c>
      <c r="H302" s="339">
        <f>ROUND((C302*(F302)),2)</f>
        <v>32.130000000000003</v>
      </c>
    </row>
    <row r="303" spans="1:10" x14ac:dyDescent="0.2">
      <c r="B303" s="339" t="s">
        <v>722</v>
      </c>
    </row>
    <row r="304" spans="1:10" x14ac:dyDescent="0.2">
      <c r="B304" s="339" t="s">
        <v>785</v>
      </c>
      <c r="C304" s="339">
        <f>1/(0.3*0.2)</f>
        <v>16.666666666666668</v>
      </c>
      <c r="D304" s="339" t="s">
        <v>1</v>
      </c>
      <c r="E304" s="339">
        <v>160.51</v>
      </c>
      <c r="F304" s="339">
        <v>0</v>
      </c>
      <c r="G304" s="339">
        <f>ROUND((C304*(E304)),2)</f>
        <v>2675.17</v>
      </c>
      <c r="H304" s="339">
        <f>ROUND((C304*(F304)),2)</f>
        <v>0</v>
      </c>
    </row>
    <row r="305" spans="1:10" x14ac:dyDescent="0.2">
      <c r="B305" s="339" t="s">
        <v>707</v>
      </c>
      <c r="G305" s="339">
        <f>SUM(G300:G304)</f>
        <v>14318.13</v>
      </c>
      <c r="H305" s="339">
        <f>SUM(H300:H304)</f>
        <v>2095.7400000000002</v>
      </c>
      <c r="I305" s="340">
        <f>SUM(G305:H305)</f>
        <v>16413.87</v>
      </c>
    </row>
    <row r="307" spans="1:10" ht="24" x14ac:dyDescent="0.2">
      <c r="A307" s="339">
        <f>+A296+0.01</f>
        <v>103.06000000000003</v>
      </c>
      <c r="B307" s="339" t="s">
        <v>793</v>
      </c>
      <c r="C307" s="339">
        <v>1</v>
      </c>
      <c r="D307" s="339" t="s">
        <v>9</v>
      </c>
      <c r="G307" s="339">
        <f>+G316/C309</f>
        <v>13079.45</v>
      </c>
      <c r="H307" s="339">
        <f>+H316/C309</f>
        <v>1969.08</v>
      </c>
      <c r="I307" s="340">
        <f>+H307+G307</f>
        <v>15048.53</v>
      </c>
      <c r="J307" s="339" t="s">
        <v>701</v>
      </c>
    </row>
    <row r="308" spans="1:10" x14ac:dyDescent="0.2">
      <c r="B308" s="339" t="s">
        <v>780</v>
      </c>
    </row>
    <row r="309" spans="1:10" x14ac:dyDescent="0.2">
      <c r="B309" s="339" t="s">
        <v>703</v>
      </c>
      <c r="C309" s="339">
        <v>1</v>
      </c>
      <c r="D309" s="339" t="s">
        <v>9</v>
      </c>
    </row>
    <row r="310" spans="1:10" x14ac:dyDescent="0.2">
      <c r="B310" s="339" t="s">
        <v>704</v>
      </c>
    </row>
    <row r="311" spans="1:10" x14ac:dyDescent="0.2">
      <c r="B311" s="339" t="s">
        <v>781</v>
      </c>
      <c r="C311" s="339">
        <v>0.94</v>
      </c>
      <c r="D311" s="339" t="s">
        <v>782</v>
      </c>
      <c r="E311" s="339">
        <v>2906.78</v>
      </c>
      <c r="F311" s="339">
        <v>523.22</v>
      </c>
      <c r="G311" s="339">
        <f>ROUND((C311*(E311)),2)</f>
        <v>2732.37</v>
      </c>
      <c r="H311" s="339">
        <f>ROUND((C311*(F311)),2)</f>
        <v>491.83</v>
      </c>
    </row>
    <row r="312" spans="1:10" x14ac:dyDescent="0.2">
      <c r="B312" s="339" t="s">
        <v>787</v>
      </c>
      <c r="C312" s="339">
        <f>+C309*1.1</f>
        <v>1.1000000000000001</v>
      </c>
      <c r="D312" s="339" t="s">
        <v>9</v>
      </c>
      <c r="E312" s="339">
        <v>7330.51</v>
      </c>
      <c r="F312" s="339">
        <v>1319.49</v>
      </c>
      <c r="G312" s="339">
        <f>ROUND((C312*(E312)),2)</f>
        <v>8063.56</v>
      </c>
      <c r="H312" s="339">
        <f>ROUND((C312*(F312)),2)</f>
        <v>1451.44</v>
      </c>
    </row>
    <row r="313" spans="1:10" x14ac:dyDescent="0.2">
      <c r="B313" s="339" t="s">
        <v>784</v>
      </c>
      <c r="C313" s="339">
        <f>+C311*2</f>
        <v>1.88</v>
      </c>
      <c r="D313" s="339" t="s">
        <v>714</v>
      </c>
      <c r="E313" s="339">
        <v>76.27</v>
      </c>
      <c r="F313" s="339">
        <v>13.73</v>
      </c>
      <c r="G313" s="339">
        <f>ROUND((C313*(E313)),2)</f>
        <v>143.38999999999999</v>
      </c>
      <c r="H313" s="339">
        <f>ROUND((C313*(F313)),2)</f>
        <v>25.81</v>
      </c>
    </row>
    <row r="314" spans="1:10" x14ac:dyDescent="0.2">
      <c r="B314" s="339" t="s">
        <v>722</v>
      </c>
    </row>
    <row r="315" spans="1:10" x14ac:dyDescent="0.2">
      <c r="B315" s="339" t="s">
        <v>785</v>
      </c>
      <c r="C315" s="339">
        <f>1/(0.3*0.25)</f>
        <v>13.333333333333334</v>
      </c>
      <c r="D315" s="339" t="s">
        <v>1</v>
      </c>
      <c r="E315" s="339">
        <v>160.51</v>
      </c>
      <c r="F315" s="339">
        <v>0</v>
      </c>
      <c r="G315" s="339">
        <f>ROUND((C315*(E315)),2)</f>
        <v>2140.13</v>
      </c>
      <c r="H315" s="339">
        <f>ROUND((C315*(F315)),2)</f>
        <v>0</v>
      </c>
    </row>
    <row r="316" spans="1:10" x14ac:dyDescent="0.2">
      <c r="B316" s="339" t="s">
        <v>707</v>
      </c>
      <c r="G316" s="339">
        <f>SUM(G311:G315)</f>
        <v>13079.45</v>
      </c>
      <c r="H316" s="339">
        <f>SUM(H311:H315)</f>
        <v>1969.08</v>
      </c>
      <c r="I316" s="340">
        <f>SUM(G316:H316)</f>
        <v>15048.53</v>
      </c>
    </row>
    <row r="318" spans="1:10" ht="24" x14ac:dyDescent="0.2">
      <c r="A318" s="339">
        <f>+A307+0.01</f>
        <v>103.07000000000004</v>
      </c>
      <c r="B318" s="339" t="s">
        <v>794</v>
      </c>
      <c r="C318" s="339">
        <v>1</v>
      </c>
      <c r="D318" s="339" t="s">
        <v>9</v>
      </c>
      <c r="G318" s="339">
        <f>+G327/C320</f>
        <v>11662.43</v>
      </c>
      <c r="H318" s="341">
        <f>+H327/C320</f>
        <v>1842.43</v>
      </c>
      <c r="I318" s="342">
        <f>+H318+G318</f>
        <v>13504.86</v>
      </c>
      <c r="J318" s="339" t="s">
        <v>701</v>
      </c>
    </row>
    <row r="319" spans="1:10" x14ac:dyDescent="0.2">
      <c r="B319" s="339" t="s">
        <v>789</v>
      </c>
    </row>
    <row r="320" spans="1:10" x14ac:dyDescent="0.2">
      <c r="B320" s="339" t="s">
        <v>703</v>
      </c>
      <c r="C320" s="339">
        <v>1</v>
      </c>
      <c r="D320" s="339" t="s">
        <v>9</v>
      </c>
    </row>
    <row r="321" spans="1:10" x14ac:dyDescent="0.2">
      <c r="B321" s="339" t="s">
        <v>704</v>
      </c>
    </row>
    <row r="322" spans="1:10" x14ac:dyDescent="0.2">
      <c r="B322" s="339" t="s">
        <v>781</v>
      </c>
      <c r="C322" s="339">
        <v>0.71</v>
      </c>
      <c r="D322" s="339" t="s">
        <v>782</v>
      </c>
      <c r="E322" s="339">
        <v>2906.78</v>
      </c>
      <c r="F322" s="339">
        <v>523.22</v>
      </c>
      <c r="G322" s="339">
        <f>ROUND((C322*(E322)),2)</f>
        <v>2063.81</v>
      </c>
      <c r="H322" s="339">
        <f>ROUND((C322*(F322)),2)</f>
        <v>371.49</v>
      </c>
    </row>
    <row r="323" spans="1:10" x14ac:dyDescent="0.2">
      <c r="B323" s="339" t="s">
        <v>787</v>
      </c>
      <c r="C323" s="339">
        <f>+C320*1.1</f>
        <v>1.1000000000000001</v>
      </c>
      <c r="D323" s="339" t="s">
        <v>9</v>
      </c>
      <c r="E323" s="339">
        <v>7330.51</v>
      </c>
      <c r="F323" s="339">
        <v>1319.49</v>
      </c>
      <c r="G323" s="339">
        <f>ROUND((C323*(E323)),2)</f>
        <v>8063.56</v>
      </c>
      <c r="H323" s="339">
        <f>ROUND((C323*(F323)),2)</f>
        <v>1451.44</v>
      </c>
    </row>
    <row r="324" spans="1:10" x14ac:dyDescent="0.2">
      <c r="B324" s="339" t="s">
        <v>784</v>
      </c>
      <c r="C324" s="339">
        <f>+C322*2</f>
        <v>1.42</v>
      </c>
      <c r="D324" s="339" t="s">
        <v>714</v>
      </c>
      <c r="E324" s="339">
        <v>76.27</v>
      </c>
      <c r="F324" s="339">
        <v>13.73</v>
      </c>
      <c r="G324" s="339">
        <f>ROUND((C324*(E324)),2)</f>
        <v>108.3</v>
      </c>
      <c r="H324" s="339">
        <f>ROUND((C324*(F324)),2)</f>
        <v>19.5</v>
      </c>
    </row>
    <row r="325" spans="1:10" x14ac:dyDescent="0.2">
      <c r="B325" s="339" t="s">
        <v>722</v>
      </c>
    </row>
    <row r="326" spans="1:10" x14ac:dyDescent="0.2">
      <c r="B326" s="339" t="s">
        <v>785</v>
      </c>
      <c r="C326" s="339">
        <f>1/(0.45*0.25)</f>
        <v>8.8888888888888893</v>
      </c>
      <c r="D326" s="339" t="s">
        <v>1</v>
      </c>
      <c r="E326" s="339">
        <v>160.51</v>
      </c>
      <c r="F326" s="339">
        <v>0</v>
      </c>
      <c r="G326" s="339">
        <f>ROUND((C326*(E326)),2)</f>
        <v>1426.76</v>
      </c>
      <c r="H326" s="339">
        <f>ROUND((C326*(F326)),2)</f>
        <v>0</v>
      </c>
    </row>
    <row r="327" spans="1:10" x14ac:dyDescent="0.2">
      <c r="B327" s="339" t="s">
        <v>707</v>
      </c>
      <c r="G327" s="339">
        <f>SUM(G322:G326)</f>
        <v>11662.43</v>
      </c>
      <c r="H327" s="339">
        <f>SUM(H322:H326)</f>
        <v>1842.43</v>
      </c>
      <c r="I327" s="340">
        <f>SUM(G327:H327)</f>
        <v>13504.86</v>
      </c>
    </row>
    <row r="329" spans="1:10" ht="24" x14ac:dyDescent="0.2">
      <c r="A329" s="339">
        <f>+A318+0.01</f>
        <v>103.08000000000004</v>
      </c>
      <c r="B329" s="339" t="s">
        <v>795</v>
      </c>
      <c r="C329" s="339">
        <v>1</v>
      </c>
      <c r="D329" s="339" t="s">
        <v>9</v>
      </c>
      <c r="G329" s="339">
        <f>+G338/C331</f>
        <v>10877.44</v>
      </c>
      <c r="H329" s="339">
        <f>+H338/C331</f>
        <v>1765.3300000000002</v>
      </c>
      <c r="I329" s="340">
        <f>+H329+G329</f>
        <v>12642.77</v>
      </c>
      <c r="J329" s="339" t="s">
        <v>701</v>
      </c>
    </row>
    <row r="330" spans="1:10" x14ac:dyDescent="0.2">
      <c r="B330" s="339" t="s">
        <v>791</v>
      </c>
    </row>
    <row r="331" spans="1:10" x14ac:dyDescent="0.2">
      <c r="B331" s="339" t="s">
        <v>703</v>
      </c>
      <c r="C331" s="339">
        <v>1</v>
      </c>
      <c r="D331" s="339" t="s">
        <v>9</v>
      </c>
    </row>
    <row r="332" spans="1:10" x14ac:dyDescent="0.2">
      <c r="B332" s="339" t="s">
        <v>704</v>
      </c>
    </row>
    <row r="333" spans="1:10" x14ac:dyDescent="0.2">
      <c r="B333" s="339" t="s">
        <v>781</v>
      </c>
      <c r="C333" s="339">
        <v>0.56999999999999995</v>
      </c>
      <c r="D333" s="339" t="s">
        <v>782</v>
      </c>
      <c r="E333" s="339">
        <v>2906.78</v>
      </c>
      <c r="F333" s="339">
        <v>523.22</v>
      </c>
      <c r="G333" s="339">
        <f>ROUND((C333*(E333)),2)</f>
        <v>1656.86</v>
      </c>
      <c r="H333" s="339">
        <f>ROUND((C333*(F333)),2)</f>
        <v>298.24</v>
      </c>
    </row>
    <row r="334" spans="1:10" x14ac:dyDescent="0.2">
      <c r="B334" s="339" t="s">
        <v>787</v>
      </c>
      <c r="C334" s="339">
        <f>+C331*1.1</f>
        <v>1.1000000000000001</v>
      </c>
      <c r="D334" s="339" t="s">
        <v>9</v>
      </c>
      <c r="E334" s="339">
        <v>7330.51</v>
      </c>
      <c r="F334" s="339">
        <v>1319.49</v>
      </c>
      <c r="G334" s="339">
        <f>ROUND((C334*(E334)),2)</f>
        <v>8063.56</v>
      </c>
      <c r="H334" s="339">
        <f>ROUND((C334*(F334)),2)</f>
        <v>1451.44</v>
      </c>
    </row>
    <row r="335" spans="1:10" x14ac:dyDescent="0.2">
      <c r="B335" s="339" t="s">
        <v>784</v>
      </c>
      <c r="C335" s="339">
        <f>+C333*2</f>
        <v>1.1399999999999999</v>
      </c>
      <c r="D335" s="339" t="s">
        <v>714</v>
      </c>
      <c r="E335" s="339">
        <v>76.27</v>
      </c>
      <c r="F335" s="339">
        <v>13.73</v>
      </c>
      <c r="G335" s="339">
        <f>ROUND((C335*(E335)),2)</f>
        <v>86.95</v>
      </c>
      <c r="H335" s="339">
        <f>ROUND((C335*(F335)),2)</f>
        <v>15.65</v>
      </c>
    </row>
    <row r="336" spans="1:10" x14ac:dyDescent="0.2">
      <c r="B336" s="339" t="s">
        <v>722</v>
      </c>
    </row>
    <row r="337" spans="1:10" x14ac:dyDescent="0.2">
      <c r="B337" s="339" t="s">
        <v>785</v>
      </c>
      <c r="C337" s="339">
        <f>1/(0.6*0.25)</f>
        <v>6.666666666666667</v>
      </c>
      <c r="D337" s="339" t="s">
        <v>1</v>
      </c>
      <c r="E337" s="339">
        <v>160.51</v>
      </c>
      <c r="F337" s="339">
        <v>0</v>
      </c>
      <c r="G337" s="339">
        <f>ROUND((C337*(E337)),2)</f>
        <v>1070.07</v>
      </c>
      <c r="H337" s="339">
        <f>ROUND((C337*(F337)),2)</f>
        <v>0</v>
      </c>
    </row>
    <row r="338" spans="1:10" x14ac:dyDescent="0.2">
      <c r="B338" s="339" t="s">
        <v>707</v>
      </c>
      <c r="G338" s="339">
        <f>SUM(G333:G337)</f>
        <v>10877.44</v>
      </c>
      <c r="H338" s="339">
        <f>SUM(H333:H337)</f>
        <v>1765.3300000000002</v>
      </c>
      <c r="I338" s="340">
        <f>SUM(G338:H338)</f>
        <v>12642.77</v>
      </c>
    </row>
    <row r="340" spans="1:10" ht="24" x14ac:dyDescent="0.2">
      <c r="A340" s="339">
        <f>+A329+0.01</f>
        <v>103.09000000000005</v>
      </c>
      <c r="B340" s="339" t="s">
        <v>796</v>
      </c>
      <c r="C340" s="339">
        <v>1</v>
      </c>
      <c r="D340" s="339" t="s">
        <v>9</v>
      </c>
      <c r="G340" s="339">
        <f>+G349/C342</f>
        <v>12683.64</v>
      </c>
      <c r="H340" s="339">
        <f>+H349/C342</f>
        <v>1669.6800000000003</v>
      </c>
      <c r="I340" s="340">
        <f>+H340+G340</f>
        <v>14353.32</v>
      </c>
      <c r="J340" s="339" t="s">
        <v>701</v>
      </c>
    </row>
    <row r="341" spans="1:10" x14ac:dyDescent="0.2">
      <c r="B341" s="339" t="s">
        <v>780</v>
      </c>
    </row>
    <row r="342" spans="1:10" x14ac:dyDescent="0.2">
      <c r="B342" s="339" t="s">
        <v>703</v>
      </c>
      <c r="C342" s="339">
        <v>1</v>
      </c>
      <c r="D342" s="339" t="s">
        <v>9</v>
      </c>
    </row>
    <row r="343" spans="1:10" x14ac:dyDescent="0.2">
      <c r="B343" s="339" t="s">
        <v>704</v>
      </c>
    </row>
    <row r="344" spans="1:10" x14ac:dyDescent="0.2">
      <c r="B344" s="339" t="s">
        <v>781</v>
      </c>
      <c r="C344" s="339">
        <v>1.17</v>
      </c>
      <c r="D344" s="339" t="s">
        <v>782</v>
      </c>
      <c r="E344" s="339">
        <v>2906.78</v>
      </c>
      <c r="F344" s="339">
        <v>523.22</v>
      </c>
      <c r="G344" s="339">
        <f>ROUND((C344*(E344)),2)</f>
        <v>3400.93</v>
      </c>
      <c r="H344" s="339">
        <f>ROUND((C344*(F344)),2)</f>
        <v>612.16999999999996</v>
      </c>
    </row>
    <row r="345" spans="1:10" x14ac:dyDescent="0.2">
      <c r="B345" s="339" t="s">
        <v>797</v>
      </c>
      <c r="C345" s="339">
        <f>+C342*1.05</f>
        <v>1.05</v>
      </c>
      <c r="D345" s="339" t="s">
        <v>9</v>
      </c>
      <c r="E345" s="339">
        <v>6122.92</v>
      </c>
      <c r="F345" s="339">
        <v>976.55000000000007</v>
      </c>
      <c r="G345" s="339">
        <f>ROUND((C345*(E345)),2)</f>
        <v>6429.07</v>
      </c>
      <c r="H345" s="339">
        <f>ROUND((C345*(F345)),2)</f>
        <v>1025.3800000000001</v>
      </c>
    </row>
    <row r="346" spans="1:10" x14ac:dyDescent="0.2">
      <c r="B346" s="339" t="s">
        <v>784</v>
      </c>
      <c r="C346" s="339">
        <f>+C344*2</f>
        <v>2.34</v>
      </c>
      <c r="D346" s="339" t="s">
        <v>714</v>
      </c>
      <c r="E346" s="339">
        <v>76.27</v>
      </c>
      <c r="F346" s="339">
        <v>13.73</v>
      </c>
      <c r="G346" s="339">
        <f>ROUND((C346*(E346)),2)</f>
        <v>178.47</v>
      </c>
      <c r="H346" s="339">
        <f>ROUND((C346*(F346)),2)</f>
        <v>32.130000000000003</v>
      </c>
    </row>
    <row r="347" spans="1:10" x14ac:dyDescent="0.2">
      <c r="B347" s="339" t="s">
        <v>722</v>
      </c>
    </row>
    <row r="348" spans="1:10" x14ac:dyDescent="0.2">
      <c r="B348" s="339" t="s">
        <v>785</v>
      </c>
      <c r="C348" s="339">
        <f>1/(0.3*0.2)</f>
        <v>16.666666666666668</v>
      </c>
      <c r="D348" s="339" t="s">
        <v>1</v>
      </c>
      <c r="E348" s="339">
        <v>160.51</v>
      </c>
      <c r="F348" s="339">
        <v>0</v>
      </c>
      <c r="G348" s="339">
        <f>ROUND((C348*(E348)),2)</f>
        <v>2675.17</v>
      </c>
      <c r="H348" s="339">
        <f>ROUND((C348*(F348)),2)</f>
        <v>0</v>
      </c>
    </row>
    <row r="349" spans="1:10" x14ac:dyDescent="0.2">
      <c r="B349" s="339" t="s">
        <v>707</v>
      </c>
      <c r="G349" s="339">
        <f>SUM(G344:G348)</f>
        <v>12683.64</v>
      </c>
      <c r="H349" s="339">
        <f>SUM(H344:H348)</f>
        <v>1669.6800000000003</v>
      </c>
      <c r="I349" s="340">
        <f>SUM(G349:H349)</f>
        <v>14353.32</v>
      </c>
    </row>
    <row r="351" spans="1:10" ht="24" x14ac:dyDescent="0.2">
      <c r="A351" s="339">
        <f>+A340+0.01</f>
        <v>103.10000000000005</v>
      </c>
      <c r="B351" s="339" t="s">
        <v>798</v>
      </c>
      <c r="C351" s="339">
        <v>1</v>
      </c>
      <c r="D351" s="339" t="s">
        <v>9</v>
      </c>
      <c r="G351" s="339">
        <f>+G360/C353</f>
        <v>11444.96</v>
      </c>
      <c r="H351" s="339">
        <f>+H360/C353</f>
        <v>1543.02</v>
      </c>
      <c r="I351" s="340">
        <f>+H351+G351</f>
        <v>12987.98</v>
      </c>
      <c r="J351" s="339" t="s">
        <v>701</v>
      </c>
    </row>
    <row r="352" spans="1:10" x14ac:dyDescent="0.2">
      <c r="B352" s="339" t="s">
        <v>780</v>
      </c>
    </row>
    <row r="353" spans="1:10" x14ac:dyDescent="0.2">
      <c r="B353" s="339" t="s">
        <v>703</v>
      </c>
      <c r="C353" s="339">
        <v>1</v>
      </c>
      <c r="D353" s="339" t="s">
        <v>9</v>
      </c>
    </row>
    <row r="354" spans="1:10" x14ac:dyDescent="0.2">
      <c r="B354" s="339" t="s">
        <v>704</v>
      </c>
    </row>
    <row r="355" spans="1:10" x14ac:dyDescent="0.2">
      <c r="B355" s="339" t="s">
        <v>781</v>
      </c>
      <c r="C355" s="339">
        <v>0.94</v>
      </c>
      <c r="D355" s="339" t="s">
        <v>782</v>
      </c>
      <c r="E355" s="339">
        <v>2906.78</v>
      </c>
      <c r="F355" s="339">
        <v>523.22</v>
      </c>
      <c r="G355" s="339">
        <f>ROUND((C355*(E355)),2)</f>
        <v>2732.37</v>
      </c>
      <c r="H355" s="339">
        <f>ROUND((C355*(F355)),2)</f>
        <v>491.83</v>
      </c>
    </row>
    <row r="356" spans="1:10" x14ac:dyDescent="0.2">
      <c r="B356" s="339" t="s">
        <v>797</v>
      </c>
      <c r="C356" s="339">
        <f>+C353*1.05</f>
        <v>1.05</v>
      </c>
      <c r="D356" s="339" t="s">
        <v>9</v>
      </c>
      <c r="E356" s="339">
        <v>6122.92</v>
      </c>
      <c r="F356" s="339">
        <v>976.55000000000007</v>
      </c>
      <c r="G356" s="339">
        <f>ROUND((C356*(E356)),2)</f>
        <v>6429.07</v>
      </c>
      <c r="H356" s="339">
        <f>ROUND((C356*(F356)),2)</f>
        <v>1025.3800000000001</v>
      </c>
    </row>
    <row r="357" spans="1:10" x14ac:dyDescent="0.2">
      <c r="B357" s="339" t="s">
        <v>784</v>
      </c>
      <c r="C357" s="339">
        <f>+C355*2</f>
        <v>1.88</v>
      </c>
      <c r="D357" s="339" t="s">
        <v>714</v>
      </c>
      <c r="E357" s="339">
        <v>76.27</v>
      </c>
      <c r="F357" s="339">
        <v>13.73</v>
      </c>
      <c r="G357" s="339">
        <f>ROUND((C357*(E357)),2)</f>
        <v>143.38999999999999</v>
      </c>
      <c r="H357" s="339">
        <f>ROUND((C357*(F357)),2)</f>
        <v>25.81</v>
      </c>
    </row>
    <row r="358" spans="1:10" x14ac:dyDescent="0.2">
      <c r="B358" s="339" t="s">
        <v>722</v>
      </c>
    </row>
    <row r="359" spans="1:10" x14ac:dyDescent="0.2">
      <c r="B359" s="339" t="s">
        <v>785</v>
      </c>
      <c r="C359" s="339">
        <f>1/(0.3*0.25)</f>
        <v>13.333333333333334</v>
      </c>
      <c r="D359" s="339" t="s">
        <v>1</v>
      </c>
      <c r="E359" s="339">
        <v>160.51</v>
      </c>
      <c r="F359" s="339">
        <v>0</v>
      </c>
      <c r="G359" s="339">
        <f>ROUND((C359*(E359)),2)</f>
        <v>2140.13</v>
      </c>
      <c r="H359" s="339">
        <f>ROUND((C359*(F359)),2)</f>
        <v>0</v>
      </c>
    </row>
    <row r="360" spans="1:10" x14ac:dyDescent="0.2">
      <c r="B360" s="339" t="s">
        <v>707</v>
      </c>
      <c r="G360" s="339">
        <f>SUM(G355:G359)</f>
        <v>11444.96</v>
      </c>
      <c r="H360" s="339">
        <f>SUM(H355:H359)</f>
        <v>1543.02</v>
      </c>
      <c r="I360" s="340">
        <f>SUM(G360:H360)</f>
        <v>12987.98</v>
      </c>
    </row>
    <row r="362" spans="1:10" ht="24" x14ac:dyDescent="0.2">
      <c r="A362" s="339">
        <f>+A351+0.01</f>
        <v>103.11000000000006</v>
      </c>
      <c r="B362" s="339" t="s">
        <v>799</v>
      </c>
      <c r="C362" s="339">
        <v>1</v>
      </c>
      <c r="D362" s="339" t="s">
        <v>9</v>
      </c>
      <c r="G362" s="339">
        <f>+G371/C364</f>
        <v>10027.939999999999</v>
      </c>
      <c r="H362" s="339">
        <f>+H371/C364</f>
        <v>1416.3700000000001</v>
      </c>
      <c r="I362" s="340">
        <f>+H362+G362</f>
        <v>11444.31</v>
      </c>
      <c r="J362" s="339" t="s">
        <v>701</v>
      </c>
    </row>
    <row r="363" spans="1:10" x14ac:dyDescent="0.2">
      <c r="B363" s="339" t="s">
        <v>789</v>
      </c>
    </row>
    <row r="364" spans="1:10" x14ac:dyDescent="0.2">
      <c r="B364" s="339" t="s">
        <v>703</v>
      </c>
      <c r="C364" s="339">
        <v>1</v>
      </c>
      <c r="D364" s="339" t="s">
        <v>9</v>
      </c>
    </row>
    <row r="365" spans="1:10" x14ac:dyDescent="0.2">
      <c r="B365" s="339" t="s">
        <v>704</v>
      </c>
    </row>
    <row r="366" spans="1:10" x14ac:dyDescent="0.2">
      <c r="B366" s="339" t="s">
        <v>781</v>
      </c>
      <c r="C366" s="339">
        <v>0.71</v>
      </c>
      <c r="D366" s="339" t="s">
        <v>782</v>
      </c>
      <c r="E366" s="339">
        <v>2906.78</v>
      </c>
      <c r="F366" s="339">
        <v>523.22</v>
      </c>
      <c r="G366" s="339">
        <f>ROUND((C366*(E366)),2)</f>
        <v>2063.81</v>
      </c>
      <c r="H366" s="339">
        <f>ROUND((C366*(F366)),2)</f>
        <v>371.49</v>
      </c>
    </row>
    <row r="367" spans="1:10" x14ac:dyDescent="0.2">
      <c r="B367" s="339" t="s">
        <v>797</v>
      </c>
      <c r="C367" s="339">
        <f>+C364*1.05</f>
        <v>1.05</v>
      </c>
      <c r="D367" s="339" t="s">
        <v>9</v>
      </c>
      <c r="E367" s="339">
        <v>6122.92</v>
      </c>
      <c r="F367" s="339">
        <v>976.55000000000007</v>
      </c>
      <c r="G367" s="339">
        <f>ROUND((C367*(E367)),2)</f>
        <v>6429.07</v>
      </c>
      <c r="H367" s="339">
        <f>ROUND((C367*(F367)),2)</f>
        <v>1025.3800000000001</v>
      </c>
    </row>
    <row r="368" spans="1:10" x14ac:dyDescent="0.2">
      <c r="B368" s="339" t="s">
        <v>784</v>
      </c>
      <c r="C368" s="339">
        <f>+C366*2</f>
        <v>1.42</v>
      </c>
      <c r="D368" s="339" t="s">
        <v>714</v>
      </c>
      <c r="E368" s="339">
        <v>76.27</v>
      </c>
      <c r="F368" s="339">
        <v>13.73</v>
      </c>
      <c r="G368" s="339">
        <f>ROUND((C368*(E368)),2)</f>
        <v>108.3</v>
      </c>
      <c r="H368" s="339">
        <f>ROUND((C368*(F368)),2)</f>
        <v>19.5</v>
      </c>
    </row>
    <row r="369" spans="1:10" x14ac:dyDescent="0.2">
      <c r="B369" s="339" t="s">
        <v>722</v>
      </c>
    </row>
    <row r="370" spans="1:10" x14ac:dyDescent="0.2">
      <c r="B370" s="339" t="s">
        <v>785</v>
      </c>
      <c r="C370" s="339">
        <f>1/(0.45*0.25)</f>
        <v>8.8888888888888893</v>
      </c>
      <c r="D370" s="339" t="s">
        <v>1</v>
      </c>
      <c r="E370" s="339">
        <v>160.51</v>
      </c>
      <c r="F370" s="339">
        <v>0</v>
      </c>
      <c r="G370" s="339">
        <f>ROUND((C370*(E370)),2)</f>
        <v>1426.76</v>
      </c>
      <c r="H370" s="339">
        <f>ROUND((C370*(F370)),2)</f>
        <v>0</v>
      </c>
    </row>
    <row r="371" spans="1:10" x14ac:dyDescent="0.2">
      <c r="B371" s="339" t="s">
        <v>707</v>
      </c>
      <c r="G371" s="339">
        <f>SUM(G366:G370)</f>
        <v>10027.939999999999</v>
      </c>
      <c r="H371" s="339">
        <f>SUM(H366:H370)</f>
        <v>1416.3700000000001</v>
      </c>
      <c r="I371" s="340">
        <f>SUM(G371:H371)</f>
        <v>11444.31</v>
      </c>
    </row>
    <row r="373" spans="1:10" ht="24" x14ac:dyDescent="0.2">
      <c r="A373" s="339">
        <f>+A362+0.01</f>
        <v>103.12000000000006</v>
      </c>
      <c r="B373" s="339" t="s">
        <v>800</v>
      </c>
      <c r="C373" s="339">
        <v>1</v>
      </c>
      <c r="D373" s="339" t="s">
        <v>9</v>
      </c>
      <c r="G373" s="339">
        <f>+G382/C375</f>
        <v>9242.9499999999989</v>
      </c>
      <c r="H373" s="339">
        <f>+H382/C375</f>
        <v>1339.2700000000002</v>
      </c>
      <c r="I373" s="340">
        <f>+H373+G373</f>
        <v>10582.22</v>
      </c>
      <c r="J373" s="339" t="s">
        <v>701</v>
      </c>
    </row>
    <row r="374" spans="1:10" x14ac:dyDescent="0.2">
      <c r="B374" s="339" t="s">
        <v>791</v>
      </c>
    </row>
    <row r="375" spans="1:10" x14ac:dyDescent="0.2">
      <c r="B375" s="339" t="s">
        <v>703</v>
      </c>
      <c r="C375" s="339">
        <v>1</v>
      </c>
      <c r="D375" s="339" t="s">
        <v>9</v>
      </c>
    </row>
    <row r="376" spans="1:10" x14ac:dyDescent="0.2">
      <c r="B376" s="339" t="s">
        <v>704</v>
      </c>
    </row>
    <row r="377" spans="1:10" x14ac:dyDescent="0.2">
      <c r="B377" s="339" t="s">
        <v>781</v>
      </c>
      <c r="C377" s="339">
        <v>0.56999999999999995</v>
      </c>
      <c r="D377" s="339" t="s">
        <v>782</v>
      </c>
      <c r="E377" s="339">
        <v>2906.78</v>
      </c>
      <c r="F377" s="339">
        <v>523.22</v>
      </c>
      <c r="G377" s="339">
        <f>ROUND((C377*(E377)),2)</f>
        <v>1656.86</v>
      </c>
      <c r="H377" s="339">
        <f>ROUND((C377*(F377)),2)</f>
        <v>298.24</v>
      </c>
    </row>
    <row r="378" spans="1:10" x14ac:dyDescent="0.2">
      <c r="B378" s="339" t="s">
        <v>797</v>
      </c>
      <c r="C378" s="339">
        <f>+C375*1.05</f>
        <v>1.05</v>
      </c>
      <c r="D378" s="339" t="s">
        <v>9</v>
      </c>
      <c r="E378" s="339">
        <v>6122.92</v>
      </c>
      <c r="F378" s="339">
        <v>976.55000000000007</v>
      </c>
      <c r="G378" s="339">
        <f>ROUND((C378*(E378)),2)</f>
        <v>6429.07</v>
      </c>
      <c r="H378" s="339">
        <f>ROUND((C378*(F378)),2)</f>
        <v>1025.3800000000001</v>
      </c>
    </row>
    <row r="379" spans="1:10" x14ac:dyDescent="0.2">
      <c r="B379" s="339" t="s">
        <v>784</v>
      </c>
      <c r="C379" s="339">
        <f>+C377*2</f>
        <v>1.1399999999999999</v>
      </c>
      <c r="D379" s="339" t="s">
        <v>714</v>
      </c>
      <c r="E379" s="339">
        <v>76.27</v>
      </c>
      <c r="F379" s="339">
        <v>13.73</v>
      </c>
      <c r="G379" s="339">
        <f>ROUND((C379*(E379)),2)</f>
        <v>86.95</v>
      </c>
      <c r="H379" s="339">
        <f>ROUND((C379*(F379)),2)</f>
        <v>15.65</v>
      </c>
    </row>
    <row r="380" spans="1:10" x14ac:dyDescent="0.2">
      <c r="B380" s="339" t="s">
        <v>722</v>
      </c>
    </row>
    <row r="381" spans="1:10" x14ac:dyDescent="0.2">
      <c r="B381" s="339" t="s">
        <v>785</v>
      </c>
      <c r="C381" s="339">
        <f>1/(0.6*0.25)</f>
        <v>6.666666666666667</v>
      </c>
      <c r="D381" s="339" t="s">
        <v>1</v>
      </c>
      <c r="E381" s="339">
        <v>160.51</v>
      </c>
      <c r="F381" s="339">
        <v>0</v>
      </c>
      <c r="G381" s="339">
        <f>ROUND((C381*(E381)),2)</f>
        <v>1070.07</v>
      </c>
      <c r="H381" s="339">
        <f>ROUND((C381*(F381)),2)</f>
        <v>0</v>
      </c>
    </row>
    <row r="382" spans="1:10" x14ac:dyDescent="0.2">
      <c r="B382" s="339" t="s">
        <v>707</v>
      </c>
      <c r="G382" s="339">
        <f>SUM(G377:G381)</f>
        <v>9242.9499999999989</v>
      </c>
      <c r="H382" s="339">
        <f>SUM(H377:H381)</f>
        <v>1339.2700000000002</v>
      </c>
      <c r="I382" s="340">
        <f>SUM(G382:H382)</f>
        <v>10582.22</v>
      </c>
    </row>
    <row r="384" spans="1:10" ht="24" x14ac:dyDescent="0.2">
      <c r="A384" s="339">
        <f>+A373+0.01</f>
        <v>103.13000000000007</v>
      </c>
      <c r="B384" s="339" t="s">
        <v>801</v>
      </c>
      <c r="C384" s="339">
        <v>1</v>
      </c>
      <c r="D384" s="339" t="s">
        <v>9</v>
      </c>
      <c r="G384" s="339">
        <f>+G393/C386</f>
        <v>13387.05</v>
      </c>
      <c r="H384" s="339">
        <f>+H393/C386</f>
        <v>1796.3000000000002</v>
      </c>
      <c r="I384" s="340">
        <f>+H384+G384</f>
        <v>15183.349999999999</v>
      </c>
      <c r="J384" s="339" t="s">
        <v>701</v>
      </c>
    </row>
    <row r="385" spans="1:10" x14ac:dyDescent="0.2">
      <c r="B385" s="339" t="s">
        <v>780</v>
      </c>
    </row>
    <row r="386" spans="1:10" x14ac:dyDescent="0.2">
      <c r="B386" s="339" t="s">
        <v>703</v>
      </c>
      <c r="C386" s="339">
        <v>1</v>
      </c>
      <c r="D386" s="339" t="s">
        <v>9</v>
      </c>
    </row>
    <row r="387" spans="1:10" x14ac:dyDescent="0.2">
      <c r="B387" s="339" t="s">
        <v>704</v>
      </c>
    </row>
    <row r="388" spans="1:10" x14ac:dyDescent="0.2">
      <c r="B388" s="339" t="s">
        <v>781</v>
      </c>
      <c r="C388" s="339">
        <v>1.17</v>
      </c>
      <c r="D388" s="339" t="s">
        <v>782</v>
      </c>
      <c r="E388" s="339">
        <v>2906.78</v>
      </c>
      <c r="F388" s="339">
        <v>523.22</v>
      </c>
      <c r="G388" s="339">
        <f>ROUND((C388*(E388)),2)</f>
        <v>3400.93</v>
      </c>
      <c r="H388" s="339">
        <f>ROUND((C388*(F388)),2)</f>
        <v>612.16999999999996</v>
      </c>
    </row>
    <row r="389" spans="1:10" x14ac:dyDescent="0.2">
      <c r="B389" s="339" t="s">
        <v>802</v>
      </c>
      <c r="C389" s="339">
        <f>+C386*1.05</f>
        <v>1.05</v>
      </c>
      <c r="D389" s="339" t="s">
        <v>9</v>
      </c>
      <c r="E389" s="339">
        <v>6792.84</v>
      </c>
      <c r="F389" s="339">
        <v>1097.1399999999999</v>
      </c>
      <c r="G389" s="339">
        <f>ROUND((C389*(E389)),2)</f>
        <v>7132.48</v>
      </c>
      <c r="H389" s="339">
        <f>ROUND((C389*(F389)),2)</f>
        <v>1152</v>
      </c>
    </row>
    <row r="390" spans="1:10" x14ac:dyDescent="0.2">
      <c r="B390" s="339" t="s">
        <v>784</v>
      </c>
      <c r="C390" s="339">
        <f>+C388*2</f>
        <v>2.34</v>
      </c>
      <c r="D390" s="339" t="s">
        <v>714</v>
      </c>
      <c r="E390" s="339">
        <v>76.27</v>
      </c>
      <c r="F390" s="339">
        <v>13.73</v>
      </c>
      <c r="G390" s="339">
        <f>ROUND((C390*(E390)),2)</f>
        <v>178.47</v>
      </c>
      <c r="H390" s="339">
        <f>ROUND((C390*(F390)),2)</f>
        <v>32.130000000000003</v>
      </c>
    </row>
    <row r="391" spans="1:10" x14ac:dyDescent="0.2">
      <c r="B391" s="339" t="s">
        <v>722</v>
      </c>
    </row>
    <row r="392" spans="1:10" x14ac:dyDescent="0.2">
      <c r="B392" s="339" t="s">
        <v>785</v>
      </c>
      <c r="C392" s="339">
        <f>1/(0.3*0.2)</f>
        <v>16.666666666666668</v>
      </c>
      <c r="D392" s="339" t="s">
        <v>1</v>
      </c>
      <c r="E392" s="339">
        <v>160.51</v>
      </c>
      <c r="F392" s="339">
        <v>0</v>
      </c>
      <c r="G392" s="339">
        <f>ROUND((C392*(E392)),2)</f>
        <v>2675.17</v>
      </c>
      <c r="H392" s="339">
        <f>ROUND((C392*(F392)),2)</f>
        <v>0</v>
      </c>
    </row>
    <row r="393" spans="1:10" x14ac:dyDescent="0.2">
      <c r="B393" s="339" t="s">
        <v>707</v>
      </c>
      <c r="G393" s="339">
        <f>SUM(G388:G392)</f>
        <v>13387.05</v>
      </c>
      <c r="H393" s="339">
        <f>SUM(H388:H392)</f>
        <v>1796.3000000000002</v>
      </c>
      <c r="I393" s="340">
        <f>SUM(G393:H393)</f>
        <v>15183.349999999999</v>
      </c>
    </row>
    <row r="395" spans="1:10" ht="24" x14ac:dyDescent="0.2">
      <c r="A395" s="339">
        <f>+A384+0.01</f>
        <v>103.14000000000007</v>
      </c>
      <c r="B395" s="339" t="s">
        <v>803</v>
      </c>
      <c r="C395" s="339">
        <v>1</v>
      </c>
      <c r="D395" s="339" t="s">
        <v>9</v>
      </c>
      <c r="G395" s="339">
        <f>+G404/C397</f>
        <v>12148.369999999999</v>
      </c>
      <c r="H395" s="339">
        <f>+H404/C397</f>
        <v>1669.6399999999999</v>
      </c>
      <c r="I395" s="340">
        <f>+H395+G395</f>
        <v>13818.009999999998</v>
      </c>
      <c r="J395" s="339" t="s">
        <v>701</v>
      </c>
    </row>
    <row r="396" spans="1:10" x14ac:dyDescent="0.2">
      <c r="B396" s="339" t="s">
        <v>780</v>
      </c>
    </row>
    <row r="397" spans="1:10" x14ac:dyDescent="0.2">
      <c r="B397" s="339" t="s">
        <v>703</v>
      </c>
      <c r="C397" s="339">
        <v>1</v>
      </c>
      <c r="D397" s="339" t="s">
        <v>9</v>
      </c>
    </row>
    <row r="398" spans="1:10" x14ac:dyDescent="0.2">
      <c r="B398" s="339" t="s">
        <v>704</v>
      </c>
    </row>
    <row r="399" spans="1:10" x14ac:dyDescent="0.2">
      <c r="B399" s="339" t="s">
        <v>781</v>
      </c>
      <c r="C399" s="339">
        <v>0.94</v>
      </c>
      <c r="D399" s="339" t="s">
        <v>782</v>
      </c>
      <c r="E399" s="339">
        <v>2906.78</v>
      </c>
      <c r="F399" s="339">
        <v>523.22</v>
      </c>
      <c r="G399" s="339">
        <f>ROUND((C399*(E399)),2)</f>
        <v>2732.37</v>
      </c>
      <c r="H399" s="339">
        <f>ROUND((C399*(F399)),2)</f>
        <v>491.83</v>
      </c>
    </row>
    <row r="400" spans="1:10" x14ac:dyDescent="0.2">
      <c r="B400" s="339" t="s">
        <v>802</v>
      </c>
      <c r="C400" s="339">
        <f>+C397*1.05</f>
        <v>1.05</v>
      </c>
      <c r="D400" s="339" t="s">
        <v>9</v>
      </c>
      <c r="E400" s="339">
        <v>6792.84</v>
      </c>
      <c r="F400" s="339">
        <v>1097.1399999999999</v>
      </c>
      <c r="G400" s="339">
        <f>ROUND((C400*(E400)),2)</f>
        <v>7132.48</v>
      </c>
      <c r="H400" s="339">
        <f>ROUND((C400*(F400)),2)</f>
        <v>1152</v>
      </c>
    </row>
    <row r="401" spans="1:10" x14ac:dyDescent="0.2">
      <c r="B401" s="339" t="s">
        <v>784</v>
      </c>
      <c r="C401" s="339">
        <f>+C399*2</f>
        <v>1.88</v>
      </c>
      <c r="D401" s="339" t="s">
        <v>714</v>
      </c>
      <c r="E401" s="339">
        <v>76.27</v>
      </c>
      <c r="F401" s="339">
        <v>13.73</v>
      </c>
      <c r="G401" s="339">
        <f>ROUND((C401*(E401)),2)</f>
        <v>143.38999999999999</v>
      </c>
      <c r="H401" s="339">
        <f>ROUND((C401*(F401)),2)</f>
        <v>25.81</v>
      </c>
    </row>
    <row r="402" spans="1:10" x14ac:dyDescent="0.2">
      <c r="B402" s="339" t="s">
        <v>722</v>
      </c>
    </row>
    <row r="403" spans="1:10" x14ac:dyDescent="0.2">
      <c r="B403" s="339" t="s">
        <v>785</v>
      </c>
      <c r="C403" s="339">
        <f>1/(0.3*0.25)</f>
        <v>13.333333333333334</v>
      </c>
      <c r="D403" s="339" t="s">
        <v>1</v>
      </c>
      <c r="E403" s="339">
        <v>160.51</v>
      </c>
      <c r="F403" s="339">
        <v>0</v>
      </c>
      <c r="G403" s="339">
        <f>ROUND((C403*(E403)),2)</f>
        <v>2140.13</v>
      </c>
      <c r="H403" s="339">
        <f>ROUND((C403*(F403)),2)</f>
        <v>0</v>
      </c>
    </row>
    <row r="404" spans="1:10" x14ac:dyDescent="0.2">
      <c r="B404" s="339" t="s">
        <v>707</v>
      </c>
      <c r="G404" s="339">
        <f>SUM(G399:G403)</f>
        <v>12148.369999999999</v>
      </c>
      <c r="H404" s="339">
        <f>SUM(H399:H403)</f>
        <v>1669.6399999999999</v>
      </c>
      <c r="I404" s="340">
        <f>SUM(G404:H404)</f>
        <v>13818.009999999998</v>
      </c>
    </row>
    <row r="406" spans="1:10" ht="24" x14ac:dyDescent="0.2">
      <c r="A406" s="339">
        <f>+A395+0.01</f>
        <v>103.15000000000008</v>
      </c>
      <c r="B406" s="339" t="s">
        <v>804</v>
      </c>
      <c r="C406" s="339">
        <v>1</v>
      </c>
      <c r="D406" s="339" t="s">
        <v>9</v>
      </c>
      <c r="G406" s="339">
        <f>+G415/C408</f>
        <v>10731.349999999999</v>
      </c>
      <c r="H406" s="339">
        <f>+H415/C408</f>
        <v>1542.99</v>
      </c>
      <c r="I406" s="340">
        <f>+H406+G406</f>
        <v>12274.339999999998</v>
      </c>
      <c r="J406" s="339" t="s">
        <v>701</v>
      </c>
    </row>
    <row r="407" spans="1:10" x14ac:dyDescent="0.2">
      <c r="B407" s="339" t="s">
        <v>789</v>
      </c>
    </row>
    <row r="408" spans="1:10" x14ac:dyDescent="0.2">
      <c r="B408" s="339" t="s">
        <v>703</v>
      </c>
      <c r="C408" s="339">
        <v>1</v>
      </c>
      <c r="D408" s="339" t="s">
        <v>9</v>
      </c>
    </row>
    <row r="409" spans="1:10" x14ac:dyDescent="0.2">
      <c r="B409" s="339" t="s">
        <v>704</v>
      </c>
    </row>
    <row r="410" spans="1:10" x14ac:dyDescent="0.2">
      <c r="B410" s="339" t="s">
        <v>781</v>
      </c>
      <c r="C410" s="339">
        <v>0.71</v>
      </c>
      <c r="D410" s="339" t="s">
        <v>782</v>
      </c>
      <c r="E410" s="339">
        <v>2906.78</v>
      </c>
      <c r="F410" s="339">
        <v>523.22</v>
      </c>
      <c r="G410" s="339">
        <f>ROUND((C410*(E410)),2)</f>
        <v>2063.81</v>
      </c>
      <c r="H410" s="339">
        <f>ROUND((C410*(F410)),2)</f>
        <v>371.49</v>
      </c>
    </row>
    <row r="411" spans="1:10" x14ac:dyDescent="0.2">
      <c r="B411" s="339" t="s">
        <v>802</v>
      </c>
      <c r="C411" s="339">
        <f>+C408*1.05</f>
        <v>1.05</v>
      </c>
      <c r="D411" s="339" t="s">
        <v>9</v>
      </c>
      <c r="E411" s="339">
        <v>6792.84</v>
      </c>
      <c r="F411" s="339">
        <v>1097.1399999999999</v>
      </c>
      <c r="G411" s="339">
        <f>ROUND((C411*(E411)),2)</f>
        <v>7132.48</v>
      </c>
      <c r="H411" s="339">
        <f>ROUND((C411*(F411)),2)</f>
        <v>1152</v>
      </c>
    </row>
    <row r="412" spans="1:10" x14ac:dyDescent="0.2">
      <c r="B412" s="339" t="s">
        <v>784</v>
      </c>
      <c r="C412" s="339">
        <f>+C410*2</f>
        <v>1.42</v>
      </c>
      <c r="D412" s="339" t="s">
        <v>714</v>
      </c>
      <c r="E412" s="339">
        <v>76.27</v>
      </c>
      <c r="F412" s="339">
        <v>13.73</v>
      </c>
      <c r="G412" s="339">
        <f>ROUND((C412*(E412)),2)</f>
        <v>108.3</v>
      </c>
      <c r="H412" s="339">
        <f>ROUND((C412*(F412)),2)</f>
        <v>19.5</v>
      </c>
    </row>
    <row r="413" spans="1:10" x14ac:dyDescent="0.2">
      <c r="B413" s="339" t="s">
        <v>722</v>
      </c>
    </row>
    <row r="414" spans="1:10" x14ac:dyDescent="0.2">
      <c r="B414" s="339" t="s">
        <v>785</v>
      </c>
      <c r="C414" s="339">
        <f>1/(0.45*0.25)</f>
        <v>8.8888888888888893</v>
      </c>
      <c r="D414" s="339" t="s">
        <v>1</v>
      </c>
      <c r="E414" s="339">
        <v>160.51</v>
      </c>
      <c r="F414" s="339">
        <v>0</v>
      </c>
      <c r="G414" s="339">
        <f>ROUND((C414*(E414)),2)</f>
        <v>1426.76</v>
      </c>
      <c r="H414" s="339">
        <f>ROUND((C414*(F414)),2)</f>
        <v>0</v>
      </c>
    </row>
    <row r="415" spans="1:10" x14ac:dyDescent="0.2">
      <c r="B415" s="339" t="s">
        <v>707</v>
      </c>
      <c r="G415" s="339">
        <f>SUM(G410:G414)</f>
        <v>10731.349999999999</v>
      </c>
      <c r="H415" s="339">
        <f>SUM(H410:H414)</f>
        <v>1542.99</v>
      </c>
      <c r="I415" s="340">
        <f>SUM(G415:H415)</f>
        <v>12274.339999999998</v>
      </c>
    </row>
    <row r="417" spans="1:10" ht="24" x14ac:dyDescent="0.2">
      <c r="A417" s="339">
        <f>+A406+0.01</f>
        <v>103.16000000000008</v>
      </c>
      <c r="B417" s="339" t="s">
        <v>805</v>
      </c>
      <c r="C417" s="339">
        <v>1</v>
      </c>
      <c r="D417" s="339" t="s">
        <v>9</v>
      </c>
      <c r="G417" s="339">
        <f>+G426/C419</f>
        <v>9946.36</v>
      </c>
      <c r="H417" s="339">
        <f>+H426/C419</f>
        <v>1465.89</v>
      </c>
      <c r="I417" s="340">
        <f>+H417+G417</f>
        <v>11412.25</v>
      </c>
      <c r="J417" s="339" t="s">
        <v>701</v>
      </c>
    </row>
    <row r="418" spans="1:10" x14ac:dyDescent="0.2">
      <c r="B418" s="339" t="s">
        <v>791</v>
      </c>
    </row>
    <row r="419" spans="1:10" x14ac:dyDescent="0.2">
      <c r="B419" s="339" t="s">
        <v>703</v>
      </c>
      <c r="C419" s="339">
        <v>1</v>
      </c>
      <c r="D419" s="339" t="s">
        <v>9</v>
      </c>
    </row>
    <row r="420" spans="1:10" x14ac:dyDescent="0.2">
      <c r="B420" s="339" t="s">
        <v>704</v>
      </c>
    </row>
    <row r="421" spans="1:10" x14ac:dyDescent="0.2">
      <c r="B421" s="339" t="s">
        <v>781</v>
      </c>
      <c r="C421" s="339">
        <v>0.56999999999999995</v>
      </c>
      <c r="D421" s="339" t="s">
        <v>782</v>
      </c>
      <c r="E421" s="339">
        <v>2906.78</v>
      </c>
      <c r="F421" s="339">
        <v>523.22</v>
      </c>
      <c r="G421" s="339">
        <f>ROUND((C421*(E421)),2)</f>
        <v>1656.86</v>
      </c>
      <c r="H421" s="339">
        <f>ROUND((C421*(F421)),2)</f>
        <v>298.24</v>
      </c>
    </row>
    <row r="422" spans="1:10" x14ac:dyDescent="0.2">
      <c r="B422" s="339" t="s">
        <v>802</v>
      </c>
      <c r="C422" s="339">
        <f>+C419*1.05</f>
        <v>1.05</v>
      </c>
      <c r="D422" s="339" t="s">
        <v>9</v>
      </c>
      <c r="E422" s="339">
        <v>6792.84</v>
      </c>
      <c r="F422" s="339">
        <v>1097.1399999999999</v>
      </c>
      <c r="G422" s="339">
        <f>ROUND((C422*(E422)),2)</f>
        <v>7132.48</v>
      </c>
      <c r="H422" s="339">
        <f>ROUND((C422*(F422)),2)</f>
        <v>1152</v>
      </c>
    </row>
    <row r="423" spans="1:10" x14ac:dyDescent="0.2">
      <c r="B423" s="339" t="s">
        <v>784</v>
      </c>
      <c r="C423" s="339">
        <f>+C421*2</f>
        <v>1.1399999999999999</v>
      </c>
      <c r="D423" s="339" t="s">
        <v>714</v>
      </c>
      <c r="E423" s="339">
        <v>76.27</v>
      </c>
      <c r="F423" s="339">
        <v>13.73</v>
      </c>
      <c r="G423" s="339">
        <f>ROUND((C423*(E423)),2)</f>
        <v>86.95</v>
      </c>
      <c r="H423" s="339">
        <f>ROUND((C423*(F423)),2)</f>
        <v>15.65</v>
      </c>
    </row>
    <row r="424" spans="1:10" x14ac:dyDescent="0.2">
      <c r="B424" s="339" t="s">
        <v>722</v>
      </c>
    </row>
    <row r="425" spans="1:10" x14ac:dyDescent="0.2">
      <c r="B425" s="339" t="s">
        <v>785</v>
      </c>
      <c r="C425" s="339">
        <f>1/(0.6*0.25)</f>
        <v>6.666666666666667</v>
      </c>
      <c r="D425" s="339" t="s">
        <v>1</v>
      </c>
      <c r="E425" s="339">
        <v>160.51</v>
      </c>
      <c r="F425" s="339">
        <v>0</v>
      </c>
      <c r="G425" s="339">
        <f>ROUND((C425*(E425)),2)</f>
        <v>1070.07</v>
      </c>
      <c r="H425" s="339">
        <f>ROUND((C425*(F425)),2)</f>
        <v>0</v>
      </c>
    </row>
    <row r="426" spans="1:10" x14ac:dyDescent="0.2">
      <c r="B426" s="339" t="s">
        <v>707</v>
      </c>
      <c r="G426" s="339">
        <f>SUM(G421:G425)</f>
        <v>9946.36</v>
      </c>
      <c r="H426" s="339">
        <f>SUM(H421:H425)</f>
        <v>1465.89</v>
      </c>
      <c r="I426" s="340">
        <f>SUM(G426:H426)</f>
        <v>11412.25</v>
      </c>
    </row>
    <row r="428" spans="1:10" x14ac:dyDescent="0.2">
      <c r="A428" s="339">
        <v>104</v>
      </c>
      <c r="B428" s="339" t="s">
        <v>806</v>
      </c>
    </row>
    <row r="429" spans="1:10" ht="24" x14ac:dyDescent="0.2">
      <c r="A429" s="339">
        <f>+A428+0.01</f>
        <v>104.01</v>
      </c>
      <c r="B429" s="339" t="s">
        <v>807</v>
      </c>
      <c r="C429" s="339">
        <v>1</v>
      </c>
      <c r="D429" s="339" t="s">
        <v>9</v>
      </c>
      <c r="G429" s="339">
        <f>+G439/C431</f>
        <v>86685.91</v>
      </c>
      <c r="H429" s="339">
        <f>+H439/C431</f>
        <v>3718.74</v>
      </c>
      <c r="I429" s="340">
        <f>+H429+G429</f>
        <v>90404.650000000009</v>
      </c>
      <c r="J429" s="339" t="s">
        <v>701</v>
      </c>
    </row>
    <row r="430" spans="1:10" x14ac:dyDescent="0.2">
      <c r="B430" s="339" t="s">
        <v>808</v>
      </c>
    </row>
    <row r="431" spans="1:10" x14ac:dyDescent="0.2">
      <c r="B431" s="339" t="s">
        <v>703</v>
      </c>
      <c r="C431" s="339">
        <v>1</v>
      </c>
      <c r="D431" s="339" t="s">
        <v>9</v>
      </c>
    </row>
    <row r="432" spans="1:10" x14ac:dyDescent="0.2">
      <c r="B432" s="339" t="s">
        <v>704</v>
      </c>
    </row>
    <row r="433" spans="1:10" x14ac:dyDescent="0.2">
      <c r="B433" s="339" t="s">
        <v>781</v>
      </c>
      <c r="C433" s="339">
        <v>4.58</v>
      </c>
      <c r="D433" s="339" t="s">
        <v>782</v>
      </c>
      <c r="E433" s="339">
        <v>2906.78</v>
      </c>
      <c r="F433" s="339">
        <v>523.22</v>
      </c>
      <c r="G433" s="339">
        <f>ROUND((C433*(E433)),2)</f>
        <v>13313.05</v>
      </c>
      <c r="H433" s="339">
        <f>ROUND((C433*(F433)),2)</f>
        <v>2396.35</v>
      </c>
    </row>
    <row r="434" spans="1:10" x14ac:dyDescent="0.2">
      <c r="B434" s="339" t="s">
        <v>809</v>
      </c>
      <c r="C434" s="339">
        <f>+C431*1.1</f>
        <v>1.1000000000000001</v>
      </c>
      <c r="D434" s="339" t="s">
        <v>9</v>
      </c>
      <c r="E434" s="339">
        <v>7246.9600000000009</v>
      </c>
      <c r="F434" s="339">
        <v>1087.8399999999999</v>
      </c>
      <c r="G434" s="339">
        <f>ROUND((C434*(E434)),2)</f>
        <v>7971.66</v>
      </c>
      <c r="H434" s="339">
        <f>ROUND((C434*(F434)),2)</f>
        <v>1196.6199999999999</v>
      </c>
    </row>
    <row r="435" spans="1:10" x14ac:dyDescent="0.2">
      <c r="B435" s="339" t="s">
        <v>784</v>
      </c>
      <c r="C435" s="339">
        <f>+C433*2</f>
        <v>9.16</v>
      </c>
      <c r="D435" s="339" t="s">
        <v>714</v>
      </c>
      <c r="E435" s="339">
        <v>76.27</v>
      </c>
      <c r="F435" s="339">
        <v>13.73</v>
      </c>
      <c r="G435" s="339">
        <f>ROUND((C435*(E435)),2)</f>
        <v>698.63</v>
      </c>
      <c r="H435" s="339">
        <f>ROUND((C435*(F435)),2)</f>
        <v>125.77</v>
      </c>
    </row>
    <row r="436" spans="1:10" x14ac:dyDescent="0.2">
      <c r="B436" s="339" t="s">
        <v>722</v>
      </c>
    </row>
    <row r="437" spans="1:10" x14ac:dyDescent="0.2">
      <c r="B437" s="339" t="s">
        <v>785</v>
      </c>
      <c r="C437" s="339">
        <v>44.44</v>
      </c>
      <c r="D437" s="339" t="s">
        <v>1</v>
      </c>
      <c r="E437" s="339">
        <v>160.51</v>
      </c>
      <c r="F437" s="339">
        <v>0</v>
      </c>
      <c r="G437" s="339">
        <f>ROUND((C437*(E437)),2)</f>
        <v>7133.06</v>
      </c>
      <c r="H437" s="339">
        <f>ROUND((C437*(F437)),2)</f>
        <v>0</v>
      </c>
    </row>
    <row r="438" spans="1:10" x14ac:dyDescent="0.2">
      <c r="B438" s="339" t="s">
        <v>810</v>
      </c>
      <c r="C438" s="339">
        <f>+C437*2</f>
        <v>88.88</v>
      </c>
      <c r="D438" s="339" t="s">
        <v>1</v>
      </c>
      <c r="E438" s="339">
        <v>647.72174999999993</v>
      </c>
      <c r="F438" s="339">
        <v>0</v>
      </c>
      <c r="G438" s="339">
        <f>ROUND((C438*(E438)),2)</f>
        <v>57569.51</v>
      </c>
      <c r="H438" s="339">
        <f>ROUND((C438*(F438)),2)</f>
        <v>0</v>
      </c>
    </row>
    <row r="439" spans="1:10" x14ac:dyDescent="0.2">
      <c r="B439" s="339" t="s">
        <v>707</v>
      </c>
      <c r="G439" s="339">
        <f>SUM(G433:G438)</f>
        <v>86685.91</v>
      </c>
      <c r="H439" s="339">
        <f>SUM(H433:H438)</f>
        <v>3718.74</v>
      </c>
      <c r="I439" s="340">
        <f>SUM(G439:H439)</f>
        <v>90404.650000000009</v>
      </c>
    </row>
    <row r="441" spans="1:10" ht="24" x14ac:dyDescent="0.2">
      <c r="A441" s="339">
        <f>+A429+0.01</f>
        <v>104.02000000000001</v>
      </c>
      <c r="B441" s="339" t="s">
        <v>811</v>
      </c>
      <c r="C441" s="339">
        <v>1</v>
      </c>
      <c r="D441" s="339" t="s">
        <v>9</v>
      </c>
      <c r="G441" s="339">
        <f>+G451/C443</f>
        <v>86186.37</v>
      </c>
      <c r="H441" s="339">
        <f>+H451/C443</f>
        <v>3728.97</v>
      </c>
      <c r="I441" s="340">
        <f>+H441+G441</f>
        <v>89915.34</v>
      </c>
      <c r="J441" s="339" t="s">
        <v>701</v>
      </c>
    </row>
    <row r="442" spans="1:10" x14ac:dyDescent="0.2">
      <c r="B442" s="339" t="s">
        <v>808</v>
      </c>
    </row>
    <row r="443" spans="1:10" x14ac:dyDescent="0.2">
      <c r="B443" s="339" t="s">
        <v>703</v>
      </c>
      <c r="C443" s="339">
        <v>1</v>
      </c>
      <c r="D443" s="339" t="s">
        <v>9</v>
      </c>
    </row>
    <row r="444" spans="1:10" x14ac:dyDescent="0.2">
      <c r="B444" s="339" t="s">
        <v>704</v>
      </c>
    </row>
    <row r="445" spans="1:10" x14ac:dyDescent="0.2">
      <c r="B445" s="339" t="s">
        <v>781</v>
      </c>
      <c r="C445" s="339">
        <v>4.58</v>
      </c>
      <c r="D445" s="339" t="s">
        <v>782</v>
      </c>
      <c r="E445" s="339">
        <v>2906.78</v>
      </c>
      <c r="F445" s="339">
        <v>523.22</v>
      </c>
      <c r="G445" s="339">
        <f>ROUND((C445*(E445)),2)</f>
        <v>13313.05</v>
      </c>
      <c r="H445" s="339">
        <f>ROUND((C445*(F445)),2)</f>
        <v>2396.35</v>
      </c>
    </row>
    <row r="446" spans="1:10" x14ac:dyDescent="0.2">
      <c r="B446" s="339" t="s">
        <v>809</v>
      </c>
      <c r="C446" s="339">
        <f>+C443*1.1</f>
        <v>1.1000000000000001</v>
      </c>
      <c r="D446" s="339" t="s">
        <v>9</v>
      </c>
      <c r="E446" s="339">
        <v>6792.84</v>
      </c>
      <c r="F446" s="339">
        <v>1097.1399999999999</v>
      </c>
      <c r="G446" s="339">
        <f>ROUND((C446*(E446)),2)</f>
        <v>7472.12</v>
      </c>
      <c r="H446" s="339">
        <f>ROUND((C446*(F446)),2)</f>
        <v>1206.8499999999999</v>
      </c>
    </row>
    <row r="447" spans="1:10" x14ac:dyDescent="0.2">
      <c r="B447" s="339" t="s">
        <v>784</v>
      </c>
      <c r="C447" s="339">
        <f>+C445*2</f>
        <v>9.16</v>
      </c>
      <c r="D447" s="339" t="s">
        <v>714</v>
      </c>
      <c r="E447" s="339">
        <v>76.27</v>
      </c>
      <c r="F447" s="339">
        <v>13.73</v>
      </c>
      <c r="G447" s="339">
        <f>ROUND((C447*(E447)),2)</f>
        <v>698.63</v>
      </c>
      <c r="H447" s="339">
        <f>ROUND((C447*(F447)),2)</f>
        <v>125.77</v>
      </c>
    </row>
    <row r="448" spans="1:10" x14ac:dyDescent="0.2">
      <c r="B448" s="339" t="s">
        <v>722</v>
      </c>
    </row>
    <row r="449" spans="1:10" x14ac:dyDescent="0.2">
      <c r="B449" s="339" t="s">
        <v>785</v>
      </c>
      <c r="C449" s="339">
        <v>44.44</v>
      </c>
      <c r="D449" s="339" t="s">
        <v>1</v>
      </c>
      <c r="E449" s="339">
        <v>160.51</v>
      </c>
      <c r="F449" s="339">
        <v>0</v>
      </c>
      <c r="G449" s="339">
        <f>ROUND((C449*(E449)),2)</f>
        <v>7133.06</v>
      </c>
      <c r="H449" s="339">
        <f>ROUND((C449*(F449)),2)</f>
        <v>0</v>
      </c>
    </row>
    <row r="450" spans="1:10" x14ac:dyDescent="0.2">
      <c r="B450" s="339" t="s">
        <v>810</v>
      </c>
      <c r="C450" s="339">
        <f>+C449*2</f>
        <v>88.88</v>
      </c>
      <c r="D450" s="339" t="s">
        <v>1</v>
      </c>
      <c r="E450" s="339">
        <v>647.72174999999993</v>
      </c>
      <c r="F450" s="339">
        <v>0</v>
      </c>
      <c r="G450" s="339">
        <f>ROUND((C450*(E450)),2)</f>
        <v>57569.51</v>
      </c>
      <c r="H450" s="339">
        <f>ROUND((C450*(F450)),2)</f>
        <v>0</v>
      </c>
    </row>
    <row r="451" spans="1:10" x14ac:dyDescent="0.2">
      <c r="B451" s="339" t="s">
        <v>707</v>
      </c>
      <c r="G451" s="339">
        <f>SUM(G445:G450)</f>
        <v>86186.37</v>
      </c>
      <c r="H451" s="339">
        <f>SUM(H445:H450)</f>
        <v>3728.97</v>
      </c>
      <c r="I451" s="340">
        <f>SUM(G451:H451)</f>
        <v>89915.34</v>
      </c>
    </row>
    <row r="453" spans="1:10" ht="24" x14ac:dyDescent="0.2">
      <c r="A453" s="339">
        <f>+A441+0.01</f>
        <v>104.03000000000002</v>
      </c>
      <c r="B453" s="339" t="s">
        <v>812</v>
      </c>
      <c r="C453" s="339">
        <v>1</v>
      </c>
      <c r="D453" s="339" t="s">
        <v>9</v>
      </c>
      <c r="G453" s="339">
        <f>+G463/C455</f>
        <v>67236.81</v>
      </c>
      <c r="H453" s="339">
        <f>+H463/C455</f>
        <v>3129.5</v>
      </c>
      <c r="I453" s="340">
        <f>+H453+G453</f>
        <v>70366.31</v>
      </c>
      <c r="J453" s="339" t="s">
        <v>701</v>
      </c>
    </row>
    <row r="454" spans="1:10" x14ac:dyDescent="0.2">
      <c r="B454" s="339" t="s">
        <v>813</v>
      </c>
    </row>
    <row r="455" spans="1:10" x14ac:dyDescent="0.2">
      <c r="B455" s="339" t="s">
        <v>703</v>
      </c>
      <c r="C455" s="339">
        <v>1</v>
      </c>
      <c r="D455" s="339" t="s">
        <v>9</v>
      </c>
    </row>
    <row r="456" spans="1:10" x14ac:dyDescent="0.2">
      <c r="B456" s="339" t="s">
        <v>704</v>
      </c>
    </row>
    <row r="457" spans="1:10" x14ac:dyDescent="0.2">
      <c r="B457" s="339" t="s">
        <v>781</v>
      </c>
      <c r="C457" s="339">
        <v>3.51</v>
      </c>
      <c r="D457" s="339" t="s">
        <v>782</v>
      </c>
      <c r="E457" s="339">
        <v>2906.78</v>
      </c>
      <c r="F457" s="339">
        <v>523.22</v>
      </c>
      <c r="G457" s="339">
        <f>ROUND((C457*(E457)),2)</f>
        <v>10202.799999999999</v>
      </c>
      <c r="H457" s="339">
        <f>ROUND((C457*(F457)),2)</f>
        <v>1836.5</v>
      </c>
    </row>
    <row r="458" spans="1:10" x14ac:dyDescent="0.2">
      <c r="B458" s="339" t="s">
        <v>809</v>
      </c>
      <c r="C458" s="339">
        <f>+C455*1.1</f>
        <v>1.1000000000000001</v>
      </c>
      <c r="D458" s="339" t="s">
        <v>9</v>
      </c>
      <c r="E458" s="339">
        <v>7246.9600000000009</v>
      </c>
      <c r="F458" s="339">
        <v>1087.8399999999999</v>
      </c>
      <c r="G458" s="339">
        <f>ROUND((C458*(E458)),2)</f>
        <v>7971.66</v>
      </c>
      <c r="H458" s="339">
        <f>ROUND((C458*(F458)),2)</f>
        <v>1196.6199999999999</v>
      </c>
    </row>
    <row r="459" spans="1:10" x14ac:dyDescent="0.2">
      <c r="B459" s="339" t="s">
        <v>784</v>
      </c>
      <c r="C459" s="339">
        <f>+C457*2</f>
        <v>7.02</v>
      </c>
      <c r="D459" s="339" t="s">
        <v>714</v>
      </c>
      <c r="E459" s="339">
        <v>76.27</v>
      </c>
      <c r="F459" s="339">
        <v>13.73</v>
      </c>
      <c r="G459" s="339">
        <f>ROUND((C459*(E459)),2)</f>
        <v>535.41999999999996</v>
      </c>
      <c r="H459" s="339">
        <f>ROUND((C459*(F459)),2)</f>
        <v>96.38</v>
      </c>
    </row>
    <row r="460" spans="1:10" x14ac:dyDescent="0.2">
      <c r="B460" s="339" t="s">
        <v>722</v>
      </c>
    </row>
    <row r="461" spans="1:10" x14ac:dyDescent="0.2">
      <c r="B461" s="339" t="s">
        <v>785</v>
      </c>
      <c r="C461" s="339">
        <v>33.33</v>
      </c>
      <c r="D461" s="339" t="s">
        <v>1</v>
      </c>
      <c r="E461" s="339">
        <v>160.51</v>
      </c>
      <c r="F461" s="339">
        <v>0</v>
      </c>
      <c r="G461" s="339">
        <f>ROUND((C461*(E461)),2)</f>
        <v>5349.8</v>
      </c>
      <c r="H461" s="339">
        <f>ROUND((C461*(F461)),2)</f>
        <v>0</v>
      </c>
    </row>
    <row r="462" spans="1:10" x14ac:dyDescent="0.2">
      <c r="B462" s="339" t="s">
        <v>810</v>
      </c>
      <c r="C462" s="339">
        <f>+C461*2</f>
        <v>66.66</v>
      </c>
      <c r="D462" s="339" t="s">
        <v>1</v>
      </c>
      <c r="E462" s="339">
        <v>647.72174999999993</v>
      </c>
      <c r="F462" s="339">
        <v>0</v>
      </c>
      <c r="G462" s="339">
        <f>ROUND((C462*(E462)),2)</f>
        <v>43177.13</v>
      </c>
      <c r="H462" s="339">
        <f>ROUND((C462*(F462)),2)</f>
        <v>0</v>
      </c>
    </row>
    <row r="463" spans="1:10" x14ac:dyDescent="0.2">
      <c r="B463" s="339" t="s">
        <v>707</v>
      </c>
      <c r="G463" s="339">
        <f>SUM(G457:G462)</f>
        <v>67236.81</v>
      </c>
      <c r="H463" s="339">
        <f>SUM(H457:H462)</f>
        <v>3129.5</v>
      </c>
      <c r="I463" s="340">
        <f>SUM(G463:H463)</f>
        <v>70366.31</v>
      </c>
    </row>
    <row r="465" spans="1:10" ht="24" x14ac:dyDescent="0.2">
      <c r="A465" s="339">
        <f>+A453+0.01</f>
        <v>104.04000000000002</v>
      </c>
      <c r="B465" s="339" t="s">
        <v>814</v>
      </c>
      <c r="C465" s="339">
        <v>1</v>
      </c>
      <c r="D465" s="339" t="s">
        <v>9</v>
      </c>
      <c r="G465" s="339">
        <f>+G475/C467</f>
        <v>66737.26999999999</v>
      </c>
      <c r="H465" s="339">
        <f>+H475/C467</f>
        <v>3139.73</v>
      </c>
      <c r="I465" s="342">
        <f>+H465+G465</f>
        <v>69876.999999999985</v>
      </c>
      <c r="J465" s="339" t="s">
        <v>701</v>
      </c>
    </row>
    <row r="466" spans="1:10" x14ac:dyDescent="0.2">
      <c r="B466" s="339" t="s">
        <v>813</v>
      </c>
    </row>
    <row r="467" spans="1:10" x14ac:dyDescent="0.2">
      <c r="B467" s="339" t="s">
        <v>703</v>
      </c>
      <c r="C467" s="339">
        <v>1</v>
      </c>
      <c r="D467" s="339" t="s">
        <v>9</v>
      </c>
    </row>
    <row r="468" spans="1:10" x14ac:dyDescent="0.2">
      <c r="B468" s="339" t="s">
        <v>704</v>
      </c>
    </row>
    <row r="469" spans="1:10" x14ac:dyDescent="0.2">
      <c r="B469" s="339" t="s">
        <v>781</v>
      </c>
      <c r="C469" s="339">
        <v>3.51</v>
      </c>
      <c r="D469" s="339" t="s">
        <v>782</v>
      </c>
      <c r="E469" s="339">
        <v>2906.78</v>
      </c>
      <c r="F469" s="339">
        <v>523.22</v>
      </c>
      <c r="G469" s="339">
        <f>ROUND((C469*(E469)),2)</f>
        <v>10202.799999999999</v>
      </c>
      <c r="H469" s="339">
        <f>ROUND((C469*(F469)),2)</f>
        <v>1836.5</v>
      </c>
    </row>
    <row r="470" spans="1:10" x14ac:dyDescent="0.2">
      <c r="B470" s="339" t="s">
        <v>809</v>
      </c>
      <c r="C470" s="339">
        <f>+C467*1.1</f>
        <v>1.1000000000000001</v>
      </c>
      <c r="D470" s="339" t="s">
        <v>9</v>
      </c>
      <c r="E470" s="339">
        <v>6792.84</v>
      </c>
      <c r="F470" s="339">
        <v>1097.1399999999999</v>
      </c>
      <c r="G470" s="339">
        <f>ROUND((C470*(E470)),2)</f>
        <v>7472.12</v>
      </c>
      <c r="H470" s="339">
        <f>ROUND((C470*(F470)),2)</f>
        <v>1206.8499999999999</v>
      </c>
    </row>
    <row r="471" spans="1:10" x14ac:dyDescent="0.2">
      <c r="B471" s="339" t="s">
        <v>784</v>
      </c>
      <c r="C471" s="339">
        <f>+C469*2</f>
        <v>7.02</v>
      </c>
      <c r="D471" s="339" t="s">
        <v>714</v>
      </c>
      <c r="E471" s="339">
        <v>76.27</v>
      </c>
      <c r="F471" s="339">
        <v>13.73</v>
      </c>
      <c r="G471" s="339">
        <f>ROUND((C471*(E471)),2)</f>
        <v>535.41999999999996</v>
      </c>
      <c r="H471" s="339">
        <f>ROUND((C471*(F471)),2)</f>
        <v>96.38</v>
      </c>
    </row>
    <row r="472" spans="1:10" x14ac:dyDescent="0.2">
      <c r="B472" s="339" t="s">
        <v>722</v>
      </c>
    </row>
    <row r="473" spans="1:10" x14ac:dyDescent="0.2">
      <c r="B473" s="339" t="s">
        <v>785</v>
      </c>
      <c r="C473" s="339">
        <v>33.33</v>
      </c>
      <c r="D473" s="339" t="s">
        <v>1</v>
      </c>
      <c r="E473" s="339">
        <v>160.51</v>
      </c>
      <c r="F473" s="339">
        <v>0</v>
      </c>
      <c r="G473" s="339">
        <f>ROUND((C473*(E473)),2)</f>
        <v>5349.8</v>
      </c>
      <c r="H473" s="339">
        <f>ROUND((C473*(F473)),2)</f>
        <v>0</v>
      </c>
    </row>
    <row r="474" spans="1:10" x14ac:dyDescent="0.2">
      <c r="B474" s="339" t="s">
        <v>810</v>
      </c>
      <c r="C474" s="339">
        <f>+C473*2</f>
        <v>66.66</v>
      </c>
      <c r="D474" s="339" t="s">
        <v>1</v>
      </c>
      <c r="E474" s="339">
        <v>647.72174999999993</v>
      </c>
      <c r="F474" s="339">
        <v>0</v>
      </c>
      <c r="G474" s="339">
        <f>ROUND((C474*(E474)),2)</f>
        <v>43177.13</v>
      </c>
      <c r="H474" s="339">
        <f>ROUND((C474*(F474)),2)</f>
        <v>0</v>
      </c>
    </row>
    <row r="475" spans="1:10" x14ac:dyDescent="0.2">
      <c r="B475" s="339" t="s">
        <v>707</v>
      </c>
      <c r="G475" s="339">
        <f>SUM(G469:G474)</f>
        <v>66737.26999999999</v>
      </c>
      <c r="H475" s="339">
        <f>SUM(H469:H474)</f>
        <v>3139.73</v>
      </c>
      <c r="I475" s="340">
        <f>SUM(G475:H475)</f>
        <v>69876.999999999985</v>
      </c>
    </row>
    <row r="477" spans="1:10" ht="24" x14ac:dyDescent="0.2">
      <c r="A477" s="339">
        <f>+A465+0.01</f>
        <v>104.05000000000003</v>
      </c>
      <c r="B477" s="339" t="s">
        <v>815</v>
      </c>
      <c r="C477" s="339">
        <v>1</v>
      </c>
      <c r="D477" s="339" t="s">
        <v>9</v>
      </c>
      <c r="G477" s="339">
        <f>+G487/C479</f>
        <v>53456.68</v>
      </c>
      <c r="H477" s="339">
        <f>+H487/C479</f>
        <v>2832.14</v>
      </c>
      <c r="I477" s="340">
        <f>+H477+G477</f>
        <v>56288.82</v>
      </c>
      <c r="J477" s="339" t="s">
        <v>701</v>
      </c>
    </row>
    <row r="478" spans="1:10" x14ac:dyDescent="0.2">
      <c r="B478" s="339" t="s">
        <v>816</v>
      </c>
    </row>
    <row r="479" spans="1:10" x14ac:dyDescent="0.2">
      <c r="B479" s="339" t="s">
        <v>703</v>
      </c>
      <c r="C479" s="339">
        <v>1</v>
      </c>
      <c r="D479" s="339" t="s">
        <v>9</v>
      </c>
    </row>
    <row r="480" spans="1:10" x14ac:dyDescent="0.2">
      <c r="B480" s="339" t="s">
        <v>704</v>
      </c>
    </row>
    <row r="481" spans="1:10" x14ac:dyDescent="0.2">
      <c r="B481" s="339" t="s">
        <v>781</v>
      </c>
      <c r="C481" s="339">
        <v>2.97</v>
      </c>
      <c r="D481" s="339" t="s">
        <v>782</v>
      </c>
      <c r="E481" s="339">
        <v>2906.78</v>
      </c>
      <c r="F481" s="339">
        <v>523.22</v>
      </c>
      <c r="G481" s="339">
        <f>ROUND((C481*(E481)),2)</f>
        <v>8633.14</v>
      </c>
      <c r="H481" s="339">
        <f>ROUND((C481*(F481)),2)</f>
        <v>1553.96</v>
      </c>
    </row>
    <row r="482" spans="1:10" x14ac:dyDescent="0.2">
      <c r="B482" s="339" t="s">
        <v>809</v>
      </c>
      <c r="C482" s="339">
        <f>+C479*1.1</f>
        <v>1.1000000000000001</v>
      </c>
      <c r="D482" s="339" t="s">
        <v>9</v>
      </c>
      <c r="E482" s="339">
        <v>7246.9600000000009</v>
      </c>
      <c r="F482" s="339">
        <v>1087.8399999999999</v>
      </c>
      <c r="G482" s="339">
        <f>ROUND((C482*(E482)),2)</f>
        <v>7971.66</v>
      </c>
      <c r="H482" s="339">
        <f>ROUND((C482*(F482)),2)</f>
        <v>1196.6199999999999</v>
      </c>
    </row>
    <row r="483" spans="1:10" x14ac:dyDescent="0.2">
      <c r="B483" s="339" t="s">
        <v>784</v>
      </c>
      <c r="C483" s="339">
        <f>+C481*2</f>
        <v>5.94</v>
      </c>
      <c r="D483" s="339" t="s">
        <v>714</v>
      </c>
      <c r="E483" s="339">
        <v>76.27</v>
      </c>
      <c r="F483" s="339">
        <v>13.73</v>
      </c>
      <c r="G483" s="339">
        <f>ROUND((C483*(E483)),2)</f>
        <v>453.04</v>
      </c>
      <c r="H483" s="339">
        <f>ROUND((C483*(F483)),2)</f>
        <v>81.56</v>
      </c>
    </row>
    <row r="484" spans="1:10" x14ac:dyDescent="0.2">
      <c r="B484" s="339" t="s">
        <v>722</v>
      </c>
    </row>
    <row r="485" spans="1:10" x14ac:dyDescent="0.2">
      <c r="B485" s="339" t="s">
        <v>785</v>
      </c>
      <c r="C485" s="339">
        <v>25</v>
      </c>
      <c r="D485" s="339" t="s">
        <v>1</v>
      </c>
      <c r="E485" s="339">
        <v>160.51</v>
      </c>
      <c r="F485" s="339">
        <v>0</v>
      </c>
      <c r="G485" s="339">
        <f>ROUND((C485*(E485)),2)</f>
        <v>4012.75</v>
      </c>
      <c r="H485" s="339">
        <f>ROUND((C485*(F485)),2)</f>
        <v>0</v>
      </c>
    </row>
    <row r="486" spans="1:10" x14ac:dyDescent="0.2">
      <c r="B486" s="339" t="s">
        <v>810</v>
      </c>
      <c r="C486" s="339">
        <v>50</v>
      </c>
      <c r="D486" s="339" t="s">
        <v>1</v>
      </c>
      <c r="E486" s="339">
        <v>647.72174999999993</v>
      </c>
      <c r="F486" s="339">
        <v>0</v>
      </c>
      <c r="G486" s="339">
        <f>ROUND((C486*(E486)),2)</f>
        <v>32386.09</v>
      </c>
      <c r="H486" s="339">
        <f>ROUND((C486*(F486)),2)</f>
        <v>0</v>
      </c>
    </row>
    <row r="487" spans="1:10" x14ac:dyDescent="0.2">
      <c r="B487" s="339" t="s">
        <v>707</v>
      </c>
      <c r="G487" s="339">
        <f>SUM(G481:G486)</f>
        <v>53456.68</v>
      </c>
      <c r="H487" s="339">
        <f>SUM(H481:H486)</f>
        <v>2832.14</v>
      </c>
      <c r="I487" s="340">
        <f>SUM(G487:H487)</f>
        <v>56288.82</v>
      </c>
    </row>
    <row r="489" spans="1:10" ht="24" x14ac:dyDescent="0.2">
      <c r="A489" s="339">
        <f>+A477+0.01</f>
        <v>104.06000000000003</v>
      </c>
      <c r="B489" s="339" t="s">
        <v>817</v>
      </c>
      <c r="C489" s="339">
        <v>1</v>
      </c>
      <c r="D489" s="339" t="s">
        <v>9</v>
      </c>
      <c r="G489" s="339">
        <f>+G499/C491</f>
        <v>52957.14</v>
      </c>
      <c r="H489" s="339">
        <f>+H499/C491</f>
        <v>2842.37</v>
      </c>
      <c r="I489" s="340">
        <f>+H489+G489</f>
        <v>55799.51</v>
      </c>
      <c r="J489" s="339" t="s">
        <v>701</v>
      </c>
    </row>
    <row r="490" spans="1:10" x14ac:dyDescent="0.2">
      <c r="B490" s="339" t="s">
        <v>816</v>
      </c>
    </row>
    <row r="491" spans="1:10" x14ac:dyDescent="0.2">
      <c r="B491" s="339" t="s">
        <v>703</v>
      </c>
      <c r="C491" s="339">
        <v>1</v>
      </c>
      <c r="D491" s="339" t="s">
        <v>9</v>
      </c>
    </row>
    <row r="492" spans="1:10" x14ac:dyDescent="0.2">
      <c r="B492" s="339" t="s">
        <v>704</v>
      </c>
    </row>
    <row r="493" spans="1:10" x14ac:dyDescent="0.2">
      <c r="B493" s="339" t="s">
        <v>781</v>
      </c>
      <c r="C493" s="339">
        <v>2.97</v>
      </c>
      <c r="D493" s="339" t="s">
        <v>782</v>
      </c>
      <c r="E493" s="339">
        <v>2906.78</v>
      </c>
      <c r="F493" s="339">
        <v>523.22</v>
      </c>
      <c r="G493" s="339">
        <f>ROUND((C493*(E493)),2)</f>
        <v>8633.14</v>
      </c>
      <c r="H493" s="339">
        <f>ROUND((C493*(F493)),2)</f>
        <v>1553.96</v>
      </c>
    </row>
    <row r="494" spans="1:10" x14ac:dyDescent="0.2">
      <c r="B494" s="339" t="s">
        <v>809</v>
      </c>
      <c r="C494" s="339">
        <f>+C491*1.1</f>
        <v>1.1000000000000001</v>
      </c>
      <c r="D494" s="339" t="s">
        <v>9</v>
      </c>
      <c r="E494" s="339">
        <v>6792.84</v>
      </c>
      <c r="F494" s="339">
        <v>1097.1399999999999</v>
      </c>
      <c r="G494" s="339">
        <f>ROUND((C494*(E494)),2)</f>
        <v>7472.12</v>
      </c>
      <c r="H494" s="339">
        <f>ROUND((C494*(F494)),2)</f>
        <v>1206.8499999999999</v>
      </c>
    </row>
    <row r="495" spans="1:10" x14ac:dyDescent="0.2">
      <c r="B495" s="339" t="s">
        <v>784</v>
      </c>
      <c r="C495" s="339">
        <f>+C493*2</f>
        <v>5.94</v>
      </c>
      <c r="D495" s="339" t="s">
        <v>714</v>
      </c>
      <c r="E495" s="339">
        <v>76.27</v>
      </c>
      <c r="F495" s="339">
        <v>13.73</v>
      </c>
      <c r="G495" s="339">
        <f>ROUND((C495*(E495)),2)</f>
        <v>453.04</v>
      </c>
      <c r="H495" s="339">
        <f>ROUND((C495*(F495)),2)</f>
        <v>81.56</v>
      </c>
    </row>
    <row r="496" spans="1:10" x14ac:dyDescent="0.2">
      <c r="B496" s="339" t="s">
        <v>722</v>
      </c>
    </row>
    <row r="497" spans="1:10" x14ac:dyDescent="0.2">
      <c r="B497" s="339" t="s">
        <v>785</v>
      </c>
      <c r="C497" s="339">
        <v>25</v>
      </c>
      <c r="D497" s="339" t="s">
        <v>1</v>
      </c>
      <c r="E497" s="339">
        <v>160.51</v>
      </c>
      <c r="F497" s="339">
        <v>0</v>
      </c>
      <c r="G497" s="339">
        <f>ROUND((C497*(E497)),2)</f>
        <v>4012.75</v>
      </c>
      <c r="H497" s="339">
        <f>ROUND((C497*(F497)),2)</f>
        <v>0</v>
      </c>
    </row>
    <row r="498" spans="1:10" x14ac:dyDescent="0.2">
      <c r="B498" s="339" t="s">
        <v>810</v>
      </c>
      <c r="C498" s="339">
        <v>50</v>
      </c>
      <c r="D498" s="339" t="s">
        <v>1</v>
      </c>
      <c r="E498" s="339">
        <v>647.72174999999993</v>
      </c>
      <c r="F498" s="339">
        <v>0</v>
      </c>
      <c r="G498" s="339">
        <f>ROUND((C498*(E498)),2)</f>
        <v>32386.09</v>
      </c>
      <c r="H498" s="339">
        <f>ROUND((C498*(F498)),2)</f>
        <v>0</v>
      </c>
    </row>
    <row r="499" spans="1:10" x14ac:dyDescent="0.2">
      <c r="B499" s="339" t="s">
        <v>707</v>
      </c>
      <c r="G499" s="339">
        <f>SUM(G493:G498)</f>
        <v>52957.14</v>
      </c>
      <c r="H499" s="339">
        <f>SUM(H493:H498)</f>
        <v>2842.37</v>
      </c>
      <c r="I499" s="340">
        <f>SUM(G499:H499)</f>
        <v>55799.51</v>
      </c>
    </row>
    <row r="501" spans="1:10" x14ac:dyDescent="0.2">
      <c r="A501" s="339">
        <f>+A489+0.01</f>
        <v>104.07000000000004</v>
      </c>
      <c r="B501" s="339" t="s">
        <v>818</v>
      </c>
      <c r="C501" s="339">
        <v>1</v>
      </c>
      <c r="D501" s="339" t="s">
        <v>9</v>
      </c>
      <c r="G501" s="339">
        <f>+G511/C503</f>
        <v>85842.77</v>
      </c>
      <c r="H501" s="339">
        <f>+H511/C503</f>
        <v>2832.14</v>
      </c>
      <c r="I501" s="340">
        <f>+H501+G501</f>
        <v>88674.91</v>
      </c>
      <c r="J501" s="339" t="s">
        <v>701</v>
      </c>
    </row>
    <row r="502" spans="1:10" x14ac:dyDescent="0.2">
      <c r="B502" s="339" t="s">
        <v>816</v>
      </c>
    </row>
    <row r="503" spans="1:10" x14ac:dyDescent="0.2">
      <c r="B503" s="339" t="s">
        <v>703</v>
      </c>
      <c r="C503" s="339">
        <v>1</v>
      </c>
      <c r="D503" s="339" t="s">
        <v>9</v>
      </c>
    </row>
    <row r="504" spans="1:10" x14ac:dyDescent="0.2">
      <c r="B504" s="339" t="s">
        <v>704</v>
      </c>
    </row>
    <row r="505" spans="1:10" x14ac:dyDescent="0.2">
      <c r="B505" s="339" t="s">
        <v>781</v>
      </c>
      <c r="C505" s="339">
        <v>2.97</v>
      </c>
      <c r="D505" s="339" t="s">
        <v>782</v>
      </c>
      <c r="E505" s="339">
        <v>2906.78</v>
      </c>
      <c r="F505" s="339">
        <v>523.22</v>
      </c>
      <c r="G505" s="339">
        <f>ROUND((C505*(E505)),2)</f>
        <v>8633.14</v>
      </c>
      <c r="H505" s="339">
        <f>ROUND((C505*(F505)),2)</f>
        <v>1553.96</v>
      </c>
    </row>
    <row r="506" spans="1:10" x14ac:dyDescent="0.2">
      <c r="B506" s="339" t="s">
        <v>809</v>
      </c>
      <c r="C506" s="339">
        <f>+C503*1.1</f>
        <v>1.1000000000000001</v>
      </c>
      <c r="D506" s="339" t="s">
        <v>9</v>
      </c>
      <c r="E506" s="339">
        <v>7246.9600000000009</v>
      </c>
      <c r="F506" s="339">
        <v>1087.8399999999999</v>
      </c>
      <c r="G506" s="339">
        <f>ROUND((C506*(E506)),2)</f>
        <v>7971.66</v>
      </c>
      <c r="H506" s="339">
        <f>ROUND((C506*(F506)),2)</f>
        <v>1196.6199999999999</v>
      </c>
    </row>
    <row r="507" spans="1:10" x14ac:dyDescent="0.2">
      <c r="B507" s="339" t="s">
        <v>784</v>
      </c>
      <c r="C507" s="339">
        <f>+C505*2</f>
        <v>5.94</v>
      </c>
      <c r="D507" s="339" t="s">
        <v>714</v>
      </c>
      <c r="E507" s="339">
        <v>76.27</v>
      </c>
      <c r="F507" s="339">
        <v>13.73</v>
      </c>
      <c r="G507" s="339">
        <f>ROUND((C507*(E507)),2)</f>
        <v>453.04</v>
      </c>
      <c r="H507" s="339">
        <f>ROUND((C507*(F507)),2)</f>
        <v>81.56</v>
      </c>
    </row>
    <row r="508" spans="1:10" x14ac:dyDescent="0.2">
      <c r="B508" s="339" t="s">
        <v>722</v>
      </c>
    </row>
    <row r="509" spans="1:10" x14ac:dyDescent="0.2">
      <c r="B509" s="339" t="s">
        <v>785</v>
      </c>
      <c r="C509" s="339">
        <v>25</v>
      </c>
      <c r="D509" s="339" t="s">
        <v>1</v>
      </c>
      <c r="E509" s="339">
        <v>160.51</v>
      </c>
      <c r="F509" s="339">
        <v>0</v>
      </c>
      <c r="G509" s="339">
        <f>ROUND((C509*(E509)),2)</f>
        <v>4012.75</v>
      </c>
      <c r="H509" s="339">
        <f>ROUND((C509*(F509)),2)</f>
        <v>0</v>
      </c>
    </row>
    <row r="510" spans="1:10" x14ac:dyDescent="0.2">
      <c r="B510" s="339" t="s">
        <v>810</v>
      </c>
      <c r="C510" s="339">
        <f>25*4</f>
        <v>100</v>
      </c>
      <c r="D510" s="339" t="s">
        <v>1</v>
      </c>
      <c r="E510" s="339">
        <v>647.72174999999993</v>
      </c>
      <c r="F510" s="339">
        <v>0</v>
      </c>
      <c r="G510" s="339">
        <f>ROUND((C510*(E510)),2)</f>
        <v>64772.18</v>
      </c>
      <c r="H510" s="339">
        <f>ROUND((C510*(F510)),2)</f>
        <v>0</v>
      </c>
    </row>
    <row r="511" spans="1:10" x14ac:dyDescent="0.2">
      <c r="B511" s="339" t="s">
        <v>707</v>
      </c>
      <c r="G511" s="339">
        <f>SUM(G505:G510)</f>
        <v>85842.77</v>
      </c>
      <c r="H511" s="339">
        <f>SUM(H505:H510)</f>
        <v>2832.14</v>
      </c>
      <c r="I511" s="340">
        <f>SUM(G511:H511)</f>
        <v>88674.91</v>
      </c>
    </row>
    <row r="513" spans="1:10" x14ac:dyDescent="0.2">
      <c r="A513" s="339">
        <f>+A501+0.01</f>
        <v>104.08000000000004</v>
      </c>
      <c r="B513" s="339" t="s">
        <v>819</v>
      </c>
      <c r="C513" s="339">
        <v>1</v>
      </c>
      <c r="D513" s="339" t="s">
        <v>9</v>
      </c>
      <c r="G513" s="339">
        <f>+G523/C515</f>
        <v>85343.23</v>
      </c>
      <c r="H513" s="339">
        <f>+H523/C515</f>
        <v>2842.37</v>
      </c>
      <c r="I513" s="340">
        <f>+H513+G513</f>
        <v>88185.599999999991</v>
      </c>
      <c r="J513" s="339" t="s">
        <v>701</v>
      </c>
    </row>
    <row r="514" spans="1:10" x14ac:dyDescent="0.2">
      <c r="B514" s="339" t="s">
        <v>816</v>
      </c>
    </row>
    <row r="515" spans="1:10" x14ac:dyDescent="0.2">
      <c r="B515" s="339" t="s">
        <v>703</v>
      </c>
      <c r="C515" s="339">
        <v>1</v>
      </c>
      <c r="D515" s="339" t="s">
        <v>9</v>
      </c>
    </row>
    <row r="516" spans="1:10" x14ac:dyDescent="0.2">
      <c r="B516" s="339" t="s">
        <v>704</v>
      </c>
    </row>
    <row r="517" spans="1:10" x14ac:dyDescent="0.2">
      <c r="B517" s="339" t="s">
        <v>781</v>
      </c>
      <c r="C517" s="339">
        <v>2.97</v>
      </c>
      <c r="D517" s="339" t="s">
        <v>782</v>
      </c>
      <c r="E517" s="339">
        <v>2906.78</v>
      </c>
      <c r="F517" s="339">
        <v>523.22</v>
      </c>
      <c r="G517" s="339">
        <f>ROUND((C517*(E517)),2)</f>
        <v>8633.14</v>
      </c>
      <c r="H517" s="339">
        <f>ROUND((C517*(F517)),2)</f>
        <v>1553.96</v>
      </c>
    </row>
    <row r="518" spans="1:10" x14ac:dyDescent="0.2">
      <c r="B518" s="339" t="s">
        <v>809</v>
      </c>
      <c r="C518" s="339">
        <f>+C515*1.1</f>
        <v>1.1000000000000001</v>
      </c>
      <c r="D518" s="339" t="s">
        <v>9</v>
      </c>
      <c r="E518" s="339">
        <v>6792.84</v>
      </c>
      <c r="F518" s="339">
        <v>1097.1399999999999</v>
      </c>
      <c r="G518" s="339">
        <f>ROUND((C518*(E518)),2)</f>
        <v>7472.12</v>
      </c>
      <c r="H518" s="339">
        <f>ROUND((C518*(F518)),2)</f>
        <v>1206.8499999999999</v>
      </c>
    </row>
    <row r="519" spans="1:10" x14ac:dyDescent="0.2">
      <c r="B519" s="339" t="s">
        <v>784</v>
      </c>
      <c r="C519" s="339">
        <f>+C517*2</f>
        <v>5.94</v>
      </c>
      <c r="D519" s="339" t="s">
        <v>714</v>
      </c>
      <c r="E519" s="339">
        <v>76.27</v>
      </c>
      <c r="F519" s="339">
        <v>13.73</v>
      </c>
      <c r="G519" s="339">
        <f>ROUND((C519*(E519)),2)</f>
        <v>453.04</v>
      </c>
      <c r="H519" s="339">
        <f>ROUND((C519*(F519)),2)</f>
        <v>81.56</v>
      </c>
    </row>
    <row r="520" spans="1:10" x14ac:dyDescent="0.2">
      <c r="B520" s="339" t="s">
        <v>722</v>
      </c>
    </row>
    <row r="521" spans="1:10" x14ac:dyDescent="0.2">
      <c r="B521" s="339" t="s">
        <v>785</v>
      </c>
      <c r="C521" s="339">
        <v>25</v>
      </c>
      <c r="D521" s="339" t="s">
        <v>1</v>
      </c>
      <c r="E521" s="339">
        <v>160.51</v>
      </c>
      <c r="F521" s="339">
        <v>0</v>
      </c>
      <c r="G521" s="339">
        <f>ROUND((C521*(E521)),2)</f>
        <v>4012.75</v>
      </c>
      <c r="H521" s="339">
        <f>ROUND((C521*(F521)),2)</f>
        <v>0</v>
      </c>
    </row>
    <row r="522" spans="1:10" x14ac:dyDescent="0.2">
      <c r="B522" s="339" t="s">
        <v>810</v>
      </c>
      <c r="C522" s="339">
        <v>100</v>
      </c>
      <c r="D522" s="339" t="s">
        <v>1</v>
      </c>
      <c r="E522" s="339">
        <v>647.72174999999993</v>
      </c>
      <c r="F522" s="339">
        <v>0</v>
      </c>
      <c r="G522" s="339">
        <f>ROUND((C522*(E522)),2)</f>
        <v>64772.18</v>
      </c>
      <c r="H522" s="339">
        <f>ROUND((C522*(F522)),2)</f>
        <v>0</v>
      </c>
    </row>
    <row r="523" spans="1:10" x14ac:dyDescent="0.2">
      <c r="B523" s="339" t="s">
        <v>707</v>
      </c>
      <c r="G523" s="339">
        <f>SUM(G517:G522)</f>
        <v>85343.23</v>
      </c>
      <c r="H523" s="339">
        <f>SUM(H517:H522)</f>
        <v>2842.37</v>
      </c>
      <c r="I523" s="340">
        <f>SUM(G523:H523)</f>
        <v>88185.599999999991</v>
      </c>
    </row>
    <row r="525" spans="1:10" x14ac:dyDescent="0.2">
      <c r="A525" s="339">
        <f>+A513+0.01</f>
        <v>104.09000000000005</v>
      </c>
      <c r="B525" s="339" t="s">
        <v>820</v>
      </c>
      <c r="C525" s="339">
        <v>1</v>
      </c>
      <c r="D525" s="339" t="s">
        <v>9</v>
      </c>
      <c r="G525" s="339">
        <f>+G535/C527</f>
        <v>89055.06</v>
      </c>
      <c r="H525" s="339">
        <f>+H535/C527</f>
        <v>3410.35</v>
      </c>
      <c r="I525" s="340">
        <f>+H525+G525</f>
        <v>92465.41</v>
      </c>
      <c r="J525" s="339" t="s">
        <v>701</v>
      </c>
    </row>
    <row r="526" spans="1:10" x14ac:dyDescent="0.2">
      <c r="B526" s="339" t="s">
        <v>821</v>
      </c>
    </row>
    <row r="527" spans="1:10" x14ac:dyDescent="0.2">
      <c r="B527" s="339" t="s">
        <v>703</v>
      </c>
      <c r="C527" s="339">
        <v>1</v>
      </c>
      <c r="D527" s="339" t="s">
        <v>9</v>
      </c>
    </row>
    <row r="528" spans="1:10" x14ac:dyDescent="0.2">
      <c r="B528" s="339" t="s">
        <v>704</v>
      </c>
    </row>
    <row r="529" spans="1:10" x14ac:dyDescent="0.2">
      <c r="B529" s="339" t="s">
        <v>781</v>
      </c>
      <c r="C529" s="339">
        <v>4.0199999999999996</v>
      </c>
      <c r="D529" s="339" t="s">
        <v>782</v>
      </c>
      <c r="E529" s="339">
        <v>2906.78</v>
      </c>
      <c r="F529" s="339">
        <v>523.22</v>
      </c>
      <c r="G529" s="339">
        <f>ROUND((C529*(E529)),2)</f>
        <v>11685.26</v>
      </c>
      <c r="H529" s="339">
        <f>ROUND((C529*(F529)),2)</f>
        <v>2103.34</v>
      </c>
    </row>
    <row r="530" spans="1:10" x14ac:dyDescent="0.2">
      <c r="B530" s="339" t="s">
        <v>809</v>
      </c>
      <c r="C530" s="339">
        <f>+C527*1.1</f>
        <v>1.1000000000000001</v>
      </c>
      <c r="D530" s="339" t="s">
        <v>9</v>
      </c>
      <c r="E530" s="339">
        <v>7246.9600000000009</v>
      </c>
      <c r="F530" s="339">
        <v>1087.8399999999999</v>
      </c>
      <c r="G530" s="339">
        <f>ROUND((C530*(E530)),2)</f>
        <v>7971.66</v>
      </c>
      <c r="H530" s="339">
        <f>ROUND((C530*(F530)),2)</f>
        <v>1196.6199999999999</v>
      </c>
    </row>
    <row r="531" spans="1:10" x14ac:dyDescent="0.2">
      <c r="B531" s="339" t="s">
        <v>784</v>
      </c>
      <c r="C531" s="339">
        <f>+C529*2</f>
        <v>8.0399999999999991</v>
      </c>
      <c r="D531" s="339" t="s">
        <v>714</v>
      </c>
      <c r="E531" s="339">
        <v>76.27</v>
      </c>
      <c r="F531" s="339">
        <v>13.73</v>
      </c>
      <c r="G531" s="339">
        <f>ROUND((C531*(E531)),2)</f>
        <v>613.21</v>
      </c>
      <c r="H531" s="339">
        <f>ROUND((C531*(F531)),2)</f>
        <v>110.39</v>
      </c>
    </row>
    <row r="532" spans="1:10" x14ac:dyDescent="0.2">
      <c r="B532" s="339" t="s">
        <v>722</v>
      </c>
    </row>
    <row r="533" spans="1:10" x14ac:dyDescent="0.2">
      <c r="B533" s="339" t="s">
        <v>785</v>
      </c>
      <c r="C533" s="339">
        <v>25</v>
      </c>
      <c r="D533" s="339" t="s">
        <v>1</v>
      </c>
      <c r="E533" s="339">
        <v>160.51</v>
      </c>
      <c r="F533" s="339">
        <v>0</v>
      </c>
      <c r="G533" s="339">
        <f>ROUND((C533*(E533)),2)</f>
        <v>4012.75</v>
      </c>
      <c r="H533" s="339">
        <f>ROUND((C533*(F533)),2)</f>
        <v>0</v>
      </c>
    </row>
    <row r="534" spans="1:10" x14ac:dyDescent="0.2">
      <c r="B534" s="339" t="s">
        <v>810</v>
      </c>
      <c r="C534" s="339">
        <f>25*4</f>
        <v>100</v>
      </c>
      <c r="D534" s="339" t="s">
        <v>1</v>
      </c>
      <c r="E534" s="339">
        <v>647.72174999999993</v>
      </c>
      <c r="F534" s="339">
        <v>0</v>
      </c>
      <c r="G534" s="339">
        <f>ROUND((C534*(E534)),2)</f>
        <v>64772.18</v>
      </c>
      <c r="H534" s="339">
        <f>ROUND((C534*(F534)),2)</f>
        <v>0</v>
      </c>
    </row>
    <row r="535" spans="1:10" x14ac:dyDescent="0.2">
      <c r="B535" s="339" t="s">
        <v>707</v>
      </c>
      <c r="G535" s="339">
        <f>SUM(G529:G534)</f>
        <v>89055.06</v>
      </c>
      <c r="H535" s="339">
        <f>SUM(H529:H534)</f>
        <v>3410.35</v>
      </c>
      <c r="I535" s="340">
        <f>SUM(G535:H535)</f>
        <v>92465.41</v>
      </c>
    </row>
    <row r="537" spans="1:10" x14ac:dyDescent="0.2">
      <c r="A537" s="339">
        <f>+A525+0.01</f>
        <v>104.10000000000005</v>
      </c>
      <c r="B537" s="339" t="s">
        <v>822</v>
      </c>
      <c r="C537" s="339">
        <v>1</v>
      </c>
      <c r="D537" s="339" t="s">
        <v>9</v>
      </c>
      <c r="G537" s="339">
        <f>+G547/C539</f>
        <v>88555.520000000004</v>
      </c>
      <c r="H537" s="339">
        <f>+H547/C539</f>
        <v>3420.58</v>
      </c>
      <c r="I537" s="340">
        <f>+H537+G537</f>
        <v>91976.1</v>
      </c>
      <c r="J537" s="339" t="s">
        <v>701</v>
      </c>
    </row>
    <row r="538" spans="1:10" x14ac:dyDescent="0.2">
      <c r="B538" s="339" t="s">
        <v>821</v>
      </c>
    </row>
    <row r="539" spans="1:10" x14ac:dyDescent="0.2">
      <c r="B539" s="339" t="s">
        <v>703</v>
      </c>
      <c r="C539" s="339">
        <v>1</v>
      </c>
      <c r="D539" s="339" t="s">
        <v>9</v>
      </c>
    </row>
    <row r="540" spans="1:10" x14ac:dyDescent="0.2">
      <c r="B540" s="339" t="s">
        <v>704</v>
      </c>
    </row>
    <row r="541" spans="1:10" x14ac:dyDescent="0.2">
      <c r="B541" s="339" t="s">
        <v>781</v>
      </c>
      <c r="C541" s="339">
        <v>4.0199999999999996</v>
      </c>
      <c r="D541" s="339" t="s">
        <v>782</v>
      </c>
      <c r="E541" s="339">
        <v>2906.78</v>
      </c>
      <c r="F541" s="339">
        <v>523.22</v>
      </c>
      <c r="G541" s="339">
        <f>ROUND((C541*(E541)),2)</f>
        <v>11685.26</v>
      </c>
      <c r="H541" s="339">
        <f>ROUND((C541*(F541)),2)</f>
        <v>2103.34</v>
      </c>
    </row>
    <row r="542" spans="1:10" x14ac:dyDescent="0.2">
      <c r="B542" s="339" t="s">
        <v>809</v>
      </c>
      <c r="C542" s="339">
        <f>+C539*1.1</f>
        <v>1.1000000000000001</v>
      </c>
      <c r="D542" s="339" t="s">
        <v>9</v>
      </c>
      <c r="E542" s="339">
        <v>6792.84</v>
      </c>
      <c r="F542" s="339">
        <v>1097.1399999999999</v>
      </c>
      <c r="G542" s="339">
        <f>ROUND((C542*(E542)),2)</f>
        <v>7472.12</v>
      </c>
      <c r="H542" s="339">
        <f>ROUND((C542*(F542)),2)</f>
        <v>1206.8499999999999</v>
      </c>
    </row>
    <row r="543" spans="1:10" x14ac:dyDescent="0.2">
      <c r="B543" s="339" t="s">
        <v>784</v>
      </c>
      <c r="C543" s="339">
        <f>+C541*2</f>
        <v>8.0399999999999991</v>
      </c>
      <c r="D543" s="339" t="s">
        <v>714</v>
      </c>
      <c r="E543" s="339">
        <v>76.27</v>
      </c>
      <c r="F543" s="339">
        <v>13.73</v>
      </c>
      <c r="G543" s="339">
        <f>ROUND((C543*(E543)),2)</f>
        <v>613.21</v>
      </c>
      <c r="H543" s="339">
        <f>ROUND((C543*(F543)),2)</f>
        <v>110.39</v>
      </c>
    </row>
    <row r="544" spans="1:10" x14ac:dyDescent="0.2">
      <c r="B544" s="339" t="s">
        <v>722</v>
      </c>
    </row>
    <row r="545" spans="1:10" x14ac:dyDescent="0.2">
      <c r="B545" s="339" t="s">
        <v>785</v>
      </c>
      <c r="C545" s="339">
        <v>25</v>
      </c>
      <c r="D545" s="339" t="s">
        <v>1</v>
      </c>
      <c r="E545" s="339">
        <v>160.51</v>
      </c>
      <c r="F545" s="339">
        <v>0</v>
      </c>
      <c r="G545" s="339">
        <f>ROUND((C545*(E545)),2)</f>
        <v>4012.75</v>
      </c>
      <c r="H545" s="339">
        <f>ROUND((C545*(F545)),2)</f>
        <v>0</v>
      </c>
    </row>
    <row r="546" spans="1:10" x14ac:dyDescent="0.2">
      <c r="B546" s="339" t="s">
        <v>810</v>
      </c>
      <c r="C546" s="339">
        <v>100</v>
      </c>
      <c r="D546" s="339" t="s">
        <v>1</v>
      </c>
      <c r="E546" s="339">
        <v>647.72174999999993</v>
      </c>
      <c r="F546" s="339">
        <v>0</v>
      </c>
      <c r="G546" s="339">
        <f>ROUND((C546*(E546)),2)</f>
        <v>64772.18</v>
      </c>
      <c r="H546" s="339">
        <f>ROUND((C546*(F546)),2)</f>
        <v>0</v>
      </c>
    </row>
    <row r="547" spans="1:10" x14ac:dyDescent="0.2">
      <c r="B547" s="339" t="s">
        <v>707</v>
      </c>
      <c r="G547" s="339">
        <f>SUM(G541:G546)</f>
        <v>88555.520000000004</v>
      </c>
      <c r="H547" s="339">
        <f>SUM(H541:H546)</f>
        <v>3420.58</v>
      </c>
      <c r="I547" s="340">
        <f>SUM(G547:H547)</f>
        <v>91976.1</v>
      </c>
    </row>
    <row r="549" spans="1:10" x14ac:dyDescent="0.2">
      <c r="A549" s="339">
        <f>+A537+0.01</f>
        <v>104.11000000000006</v>
      </c>
      <c r="B549" s="339" t="s">
        <v>823</v>
      </c>
      <c r="C549" s="339">
        <v>1</v>
      </c>
      <c r="D549" s="339" t="s">
        <v>9</v>
      </c>
      <c r="G549" s="339">
        <f>+G559/C551</f>
        <v>62712.56</v>
      </c>
      <c r="H549" s="339">
        <f>+H559/C551</f>
        <v>2799.0999999999995</v>
      </c>
      <c r="I549" s="340">
        <f>+H549+G549</f>
        <v>65511.659999999996</v>
      </c>
      <c r="J549" s="339" t="s">
        <v>701</v>
      </c>
    </row>
    <row r="550" spans="1:10" x14ac:dyDescent="0.2">
      <c r="B550" s="339" t="s">
        <v>824</v>
      </c>
    </row>
    <row r="551" spans="1:10" x14ac:dyDescent="0.2">
      <c r="B551" s="339" t="s">
        <v>703</v>
      </c>
      <c r="C551" s="339">
        <v>1</v>
      </c>
      <c r="D551" s="339" t="s">
        <v>9</v>
      </c>
    </row>
    <row r="552" spans="1:10" x14ac:dyDescent="0.2">
      <c r="B552" s="339" t="s">
        <v>704</v>
      </c>
    </row>
    <row r="553" spans="1:10" x14ac:dyDescent="0.2">
      <c r="B553" s="339" t="s">
        <v>781</v>
      </c>
      <c r="C553" s="339">
        <v>2.91</v>
      </c>
      <c r="D553" s="339" t="s">
        <v>782</v>
      </c>
      <c r="E553" s="339">
        <v>2906.78</v>
      </c>
      <c r="F553" s="339">
        <v>523.22</v>
      </c>
      <c r="G553" s="339">
        <f>ROUND((C553*(E553)),2)</f>
        <v>8458.73</v>
      </c>
      <c r="H553" s="339">
        <f>ROUND((C553*(F553)),2)</f>
        <v>1522.57</v>
      </c>
    </row>
    <row r="554" spans="1:10" x14ac:dyDescent="0.2">
      <c r="B554" s="339" t="s">
        <v>809</v>
      </c>
      <c r="C554" s="339">
        <f>+C551*1.1</f>
        <v>1.1000000000000001</v>
      </c>
      <c r="D554" s="339" t="s">
        <v>9</v>
      </c>
      <c r="E554" s="339">
        <v>7246.9600000000009</v>
      </c>
      <c r="F554" s="339">
        <v>1087.8399999999999</v>
      </c>
      <c r="G554" s="339">
        <f>ROUND((C554*(E554)),2)</f>
        <v>7971.66</v>
      </c>
      <c r="H554" s="339">
        <f>ROUND((C554*(F554)),2)</f>
        <v>1196.6199999999999</v>
      </c>
    </row>
    <row r="555" spans="1:10" x14ac:dyDescent="0.2">
      <c r="B555" s="339" t="s">
        <v>784</v>
      </c>
      <c r="C555" s="339">
        <f>+C553*2</f>
        <v>5.82</v>
      </c>
      <c r="D555" s="339" t="s">
        <v>714</v>
      </c>
      <c r="E555" s="339">
        <v>76.27</v>
      </c>
      <c r="F555" s="339">
        <v>13.73</v>
      </c>
      <c r="G555" s="339">
        <f>ROUND((C555*(E555)),2)</f>
        <v>443.89</v>
      </c>
      <c r="H555" s="339">
        <f>ROUND((C555*(F555)),2)</f>
        <v>79.91</v>
      </c>
    </row>
    <row r="556" spans="1:10" x14ac:dyDescent="0.2">
      <c r="B556" s="339" t="s">
        <v>722</v>
      </c>
    </row>
    <row r="557" spans="1:10" x14ac:dyDescent="0.2">
      <c r="B557" s="339" t="s">
        <v>785</v>
      </c>
      <c r="C557" s="339">
        <v>16.66</v>
      </c>
      <c r="D557" s="339" t="s">
        <v>1</v>
      </c>
      <c r="E557" s="339">
        <v>160.51</v>
      </c>
      <c r="F557" s="339">
        <v>0</v>
      </c>
      <c r="G557" s="339">
        <f>ROUND((C557*(E557)),2)</f>
        <v>2674.1</v>
      </c>
      <c r="H557" s="339">
        <f>ROUND((C557*(F557)),2)</f>
        <v>0</v>
      </c>
    </row>
    <row r="558" spans="1:10" x14ac:dyDescent="0.2">
      <c r="B558" s="339" t="s">
        <v>810</v>
      </c>
      <c r="C558" s="339">
        <f>+C557*4</f>
        <v>66.64</v>
      </c>
      <c r="D558" s="339" t="s">
        <v>1</v>
      </c>
      <c r="E558" s="339">
        <v>647.72174999999993</v>
      </c>
      <c r="F558" s="339">
        <v>0</v>
      </c>
      <c r="G558" s="339">
        <f>ROUND((C558*(E558)),2)</f>
        <v>43164.18</v>
      </c>
      <c r="H558" s="339">
        <f>ROUND((C558*(F558)),2)</f>
        <v>0</v>
      </c>
    </row>
    <row r="559" spans="1:10" x14ac:dyDescent="0.2">
      <c r="B559" s="339" t="s">
        <v>707</v>
      </c>
      <c r="G559" s="339">
        <f>SUM(G553:G558)</f>
        <v>62712.56</v>
      </c>
      <c r="H559" s="339">
        <f>SUM(H553:H558)</f>
        <v>2799.0999999999995</v>
      </c>
      <c r="I559" s="340">
        <f>SUM(G559:H559)</f>
        <v>65511.659999999996</v>
      </c>
    </row>
    <row r="561" spans="1:10" x14ac:dyDescent="0.2">
      <c r="A561" s="339">
        <f>+A549+0.01</f>
        <v>104.12000000000006</v>
      </c>
      <c r="B561" s="339" t="s">
        <v>825</v>
      </c>
      <c r="C561" s="339">
        <v>1</v>
      </c>
      <c r="D561" s="339" t="s">
        <v>9</v>
      </c>
      <c r="G561" s="339">
        <f>+G571/C563</f>
        <v>62213.02</v>
      </c>
      <c r="H561" s="339">
        <f>+H571/C563</f>
        <v>2809.33</v>
      </c>
      <c r="I561" s="340">
        <f>+H561+G561</f>
        <v>65022.35</v>
      </c>
      <c r="J561" s="339" t="s">
        <v>701</v>
      </c>
    </row>
    <row r="562" spans="1:10" x14ac:dyDescent="0.2">
      <c r="B562" s="339" t="s">
        <v>824</v>
      </c>
    </row>
    <row r="563" spans="1:10" x14ac:dyDescent="0.2">
      <c r="B563" s="339" t="s">
        <v>703</v>
      </c>
      <c r="C563" s="339">
        <v>1</v>
      </c>
      <c r="D563" s="339" t="s">
        <v>9</v>
      </c>
    </row>
    <row r="564" spans="1:10" x14ac:dyDescent="0.2">
      <c r="B564" s="339" t="s">
        <v>704</v>
      </c>
    </row>
    <row r="565" spans="1:10" x14ac:dyDescent="0.2">
      <c r="B565" s="339" t="s">
        <v>781</v>
      </c>
      <c r="C565" s="339">
        <v>2.91</v>
      </c>
      <c r="D565" s="339" t="s">
        <v>782</v>
      </c>
      <c r="E565" s="339">
        <v>2906.78</v>
      </c>
      <c r="F565" s="339">
        <v>523.22</v>
      </c>
      <c r="G565" s="339">
        <f>ROUND((C565*(E565)),2)</f>
        <v>8458.73</v>
      </c>
      <c r="H565" s="339">
        <f>ROUND((C565*(F565)),2)</f>
        <v>1522.57</v>
      </c>
    </row>
    <row r="566" spans="1:10" x14ac:dyDescent="0.2">
      <c r="B566" s="339" t="s">
        <v>809</v>
      </c>
      <c r="C566" s="339">
        <f>+C563*1.1</f>
        <v>1.1000000000000001</v>
      </c>
      <c r="D566" s="339" t="s">
        <v>9</v>
      </c>
      <c r="E566" s="339">
        <v>6792.84</v>
      </c>
      <c r="F566" s="339">
        <v>1097.1399999999999</v>
      </c>
      <c r="G566" s="339">
        <f>ROUND((C566*(E566)),2)</f>
        <v>7472.12</v>
      </c>
      <c r="H566" s="339">
        <f>ROUND((C566*(F566)),2)</f>
        <v>1206.8499999999999</v>
      </c>
    </row>
    <row r="567" spans="1:10" x14ac:dyDescent="0.2">
      <c r="B567" s="339" t="s">
        <v>784</v>
      </c>
      <c r="C567" s="339">
        <f>+C565*2</f>
        <v>5.82</v>
      </c>
      <c r="D567" s="339" t="s">
        <v>714</v>
      </c>
      <c r="E567" s="339">
        <v>76.27</v>
      </c>
      <c r="F567" s="339">
        <v>13.73</v>
      </c>
      <c r="G567" s="339">
        <f>ROUND((C567*(E567)),2)</f>
        <v>443.89</v>
      </c>
      <c r="H567" s="339">
        <f>ROUND((C567*(F567)),2)</f>
        <v>79.91</v>
      </c>
    </row>
    <row r="568" spans="1:10" x14ac:dyDescent="0.2">
      <c r="B568" s="339" t="s">
        <v>722</v>
      </c>
    </row>
    <row r="569" spans="1:10" x14ac:dyDescent="0.2">
      <c r="B569" s="339" t="s">
        <v>785</v>
      </c>
      <c r="C569" s="339">
        <v>16.66</v>
      </c>
      <c r="D569" s="339" t="s">
        <v>1</v>
      </c>
      <c r="E569" s="339">
        <v>160.51</v>
      </c>
      <c r="F569" s="339">
        <v>0</v>
      </c>
      <c r="G569" s="339">
        <f>ROUND((C569*(E569)),2)</f>
        <v>2674.1</v>
      </c>
      <c r="H569" s="339">
        <f>ROUND((C569*(F569)),2)</f>
        <v>0</v>
      </c>
    </row>
    <row r="570" spans="1:10" x14ac:dyDescent="0.2">
      <c r="B570" s="339" t="s">
        <v>810</v>
      </c>
      <c r="C570" s="339">
        <f>+C569*4</f>
        <v>66.64</v>
      </c>
      <c r="D570" s="339" t="s">
        <v>1</v>
      </c>
      <c r="E570" s="339">
        <v>647.72174999999993</v>
      </c>
      <c r="F570" s="339">
        <v>0</v>
      </c>
      <c r="G570" s="339">
        <f>ROUND((C570*(E570)),2)</f>
        <v>43164.18</v>
      </c>
      <c r="H570" s="339">
        <f>ROUND((C570*(F570)),2)</f>
        <v>0</v>
      </c>
    </row>
    <row r="571" spans="1:10" x14ac:dyDescent="0.2">
      <c r="B571" s="339" t="s">
        <v>707</v>
      </c>
      <c r="G571" s="339">
        <f>SUM(G565:G570)</f>
        <v>62213.02</v>
      </c>
      <c r="H571" s="339">
        <f>SUM(H565:H570)</f>
        <v>2809.33</v>
      </c>
      <c r="I571" s="340">
        <f>SUM(G571:H571)</f>
        <v>65022.35</v>
      </c>
    </row>
    <row r="573" spans="1:10" x14ac:dyDescent="0.2">
      <c r="A573" s="339">
        <f>+A561+0.01</f>
        <v>104.13000000000007</v>
      </c>
      <c r="B573" s="339" t="s">
        <v>826</v>
      </c>
      <c r="C573" s="339">
        <v>1</v>
      </c>
      <c r="D573" s="339" t="s">
        <v>9</v>
      </c>
      <c r="G573" s="339">
        <f>+G583/C575</f>
        <v>48938.409999999996</v>
      </c>
      <c r="H573" s="339">
        <f>+H583/C575</f>
        <v>2969.81</v>
      </c>
      <c r="I573" s="340">
        <f>+H573+G573</f>
        <v>51908.219999999994</v>
      </c>
      <c r="J573" s="339" t="s">
        <v>701</v>
      </c>
    </row>
    <row r="574" spans="1:10" x14ac:dyDescent="0.2">
      <c r="B574" s="339" t="s">
        <v>827</v>
      </c>
    </row>
    <row r="575" spans="1:10" x14ac:dyDescent="0.2">
      <c r="B575" s="339" t="s">
        <v>703</v>
      </c>
      <c r="C575" s="339">
        <v>1</v>
      </c>
      <c r="D575" s="339" t="s">
        <v>9</v>
      </c>
    </row>
    <row r="576" spans="1:10" x14ac:dyDescent="0.2">
      <c r="B576" s="339" t="s">
        <v>704</v>
      </c>
    </row>
    <row r="577" spans="1:10" x14ac:dyDescent="0.2">
      <c r="B577" s="339" t="s">
        <v>781</v>
      </c>
      <c r="C577" s="339">
        <v>3.22</v>
      </c>
      <c r="D577" s="339" t="s">
        <v>782</v>
      </c>
      <c r="E577" s="339">
        <v>2906.78</v>
      </c>
      <c r="F577" s="339">
        <v>523.22</v>
      </c>
      <c r="G577" s="339">
        <f>ROUND((C577*(E577)),2)</f>
        <v>9359.83</v>
      </c>
      <c r="H577" s="339">
        <f>ROUND((C577*(F577)),2)</f>
        <v>1684.77</v>
      </c>
    </row>
    <row r="578" spans="1:10" x14ac:dyDescent="0.2">
      <c r="B578" s="339" t="s">
        <v>809</v>
      </c>
      <c r="C578" s="339">
        <f>+C575*1.1</f>
        <v>1.1000000000000001</v>
      </c>
      <c r="D578" s="339" t="s">
        <v>9</v>
      </c>
      <c r="E578" s="339">
        <v>7246.9600000000009</v>
      </c>
      <c r="F578" s="339">
        <v>1087.8399999999999</v>
      </c>
      <c r="G578" s="339">
        <f>ROUND((C578*(E578)),2)</f>
        <v>7971.66</v>
      </c>
      <c r="H578" s="339">
        <f>ROUND((C578*(F578)),2)</f>
        <v>1196.6199999999999</v>
      </c>
    </row>
    <row r="579" spans="1:10" x14ac:dyDescent="0.2">
      <c r="B579" s="339" t="s">
        <v>784</v>
      </c>
      <c r="C579" s="339">
        <f>+C577*2</f>
        <v>6.44</v>
      </c>
      <c r="D579" s="339" t="s">
        <v>714</v>
      </c>
      <c r="E579" s="339">
        <v>76.27</v>
      </c>
      <c r="F579" s="339">
        <v>13.73</v>
      </c>
      <c r="G579" s="339">
        <f>ROUND((C579*(E579)),2)</f>
        <v>491.18</v>
      </c>
      <c r="H579" s="339">
        <f>ROUND((C579*(F579)),2)</f>
        <v>88.42</v>
      </c>
    </row>
    <row r="580" spans="1:10" x14ac:dyDescent="0.2">
      <c r="B580" s="339" t="s">
        <v>722</v>
      </c>
    </row>
    <row r="581" spans="1:10" x14ac:dyDescent="0.2">
      <c r="B581" s="339" t="s">
        <v>785</v>
      </c>
      <c r="C581" s="339">
        <f>+C577</f>
        <v>3.22</v>
      </c>
      <c r="D581" s="339" t="s">
        <v>782</v>
      </c>
      <c r="E581" s="339">
        <v>723.91</v>
      </c>
      <c r="F581" s="339">
        <v>0</v>
      </c>
      <c r="G581" s="339">
        <f>ROUND((C581*(E581)),2)</f>
        <v>2330.9899999999998</v>
      </c>
      <c r="H581" s="339">
        <f>ROUND((C581*(F581)),2)</f>
        <v>0</v>
      </c>
    </row>
    <row r="582" spans="1:10" x14ac:dyDescent="0.2">
      <c r="B582" s="339" t="s">
        <v>810</v>
      </c>
      <c r="C582" s="339">
        <f>11.11*4</f>
        <v>44.44</v>
      </c>
      <c r="D582" s="339" t="s">
        <v>1</v>
      </c>
      <c r="E582" s="339">
        <v>647.72174999999993</v>
      </c>
      <c r="F582" s="339">
        <v>0</v>
      </c>
      <c r="G582" s="339">
        <f>ROUND((C582*(E582)),2)</f>
        <v>28784.75</v>
      </c>
      <c r="H582" s="339">
        <f>ROUND((C582*(F582)),2)</f>
        <v>0</v>
      </c>
    </row>
    <row r="583" spans="1:10" x14ac:dyDescent="0.2">
      <c r="B583" s="339" t="s">
        <v>707</v>
      </c>
      <c r="G583" s="339">
        <f>SUM(G577:G582)</f>
        <v>48938.409999999996</v>
      </c>
      <c r="H583" s="339">
        <f>SUM(H577:H582)</f>
        <v>2969.81</v>
      </c>
      <c r="I583" s="340">
        <f>SUM(G583:H583)</f>
        <v>51908.219999999994</v>
      </c>
    </row>
    <row r="585" spans="1:10" x14ac:dyDescent="0.2">
      <c r="A585" s="339">
        <f>+A573+0.01</f>
        <v>104.14000000000007</v>
      </c>
      <c r="B585" s="339" t="s">
        <v>828</v>
      </c>
      <c r="C585" s="339">
        <v>1</v>
      </c>
      <c r="D585" s="339" t="s">
        <v>9</v>
      </c>
      <c r="G585" s="339">
        <f>+G595/C587</f>
        <v>48438.87</v>
      </c>
      <c r="H585" s="339">
        <f>+H595/C587</f>
        <v>2980.04</v>
      </c>
      <c r="I585" s="340">
        <f>+H585+G585</f>
        <v>51418.91</v>
      </c>
      <c r="J585" s="339" t="s">
        <v>701</v>
      </c>
    </row>
    <row r="586" spans="1:10" x14ac:dyDescent="0.2">
      <c r="B586" s="339" t="s">
        <v>827</v>
      </c>
    </row>
    <row r="587" spans="1:10" x14ac:dyDescent="0.2">
      <c r="B587" s="339" t="s">
        <v>703</v>
      </c>
      <c r="C587" s="339">
        <v>1</v>
      </c>
      <c r="D587" s="339" t="s">
        <v>9</v>
      </c>
    </row>
    <row r="588" spans="1:10" x14ac:dyDescent="0.2">
      <c r="B588" s="339" t="s">
        <v>704</v>
      </c>
    </row>
    <row r="589" spans="1:10" x14ac:dyDescent="0.2">
      <c r="B589" s="339" t="s">
        <v>781</v>
      </c>
      <c r="C589" s="339">
        <v>3.22</v>
      </c>
      <c r="D589" s="339" t="s">
        <v>782</v>
      </c>
      <c r="E589" s="339">
        <v>2906.78</v>
      </c>
      <c r="F589" s="339">
        <v>523.22</v>
      </c>
      <c r="G589" s="339">
        <f>ROUND((C589*(E589)),2)</f>
        <v>9359.83</v>
      </c>
      <c r="H589" s="339">
        <f>ROUND((C589*(F589)),2)</f>
        <v>1684.77</v>
      </c>
    </row>
    <row r="590" spans="1:10" x14ac:dyDescent="0.2">
      <c r="B590" s="339" t="s">
        <v>809</v>
      </c>
      <c r="C590" s="339">
        <f>+C587*1.1</f>
        <v>1.1000000000000001</v>
      </c>
      <c r="D590" s="339" t="s">
        <v>9</v>
      </c>
      <c r="E590" s="339">
        <v>6792.84</v>
      </c>
      <c r="F590" s="339">
        <v>1097.1399999999999</v>
      </c>
      <c r="G590" s="339">
        <f>ROUND((C590*(E590)),2)</f>
        <v>7472.12</v>
      </c>
      <c r="H590" s="339">
        <f>ROUND((C590*(F590)),2)</f>
        <v>1206.8499999999999</v>
      </c>
    </row>
    <row r="591" spans="1:10" x14ac:dyDescent="0.2">
      <c r="B591" s="339" t="s">
        <v>784</v>
      </c>
      <c r="C591" s="339">
        <f>+C589*2</f>
        <v>6.44</v>
      </c>
      <c r="D591" s="339" t="s">
        <v>714</v>
      </c>
      <c r="E591" s="339">
        <v>76.27</v>
      </c>
      <c r="F591" s="339">
        <v>13.73</v>
      </c>
      <c r="G591" s="339">
        <f>ROUND((C591*(E591)),2)</f>
        <v>491.18</v>
      </c>
      <c r="H591" s="339">
        <f>ROUND((C591*(F591)),2)</f>
        <v>88.42</v>
      </c>
    </row>
    <row r="592" spans="1:10" x14ac:dyDescent="0.2">
      <c r="B592" s="339" t="s">
        <v>722</v>
      </c>
    </row>
    <row r="593" spans="1:10" x14ac:dyDescent="0.2">
      <c r="B593" s="339" t="s">
        <v>785</v>
      </c>
      <c r="C593" s="339">
        <f>+C589</f>
        <v>3.22</v>
      </c>
      <c r="D593" s="339" t="s">
        <v>782</v>
      </c>
      <c r="E593" s="339">
        <v>723.91</v>
      </c>
      <c r="F593" s="339">
        <v>0</v>
      </c>
      <c r="G593" s="339">
        <f>ROUND((C593*(E593)),2)</f>
        <v>2330.9899999999998</v>
      </c>
      <c r="H593" s="339">
        <f>ROUND((C593*(F593)),2)</f>
        <v>0</v>
      </c>
    </row>
    <row r="594" spans="1:10" x14ac:dyDescent="0.2">
      <c r="B594" s="339" t="s">
        <v>829</v>
      </c>
      <c r="C594" s="339">
        <f>11.11*4</f>
        <v>44.44</v>
      </c>
      <c r="D594" s="339" t="s">
        <v>1</v>
      </c>
      <c r="E594" s="339">
        <v>647.72174999999993</v>
      </c>
      <c r="F594" s="339">
        <v>0</v>
      </c>
      <c r="G594" s="339">
        <f>ROUND((C594*(E594)),2)</f>
        <v>28784.75</v>
      </c>
      <c r="H594" s="339">
        <f>ROUND((C594*(F594)),2)</f>
        <v>0</v>
      </c>
    </row>
    <row r="595" spans="1:10" x14ac:dyDescent="0.2">
      <c r="B595" s="339" t="s">
        <v>707</v>
      </c>
      <c r="G595" s="339">
        <f>SUM(G589:G594)</f>
        <v>48438.87</v>
      </c>
      <c r="H595" s="339">
        <f>SUM(H589:H594)</f>
        <v>2980.04</v>
      </c>
      <c r="I595" s="340">
        <f>SUM(G595:H595)</f>
        <v>51418.91</v>
      </c>
    </row>
    <row r="597" spans="1:10" x14ac:dyDescent="0.2">
      <c r="A597" s="339">
        <f>+A585+0.01</f>
        <v>104.15000000000008</v>
      </c>
      <c r="B597" s="339" t="s">
        <v>830</v>
      </c>
      <c r="C597" s="339">
        <v>1</v>
      </c>
      <c r="D597" s="339" t="s">
        <v>9</v>
      </c>
      <c r="G597" s="339">
        <f>+G607/C599</f>
        <v>44402.879999999997</v>
      </c>
      <c r="H597" s="339">
        <f>+H607/C599</f>
        <v>2975.3199999999997</v>
      </c>
      <c r="I597" s="340">
        <f>+H597+G597</f>
        <v>47378.2</v>
      </c>
      <c r="J597" s="339" t="s">
        <v>701</v>
      </c>
    </row>
    <row r="598" spans="1:10" x14ac:dyDescent="0.2">
      <c r="B598" s="339" t="s">
        <v>831</v>
      </c>
    </row>
    <row r="599" spans="1:10" x14ac:dyDescent="0.2">
      <c r="B599" s="339" t="s">
        <v>703</v>
      </c>
      <c r="C599" s="339">
        <v>1</v>
      </c>
      <c r="D599" s="339" t="s">
        <v>9</v>
      </c>
    </row>
    <row r="600" spans="1:10" x14ac:dyDescent="0.2">
      <c r="B600" s="339" t="s">
        <v>704</v>
      </c>
    </row>
    <row r="601" spans="1:10" x14ac:dyDescent="0.2">
      <c r="B601" s="339" t="s">
        <v>781</v>
      </c>
      <c r="C601" s="339">
        <v>3.23</v>
      </c>
      <c r="D601" s="339" t="s">
        <v>782</v>
      </c>
      <c r="E601" s="339">
        <v>2906.78</v>
      </c>
      <c r="F601" s="339">
        <v>523.22</v>
      </c>
      <c r="G601" s="339">
        <f>ROUND((C601*(E601)),2)</f>
        <v>9388.9</v>
      </c>
      <c r="H601" s="339">
        <f>ROUND((C601*(F601)),2)</f>
        <v>1690</v>
      </c>
    </row>
    <row r="602" spans="1:10" x14ac:dyDescent="0.2">
      <c r="B602" s="339" t="s">
        <v>809</v>
      </c>
      <c r="C602" s="339">
        <f>+C599*1.1</f>
        <v>1.1000000000000001</v>
      </c>
      <c r="D602" s="339" t="s">
        <v>9</v>
      </c>
      <c r="E602" s="339">
        <v>7246.9600000000009</v>
      </c>
      <c r="F602" s="339">
        <v>1087.8399999999999</v>
      </c>
      <c r="G602" s="339">
        <f>ROUND((C602*(E602)),2)</f>
        <v>7971.66</v>
      </c>
      <c r="H602" s="339">
        <f>ROUND((C602*(F602)),2)</f>
        <v>1196.6199999999999</v>
      </c>
    </row>
    <row r="603" spans="1:10" x14ac:dyDescent="0.2">
      <c r="B603" s="339" t="s">
        <v>784</v>
      </c>
      <c r="C603" s="339">
        <f>+C601*2</f>
        <v>6.46</v>
      </c>
      <c r="D603" s="339" t="s">
        <v>714</v>
      </c>
      <c r="E603" s="339">
        <v>76.27</v>
      </c>
      <c r="F603" s="339">
        <v>13.73</v>
      </c>
      <c r="G603" s="339">
        <f>ROUND((C603*(E603)),2)</f>
        <v>492.7</v>
      </c>
      <c r="H603" s="339">
        <f>ROUND((C603*(F603)),2)</f>
        <v>88.7</v>
      </c>
    </row>
    <row r="604" spans="1:10" x14ac:dyDescent="0.2">
      <c r="B604" s="339" t="s">
        <v>722</v>
      </c>
    </row>
    <row r="605" spans="1:10" x14ac:dyDescent="0.2">
      <c r="B605" s="339" t="s">
        <v>785</v>
      </c>
      <c r="C605" s="339">
        <f>+C601</f>
        <v>3.23</v>
      </c>
      <c r="D605" s="339" t="s">
        <v>782</v>
      </c>
      <c r="E605" s="339">
        <v>723.91</v>
      </c>
      <c r="F605" s="339">
        <v>0</v>
      </c>
      <c r="G605" s="339">
        <f>ROUND((C605*(E605)),2)</f>
        <v>2338.23</v>
      </c>
      <c r="H605" s="339">
        <f>ROUND((C605*(F605)),2)</f>
        <v>0</v>
      </c>
    </row>
    <row r="606" spans="1:10" x14ac:dyDescent="0.2">
      <c r="B606" s="339" t="s">
        <v>832</v>
      </c>
      <c r="C606" s="339">
        <f>8.33*4</f>
        <v>33.32</v>
      </c>
      <c r="D606" s="339" t="s">
        <v>1</v>
      </c>
      <c r="E606" s="339">
        <v>726.63236749999987</v>
      </c>
      <c r="F606" s="339">
        <v>0</v>
      </c>
      <c r="G606" s="339">
        <f>ROUND((C606*(E606)),2)</f>
        <v>24211.39</v>
      </c>
      <c r="H606" s="339">
        <f>ROUND((C606*(F606)),2)</f>
        <v>0</v>
      </c>
    </row>
    <row r="607" spans="1:10" x14ac:dyDescent="0.2">
      <c r="B607" s="339" t="s">
        <v>707</v>
      </c>
      <c r="G607" s="339">
        <f>SUM(G601:G606)</f>
        <v>44402.879999999997</v>
      </c>
      <c r="H607" s="339">
        <f>SUM(H601:H606)</f>
        <v>2975.3199999999997</v>
      </c>
      <c r="I607" s="340">
        <f>SUM(G607:H607)</f>
        <v>47378.2</v>
      </c>
    </row>
    <row r="609" spans="1:10" x14ac:dyDescent="0.2">
      <c r="A609" s="339">
        <f>+A597+0.01</f>
        <v>104.16000000000008</v>
      </c>
      <c r="B609" s="339" t="s">
        <v>833</v>
      </c>
      <c r="C609" s="339">
        <v>1</v>
      </c>
      <c r="D609" s="339" t="s">
        <v>9</v>
      </c>
      <c r="G609" s="339">
        <f>+G619/C611</f>
        <v>43903.34</v>
      </c>
      <c r="H609" s="339">
        <f>+H619/C611</f>
        <v>2985.5499999999997</v>
      </c>
      <c r="I609" s="340">
        <f>+H609+G609</f>
        <v>46888.89</v>
      </c>
      <c r="J609" s="339" t="s">
        <v>701</v>
      </c>
    </row>
    <row r="610" spans="1:10" x14ac:dyDescent="0.2">
      <c r="B610" s="339" t="s">
        <v>831</v>
      </c>
    </row>
    <row r="611" spans="1:10" x14ac:dyDescent="0.2">
      <c r="B611" s="339" t="s">
        <v>703</v>
      </c>
      <c r="C611" s="339">
        <v>1</v>
      </c>
      <c r="D611" s="339" t="s">
        <v>9</v>
      </c>
    </row>
    <row r="612" spans="1:10" x14ac:dyDescent="0.2">
      <c r="B612" s="339" t="s">
        <v>704</v>
      </c>
    </row>
    <row r="613" spans="1:10" x14ac:dyDescent="0.2">
      <c r="B613" s="339" t="s">
        <v>781</v>
      </c>
      <c r="C613" s="339">
        <v>3.23</v>
      </c>
      <c r="D613" s="339" t="s">
        <v>782</v>
      </c>
      <c r="E613" s="339">
        <v>2906.78</v>
      </c>
      <c r="F613" s="339">
        <v>523.22</v>
      </c>
      <c r="G613" s="339">
        <f>ROUND((C613*(E613)),2)</f>
        <v>9388.9</v>
      </c>
      <c r="H613" s="339">
        <f>ROUND((C613*(F613)),2)</f>
        <v>1690</v>
      </c>
    </row>
    <row r="614" spans="1:10" x14ac:dyDescent="0.2">
      <c r="B614" s="339" t="s">
        <v>809</v>
      </c>
      <c r="C614" s="339">
        <f>+C611*1.1</f>
        <v>1.1000000000000001</v>
      </c>
      <c r="D614" s="339" t="s">
        <v>9</v>
      </c>
      <c r="E614" s="339">
        <v>6792.84</v>
      </c>
      <c r="F614" s="339">
        <v>1097.1399999999999</v>
      </c>
      <c r="G614" s="339">
        <f>ROUND((C614*(E614)),2)</f>
        <v>7472.12</v>
      </c>
      <c r="H614" s="339">
        <f>ROUND((C614*(F614)),2)</f>
        <v>1206.8499999999999</v>
      </c>
    </row>
    <row r="615" spans="1:10" x14ac:dyDescent="0.2">
      <c r="B615" s="339" t="s">
        <v>784</v>
      </c>
      <c r="C615" s="339">
        <f>+C613*2</f>
        <v>6.46</v>
      </c>
      <c r="D615" s="339" t="s">
        <v>714</v>
      </c>
      <c r="E615" s="339">
        <v>76.27</v>
      </c>
      <c r="F615" s="339">
        <v>13.73</v>
      </c>
      <c r="G615" s="339">
        <f>ROUND((C615*(E615)),2)</f>
        <v>492.7</v>
      </c>
      <c r="H615" s="339">
        <f>ROUND((C615*(F615)),2)</f>
        <v>88.7</v>
      </c>
    </row>
    <row r="616" spans="1:10" x14ac:dyDescent="0.2">
      <c r="B616" s="339" t="s">
        <v>722</v>
      </c>
    </row>
    <row r="617" spans="1:10" x14ac:dyDescent="0.2">
      <c r="B617" s="339" t="s">
        <v>785</v>
      </c>
      <c r="C617" s="339">
        <f>+C613</f>
        <v>3.23</v>
      </c>
      <c r="D617" s="339" t="s">
        <v>782</v>
      </c>
      <c r="E617" s="339">
        <v>723.91</v>
      </c>
      <c r="F617" s="339">
        <v>0</v>
      </c>
      <c r="G617" s="339">
        <f>ROUND((C617*(E617)),2)</f>
        <v>2338.23</v>
      </c>
      <c r="H617" s="339">
        <f>ROUND((C617*(F617)),2)</f>
        <v>0</v>
      </c>
    </row>
    <row r="618" spans="1:10" x14ac:dyDescent="0.2">
      <c r="B618" s="339" t="s">
        <v>832</v>
      </c>
      <c r="C618" s="339">
        <f>8.33*4</f>
        <v>33.32</v>
      </c>
      <c r="D618" s="339" t="s">
        <v>1</v>
      </c>
      <c r="E618" s="339">
        <v>726.63236749999987</v>
      </c>
      <c r="F618" s="339">
        <v>0</v>
      </c>
      <c r="G618" s="339">
        <f>ROUND((C618*(E618)),2)</f>
        <v>24211.39</v>
      </c>
      <c r="H618" s="339">
        <f>ROUND((C618*(F618)),2)</f>
        <v>0</v>
      </c>
    </row>
    <row r="619" spans="1:10" x14ac:dyDescent="0.2">
      <c r="B619" s="339" t="s">
        <v>707</v>
      </c>
      <c r="G619" s="339">
        <f>SUM(G613:G618)</f>
        <v>43903.34</v>
      </c>
      <c r="H619" s="339">
        <f>SUM(H613:H618)</f>
        <v>2985.5499999999997</v>
      </c>
      <c r="I619" s="340">
        <f>SUM(G619:H619)</f>
        <v>46888.89</v>
      </c>
    </row>
    <row r="621" spans="1:10" ht="24" x14ac:dyDescent="0.2">
      <c r="A621" s="339">
        <f>+A609+0.01</f>
        <v>104.17000000000009</v>
      </c>
      <c r="B621" s="339" t="s">
        <v>834</v>
      </c>
      <c r="C621" s="339">
        <v>1</v>
      </c>
      <c r="D621" s="339" t="s">
        <v>9</v>
      </c>
      <c r="G621" s="339">
        <f>+G631/C623</f>
        <v>40892.07</v>
      </c>
      <c r="H621" s="339">
        <f>+H631/C623</f>
        <v>3344.27</v>
      </c>
      <c r="I621" s="340">
        <f>+H621+G621</f>
        <v>44236.34</v>
      </c>
      <c r="J621" s="339" t="s">
        <v>701</v>
      </c>
    </row>
    <row r="622" spans="1:10" x14ac:dyDescent="0.2">
      <c r="B622" s="339" t="s">
        <v>835</v>
      </c>
    </row>
    <row r="623" spans="1:10" x14ac:dyDescent="0.2">
      <c r="B623" s="339" t="s">
        <v>703</v>
      </c>
      <c r="C623" s="339">
        <v>1</v>
      </c>
      <c r="D623" s="339" t="s">
        <v>9</v>
      </c>
    </row>
    <row r="624" spans="1:10" x14ac:dyDescent="0.2">
      <c r="B624" s="339" t="s">
        <v>704</v>
      </c>
    </row>
    <row r="625" spans="1:10" x14ac:dyDescent="0.2">
      <c r="B625" s="339" t="s">
        <v>781</v>
      </c>
      <c r="C625" s="339">
        <v>3.9</v>
      </c>
      <c r="D625" s="339" t="s">
        <v>782</v>
      </c>
      <c r="E625" s="339">
        <v>2906.78</v>
      </c>
      <c r="F625" s="339">
        <v>523.22</v>
      </c>
      <c r="G625" s="339">
        <f>ROUND((C625*(E625)),2)</f>
        <v>11336.44</v>
      </c>
      <c r="H625" s="339">
        <f>ROUND((C625*(F625)),2)</f>
        <v>2040.56</v>
      </c>
    </row>
    <row r="626" spans="1:10" x14ac:dyDescent="0.2">
      <c r="B626" s="339" t="s">
        <v>809</v>
      </c>
      <c r="C626" s="339">
        <f>+C623*1.1</f>
        <v>1.1000000000000001</v>
      </c>
      <c r="D626" s="339" t="s">
        <v>9</v>
      </c>
      <c r="E626" s="339">
        <v>7246.9600000000009</v>
      </c>
      <c r="F626" s="339">
        <v>1087.8399999999999</v>
      </c>
      <c r="G626" s="339">
        <f>ROUND((C626*(E626)),2)</f>
        <v>7971.66</v>
      </c>
      <c r="H626" s="339">
        <f>ROUND((C626*(F626)),2)</f>
        <v>1196.6199999999999</v>
      </c>
    </row>
    <row r="627" spans="1:10" x14ac:dyDescent="0.2">
      <c r="B627" s="339" t="s">
        <v>784</v>
      </c>
      <c r="C627" s="339">
        <f>+C625*2</f>
        <v>7.8</v>
      </c>
      <c r="D627" s="339" t="s">
        <v>714</v>
      </c>
      <c r="E627" s="339">
        <v>76.27</v>
      </c>
      <c r="F627" s="339">
        <v>13.73</v>
      </c>
      <c r="G627" s="339">
        <f>ROUND((C627*(E627)),2)</f>
        <v>594.91</v>
      </c>
      <c r="H627" s="339">
        <f>ROUND((C627*(F627)),2)</f>
        <v>107.09</v>
      </c>
    </row>
    <row r="628" spans="1:10" x14ac:dyDescent="0.2">
      <c r="B628" s="339" t="s">
        <v>722</v>
      </c>
    </row>
    <row r="629" spans="1:10" x14ac:dyDescent="0.2">
      <c r="B629" s="339" t="s">
        <v>785</v>
      </c>
      <c r="C629" s="339">
        <f>+C625</f>
        <v>3.9</v>
      </c>
      <c r="D629" s="339" t="s">
        <v>782</v>
      </c>
      <c r="E629" s="339">
        <v>723.91</v>
      </c>
      <c r="F629" s="339">
        <v>0</v>
      </c>
      <c r="G629" s="339">
        <f>ROUND((C629*(E629)),2)</f>
        <v>2823.25</v>
      </c>
      <c r="H629" s="339">
        <f>ROUND((C629*(F629)),2)</f>
        <v>0</v>
      </c>
    </row>
    <row r="630" spans="1:10" x14ac:dyDescent="0.2">
      <c r="B630" s="339" t="s">
        <v>832</v>
      </c>
      <c r="C630" s="339">
        <f>6.25*4</f>
        <v>25</v>
      </c>
      <c r="D630" s="339" t="s">
        <v>1</v>
      </c>
      <c r="E630" s="339">
        <v>726.63236749999987</v>
      </c>
      <c r="F630" s="339">
        <v>0</v>
      </c>
      <c r="G630" s="339">
        <f>ROUND((C630*(E630)),2)</f>
        <v>18165.810000000001</v>
      </c>
      <c r="H630" s="339">
        <f>ROUND((C630*(F630)),2)</f>
        <v>0</v>
      </c>
    </row>
    <row r="631" spans="1:10" x14ac:dyDescent="0.2">
      <c r="B631" s="339" t="s">
        <v>707</v>
      </c>
      <c r="G631" s="339">
        <f>SUM(G625:G630)</f>
        <v>40892.07</v>
      </c>
      <c r="H631" s="339">
        <f>SUM(H625:H630)</f>
        <v>3344.27</v>
      </c>
      <c r="I631" s="340">
        <f>SUM(G631:H631)</f>
        <v>44236.34</v>
      </c>
    </row>
    <row r="633" spans="1:10" ht="24" x14ac:dyDescent="0.2">
      <c r="A633" s="339">
        <f>+A621+0.01</f>
        <v>104.18000000000009</v>
      </c>
      <c r="B633" s="339" t="s">
        <v>836</v>
      </c>
      <c r="C633" s="339">
        <v>1</v>
      </c>
      <c r="D633" s="339" t="s">
        <v>9</v>
      </c>
      <c r="G633" s="339">
        <f>+G643/C635</f>
        <v>40392.53</v>
      </c>
      <c r="H633" s="339">
        <f>+H643/C635</f>
        <v>3354.5</v>
      </c>
      <c r="I633" s="340">
        <f>+H633+G633</f>
        <v>43747.03</v>
      </c>
      <c r="J633" s="339" t="s">
        <v>701</v>
      </c>
    </row>
    <row r="634" spans="1:10" x14ac:dyDescent="0.2">
      <c r="B634" s="339" t="s">
        <v>835</v>
      </c>
    </row>
    <row r="635" spans="1:10" x14ac:dyDescent="0.2">
      <c r="B635" s="339" t="s">
        <v>703</v>
      </c>
      <c r="C635" s="339">
        <v>1</v>
      </c>
      <c r="D635" s="339" t="s">
        <v>9</v>
      </c>
    </row>
    <row r="636" spans="1:10" x14ac:dyDescent="0.2">
      <c r="B636" s="339" t="s">
        <v>704</v>
      </c>
    </row>
    <row r="637" spans="1:10" x14ac:dyDescent="0.2">
      <c r="B637" s="339" t="s">
        <v>781</v>
      </c>
      <c r="C637" s="339">
        <v>3.9</v>
      </c>
      <c r="D637" s="339" t="s">
        <v>782</v>
      </c>
      <c r="E637" s="339">
        <v>2906.78</v>
      </c>
      <c r="F637" s="339">
        <v>523.22</v>
      </c>
      <c r="G637" s="339">
        <f>ROUND((C637*(E637)),2)</f>
        <v>11336.44</v>
      </c>
      <c r="H637" s="339">
        <f>ROUND((C637*(F637)),2)</f>
        <v>2040.56</v>
      </c>
    </row>
    <row r="638" spans="1:10" x14ac:dyDescent="0.2">
      <c r="B638" s="339" t="s">
        <v>809</v>
      </c>
      <c r="C638" s="339">
        <f>+C635*1.1</f>
        <v>1.1000000000000001</v>
      </c>
      <c r="D638" s="339" t="s">
        <v>9</v>
      </c>
      <c r="E638" s="339">
        <v>6792.84</v>
      </c>
      <c r="F638" s="339">
        <v>1097.1399999999999</v>
      </c>
      <c r="G638" s="339">
        <f>ROUND((C638*(E638)),2)</f>
        <v>7472.12</v>
      </c>
      <c r="H638" s="339">
        <f>ROUND((C638*(F638)),2)</f>
        <v>1206.8499999999999</v>
      </c>
    </row>
    <row r="639" spans="1:10" x14ac:dyDescent="0.2">
      <c r="B639" s="339" t="s">
        <v>784</v>
      </c>
      <c r="C639" s="339">
        <f>+C637*2</f>
        <v>7.8</v>
      </c>
      <c r="D639" s="339" t="s">
        <v>714</v>
      </c>
      <c r="E639" s="339">
        <v>76.27</v>
      </c>
      <c r="F639" s="339">
        <v>13.73</v>
      </c>
      <c r="G639" s="339">
        <f>ROUND((C639*(E639)),2)</f>
        <v>594.91</v>
      </c>
      <c r="H639" s="339">
        <f>ROUND((C639*(F639)),2)</f>
        <v>107.09</v>
      </c>
    </row>
    <row r="640" spans="1:10" x14ac:dyDescent="0.2">
      <c r="B640" s="339" t="s">
        <v>722</v>
      </c>
    </row>
    <row r="641" spans="1:10" x14ac:dyDescent="0.2">
      <c r="B641" s="339" t="s">
        <v>785</v>
      </c>
      <c r="C641" s="339">
        <f>+C637</f>
        <v>3.9</v>
      </c>
      <c r="D641" s="339" t="s">
        <v>782</v>
      </c>
      <c r="E641" s="339">
        <v>723.91</v>
      </c>
      <c r="F641" s="339">
        <v>0</v>
      </c>
      <c r="G641" s="339">
        <f>ROUND((C641*(E641)),2)</f>
        <v>2823.25</v>
      </c>
      <c r="H641" s="339">
        <f>ROUND((C641*(F641)),2)</f>
        <v>0</v>
      </c>
    </row>
    <row r="642" spans="1:10" x14ac:dyDescent="0.2">
      <c r="B642" s="339" t="s">
        <v>832</v>
      </c>
      <c r="C642" s="339">
        <f>6.25*4</f>
        <v>25</v>
      </c>
      <c r="D642" s="339" t="s">
        <v>1</v>
      </c>
      <c r="E642" s="339">
        <v>726.63236749999987</v>
      </c>
      <c r="F642" s="339">
        <v>0</v>
      </c>
      <c r="G642" s="339">
        <f>ROUND((C642*(E642)),2)</f>
        <v>18165.810000000001</v>
      </c>
      <c r="H642" s="339">
        <f>ROUND((C642*(F642)),2)</f>
        <v>0</v>
      </c>
    </row>
    <row r="643" spans="1:10" x14ac:dyDescent="0.2">
      <c r="B643" s="339" t="s">
        <v>707</v>
      </c>
      <c r="G643" s="339">
        <f>SUM(G637:G642)</f>
        <v>40392.53</v>
      </c>
      <c r="H643" s="339">
        <f>SUM(H637:H642)</f>
        <v>3354.5</v>
      </c>
      <c r="I643" s="340">
        <f>SUM(G643:H643)</f>
        <v>43747.03</v>
      </c>
    </row>
    <row r="645" spans="1:10" ht="24" x14ac:dyDescent="0.2">
      <c r="A645" s="339">
        <f>+A633+0.01</f>
        <v>104.1900000000001</v>
      </c>
      <c r="B645" s="339" t="s">
        <v>837</v>
      </c>
      <c r="C645" s="339">
        <v>1</v>
      </c>
      <c r="D645" s="339" t="s">
        <v>9</v>
      </c>
      <c r="G645" s="339">
        <f>+G655/C647</f>
        <v>37544.39</v>
      </c>
      <c r="H645" s="339">
        <f>+H655/C647</f>
        <v>3625.12</v>
      </c>
      <c r="I645" s="340">
        <f>+H645+G645</f>
        <v>41169.51</v>
      </c>
      <c r="J645" s="339" t="s">
        <v>701</v>
      </c>
    </row>
    <row r="646" spans="1:10" x14ac:dyDescent="0.2">
      <c r="B646" s="339" t="s">
        <v>838</v>
      </c>
    </row>
    <row r="647" spans="1:10" x14ac:dyDescent="0.2">
      <c r="B647" s="339" t="s">
        <v>703</v>
      </c>
      <c r="C647" s="339">
        <v>1</v>
      </c>
      <c r="D647" s="339" t="s">
        <v>9</v>
      </c>
    </row>
    <row r="648" spans="1:10" x14ac:dyDescent="0.2">
      <c r="B648" s="339" t="s">
        <v>704</v>
      </c>
    </row>
    <row r="649" spans="1:10" x14ac:dyDescent="0.2">
      <c r="B649" s="339" t="s">
        <v>781</v>
      </c>
      <c r="C649" s="339">
        <v>4.41</v>
      </c>
      <c r="D649" s="339" t="s">
        <v>782</v>
      </c>
      <c r="E649" s="339">
        <v>2906.78</v>
      </c>
      <c r="F649" s="339">
        <v>523.22</v>
      </c>
      <c r="G649" s="339">
        <f>ROUND((C649*(E649)),2)</f>
        <v>12818.9</v>
      </c>
      <c r="H649" s="339">
        <f>ROUND((C649*(F649)),2)</f>
        <v>2307.4</v>
      </c>
    </row>
    <row r="650" spans="1:10" x14ac:dyDescent="0.2">
      <c r="B650" s="339" t="s">
        <v>809</v>
      </c>
      <c r="C650" s="339">
        <f>+C647*1.1</f>
        <v>1.1000000000000001</v>
      </c>
      <c r="D650" s="339" t="s">
        <v>9</v>
      </c>
      <c r="E650" s="339">
        <v>7246.9600000000009</v>
      </c>
      <c r="F650" s="339">
        <v>1087.8399999999999</v>
      </c>
      <c r="G650" s="339">
        <f>ROUND((C650*(E650)),2)</f>
        <v>7971.66</v>
      </c>
      <c r="H650" s="339">
        <f>ROUND((C650*(F650)),2)</f>
        <v>1196.6199999999999</v>
      </c>
    </row>
    <row r="651" spans="1:10" x14ac:dyDescent="0.2">
      <c r="B651" s="339" t="s">
        <v>784</v>
      </c>
      <c r="C651" s="339">
        <f>+C649*2</f>
        <v>8.82</v>
      </c>
      <c r="D651" s="339" t="s">
        <v>714</v>
      </c>
      <c r="E651" s="339">
        <v>76.27</v>
      </c>
      <c r="F651" s="339">
        <v>13.73</v>
      </c>
      <c r="G651" s="339">
        <f>ROUND((C651*(E651)),2)</f>
        <v>672.7</v>
      </c>
      <c r="H651" s="339">
        <f>ROUND((C651*(F651)),2)</f>
        <v>121.1</v>
      </c>
    </row>
    <row r="652" spans="1:10" x14ac:dyDescent="0.2">
      <c r="B652" s="339" t="s">
        <v>722</v>
      </c>
    </row>
    <row r="653" spans="1:10" x14ac:dyDescent="0.2">
      <c r="B653" s="339" t="s">
        <v>785</v>
      </c>
      <c r="C653" s="339">
        <f>+C649</f>
        <v>4.41</v>
      </c>
      <c r="D653" s="339" t="s">
        <v>782</v>
      </c>
      <c r="E653" s="339">
        <v>723.91</v>
      </c>
      <c r="F653" s="339">
        <v>0</v>
      </c>
      <c r="G653" s="339">
        <f>ROUND((C653*(E653)),2)</f>
        <v>3192.44</v>
      </c>
      <c r="H653" s="339">
        <f>ROUND((C653*(F653)),2)</f>
        <v>0</v>
      </c>
    </row>
    <row r="654" spans="1:10" x14ac:dyDescent="0.2">
      <c r="B654" s="339" t="s">
        <v>839</v>
      </c>
      <c r="C654" s="339">
        <f>4*4</f>
        <v>16</v>
      </c>
      <c r="D654" s="339" t="s">
        <v>1</v>
      </c>
      <c r="E654" s="339">
        <v>805.54298499999982</v>
      </c>
      <c r="F654" s="339">
        <v>0</v>
      </c>
      <c r="G654" s="339">
        <f>ROUND((C654*(E654)),2)</f>
        <v>12888.69</v>
      </c>
      <c r="H654" s="339">
        <f>ROUND((C654*(F654)),2)</f>
        <v>0</v>
      </c>
    </row>
    <row r="655" spans="1:10" x14ac:dyDescent="0.2">
      <c r="B655" s="339" t="s">
        <v>707</v>
      </c>
      <c r="G655" s="339">
        <f>SUM(G649:G654)</f>
        <v>37544.39</v>
      </c>
      <c r="H655" s="339">
        <f>SUM(H649:H654)</f>
        <v>3625.12</v>
      </c>
      <c r="I655" s="340">
        <f>SUM(G655:H655)</f>
        <v>41169.51</v>
      </c>
    </row>
    <row r="657" spans="1:10" ht="24" x14ac:dyDescent="0.2">
      <c r="A657" s="339">
        <f>+A645+0.01</f>
        <v>104.2000000000001</v>
      </c>
      <c r="B657" s="339" t="s">
        <v>840</v>
      </c>
      <c r="C657" s="339">
        <v>1</v>
      </c>
      <c r="D657" s="339" t="s">
        <v>9</v>
      </c>
      <c r="G657" s="339">
        <f>+G667/C659</f>
        <v>37044.85</v>
      </c>
      <c r="H657" s="339">
        <f>+H667/C659</f>
        <v>3635.35</v>
      </c>
      <c r="I657" s="340">
        <f>+H657+G657</f>
        <v>40680.199999999997</v>
      </c>
      <c r="J657" s="339" t="s">
        <v>701</v>
      </c>
    </row>
    <row r="658" spans="1:10" x14ac:dyDescent="0.2">
      <c r="B658" s="339" t="s">
        <v>841</v>
      </c>
    </row>
    <row r="659" spans="1:10" x14ac:dyDescent="0.2">
      <c r="B659" s="339" t="s">
        <v>703</v>
      </c>
      <c r="C659" s="339">
        <v>1</v>
      </c>
      <c r="D659" s="339" t="s">
        <v>9</v>
      </c>
    </row>
    <row r="660" spans="1:10" x14ac:dyDescent="0.2">
      <c r="B660" s="339" t="s">
        <v>704</v>
      </c>
    </row>
    <row r="661" spans="1:10" x14ac:dyDescent="0.2">
      <c r="B661" s="339" t="s">
        <v>781</v>
      </c>
      <c r="C661" s="339">
        <v>4.41</v>
      </c>
      <c r="D661" s="339" t="s">
        <v>782</v>
      </c>
      <c r="E661" s="339">
        <v>2906.78</v>
      </c>
      <c r="F661" s="339">
        <v>523.22</v>
      </c>
      <c r="G661" s="339">
        <f>ROUND((C661*(E661)),2)</f>
        <v>12818.9</v>
      </c>
      <c r="H661" s="339">
        <f>ROUND((C661*(F661)),2)</f>
        <v>2307.4</v>
      </c>
    </row>
    <row r="662" spans="1:10" x14ac:dyDescent="0.2">
      <c r="B662" s="339" t="s">
        <v>809</v>
      </c>
      <c r="C662" s="339">
        <f>+C659*1.1</f>
        <v>1.1000000000000001</v>
      </c>
      <c r="D662" s="339" t="s">
        <v>9</v>
      </c>
      <c r="E662" s="339">
        <v>6792.84</v>
      </c>
      <c r="F662" s="339">
        <v>1097.1399999999999</v>
      </c>
      <c r="G662" s="339">
        <f>ROUND((C662*(E662)),2)</f>
        <v>7472.12</v>
      </c>
      <c r="H662" s="339">
        <f>ROUND((C662*(F662)),2)</f>
        <v>1206.8499999999999</v>
      </c>
    </row>
    <row r="663" spans="1:10" x14ac:dyDescent="0.2">
      <c r="B663" s="339" t="s">
        <v>784</v>
      </c>
      <c r="C663" s="339">
        <f>+C661*2</f>
        <v>8.82</v>
      </c>
      <c r="D663" s="339" t="s">
        <v>714</v>
      </c>
      <c r="E663" s="339">
        <v>76.27</v>
      </c>
      <c r="F663" s="339">
        <v>13.73</v>
      </c>
      <c r="G663" s="339">
        <f>ROUND((C663*(E663)),2)</f>
        <v>672.7</v>
      </c>
      <c r="H663" s="339">
        <f>ROUND((C663*(F663)),2)</f>
        <v>121.1</v>
      </c>
    </row>
    <row r="664" spans="1:10" x14ac:dyDescent="0.2">
      <c r="B664" s="339" t="s">
        <v>722</v>
      </c>
    </row>
    <row r="665" spans="1:10" x14ac:dyDescent="0.2">
      <c r="B665" s="339" t="s">
        <v>785</v>
      </c>
      <c r="C665" s="339">
        <f>+C661</f>
        <v>4.41</v>
      </c>
      <c r="D665" s="339" t="s">
        <v>782</v>
      </c>
      <c r="E665" s="339">
        <v>723.91</v>
      </c>
      <c r="F665" s="339">
        <v>0</v>
      </c>
      <c r="G665" s="339">
        <f>ROUND((C665*(E665)),2)</f>
        <v>3192.44</v>
      </c>
      <c r="H665" s="339">
        <f>ROUND((C665*(F665)),2)</f>
        <v>0</v>
      </c>
    </row>
    <row r="666" spans="1:10" x14ac:dyDescent="0.2">
      <c r="B666" s="339" t="s">
        <v>839</v>
      </c>
      <c r="C666" s="339">
        <f>4*4</f>
        <v>16</v>
      </c>
      <c r="D666" s="339" t="s">
        <v>1</v>
      </c>
      <c r="E666" s="339">
        <v>805.54298499999982</v>
      </c>
      <c r="F666" s="339">
        <v>0</v>
      </c>
      <c r="G666" s="339">
        <f>ROUND((C666*(E666)),2)</f>
        <v>12888.69</v>
      </c>
      <c r="H666" s="339">
        <f>ROUND((C666*(F666)),2)</f>
        <v>0</v>
      </c>
    </row>
    <row r="667" spans="1:10" x14ac:dyDescent="0.2">
      <c r="B667" s="339" t="s">
        <v>707</v>
      </c>
      <c r="G667" s="339">
        <f>SUM(G661:G666)</f>
        <v>37044.85</v>
      </c>
      <c r="H667" s="339">
        <f>SUM(H661:H666)</f>
        <v>3635.35</v>
      </c>
      <c r="I667" s="340">
        <f>SUM(G667:H667)</f>
        <v>40680.199999999997</v>
      </c>
    </row>
    <row r="669" spans="1:10" x14ac:dyDescent="0.2">
      <c r="A669" s="339">
        <f>+A657+0.01</f>
        <v>104.21000000000011</v>
      </c>
      <c r="B669" s="339" t="s">
        <v>842</v>
      </c>
      <c r="C669" s="339">
        <v>1</v>
      </c>
      <c r="D669" s="339" t="s">
        <v>9</v>
      </c>
      <c r="G669" s="339">
        <f>+G679/C671</f>
        <v>48223.95</v>
      </c>
      <c r="H669" s="339">
        <f>+H679/C671</f>
        <v>5624.0899999999992</v>
      </c>
      <c r="I669" s="340">
        <f>+H669+G669</f>
        <v>53848.039999999994</v>
      </c>
      <c r="J669" s="339" t="s">
        <v>701</v>
      </c>
    </row>
    <row r="670" spans="1:10" x14ac:dyDescent="0.2">
      <c r="B670" s="339" t="s">
        <v>843</v>
      </c>
    </row>
    <row r="671" spans="1:10" x14ac:dyDescent="0.2">
      <c r="B671" s="339" t="s">
        <v>703</v>
      </c>
      <c r="C671" s="339">
        <v>1</v>
      </c>
      <c r="D671" s="339" t="s">
        <v>9</v>
      </c>
    </row>
    <row r="672" spans="1:10" x14ac:dyDescent="0.2">
      <c r="B672" s="339" t="s">
        <v>704</v>
      </c>
    </row>
    <row r="673" spans="1:10" x14ac:dyDescent="0.2">
      <c r="B673" s="339" t="s">
        <v>781</v>
      </c>
      <c r="C673" s="339">
        <v>8.0399999999999991</v>
      </c>
      <c r="D673" s="339" t="s">
        <v>782</v>
      </c>
      <c r="E673" s="339">
        <v>2906.78</v>
      </c>
      <c r="F673" s="339">
        <v>523.22</v>
      </c>
      <c r="G673" s="339">
        <f>ROUND((C673*(E673)),2)</f>
        <v>23370.51</v>
      </c>
      <c r="H673" s="339">
        <f>ROUND((C673*(F673)),2)</f>
        <v>4206.6899999999996</v>
      </c>
    </row>
    <row r="674" spans="1:10" x14ac:dyDescent="0.2">
      <c r="B674" s="339" t="s">
        <v>809</v>
      </c>
      <c r="C674" s="339">
        <f>+C671*1.1</f>
        <v>1.1000000000000001</v>
      </c>
      <c r="D674" s="339" t="s">
        <v>9</v>
      </c>
      <c r="E674" s="339">
        <v>7246.9600000000009</v>
      </c>
      <c r="F674" s="339">
        <v>1087.8399999999999</v>
      </c>
      <c r="G674" s="339">
        <f>ROUND((C674*(E674)),2)</f>
        <v>7971.66</v>
      </c>
      <c r="H674" s="339">
        <f>ROUND((C674*(F674)),2)</f>
        <v>1196.6199999999999</v>
      </c>
    </row>
    <row r="675" spans="1:10" x14ac:dyDescent="0.2">
      <c r="B675" s="339" t="s">
        <v>784</v>
      </c>
      <c r="C675" s="339">
        <f>+C673*2</f>
        <v>16.079999999999998</v>
      </c>
      <c r="D675" s="339" t="s">
        <v>714</v>
      </c>
      <c r="E675" s="339">
        <v>76.27</v>
      </c>
      <c r="F675" s="339">
        <v>13.73</v>
      </c>
      <c r="G675" s="339">
        <f>ROUND((C675*(E675)),2)</f>
        <v>1226.42</v>
      </c>
      <c r="H675" s="339">
        <f>ROUND((C675*(F675)),2)</f>
        <v>220.78</v>
      </c>
    </row>
    <row r="676" spans="1:10" x14ac:dyDescent="0.2">
      <c r="B676" s="339" t="s">
        <v>722</v>
      </c>
    </row>
    <row r="677" spans="1:10" x14ac:dyDescent="0.2">
      <c r="B677" s="339" t="s">
        <v>785</v>
      </c>
      <c r="C677" s="339">
        <f>+C673</f>
        <v>8.0399999999999991</v>
      </c>
      <c r="D677" s="339" t="s">
        <v>782</v>
      </c>
      <c r="E677" s="339">
        <v>723.91</v>
      </c>
      <c r="F677" s="339">
        <v>0</v>
      </c>
      <c r="G677" s="339">
        <f>ROUND((C677*(E677)),2)</f>
        <v>5820.24</v>
      </c>
      <c r="H677" s="339">
        <f>ROUND((C677*(F677)),2)</f>
        <v>0</v>
      </c>
    </row>
    <row r="678" spans="1:10" x14ac:dyDescent="0.2">
      <c r="B678" s="339" t="s">
        <v>844</v>
      </c>
      <c r="C678" s="339">
        <f>2.78*4</f>
        <v>11.12</v>
      </c>
      <c r="D678" s="339" t="s">
        <v>1</v>
      </c>
      <c r="E678" s="339">
        <v>884.45360249999976</v>
      </c>
      <c r="F678" s="339">
        <v>0</v>
      </c>
      <c r="G678" s="339">
        <f>ROUND((C678*(E678)),2)</f>
        <v>9835.1200000000008</v>
      </c>
      <c r="H678" s="339">
        <f>ROUND((C678*(F678)),2)</f>
        <v>0</v>
      </c>
    </row>
    <row r="679" spans="1:10" x14ac:dyDescent="0.2">
      <c r="B679" s="339" t="s">
        <v>707</v>
      </c>
      <c r="G679" s="339">
        <f>SUM(G673:G678)</f>
        <v>48223.95</v>
      </c>
      <c r="H679" s="339">
        <f>SUM(H673:H678)</f>
        <v>5624.0899999999992</v>
      </c>
      <c r="I679" s="340">
        <f>SUM(G679:H679)</f>
        <v>53848.039999999994</v>
      </c>
    </row>
    <row r="681" spans="1:10" x14ac:dyDescent="0.2">
      <c r="A681" s="339">
        <f>+A669+0.01</f>
        <v>104.22000000000011</v>
      </c>
      <c r="B681" s="339" t="s">
        <v>845</v>
      </c>
      <c r="C681" s="339">
        <v>1</v>
      </c>
      <c r="D681" s="339" t="s">
        <v>9</v>
      </c>
      <c r="G681" s="339">
        <f>+G691/C683</f>
        <v>47724.409999999996</v>
      </c>
      <c r="H681" s="339">
        <f>+H691/C683</f>
        <v>5634.3199999999988</v>
      </c>
      <c r="I681" s="340">
        <f>+H681+G681</f>
        <v>53358.729999999996</v>
      </c>
      <c r="J681" s="339" t="s">
        <v>701</v>
      </c>
    </row>
    <row r="682" spans="1:10" x14ac:dyDescent="0.2">
      <c r="B682" s="339" t="s">
        <v>843</v>
      </c>
    </row>
    <row r="683" spans="1:10" x14ac:dyDescent="0.2">
      <c r="B683" s="339" t="s">
        <v>703</v>
      </c>
      <c r="C683" s="339">
        <v>1</v>
      </c>
      <c r="D683" s="339" t="s">
        <v>9</v>
      </c>
    </row>
    <row r="684" spans="1:10" x14ac:dyDescent="0.2">
      <c r="B684" s="339" t="s">
        <v>704</v>
      </c>
    </row>
    <row r="685" spans="1:10" x14ac:dyDescent="0.2">
      <c r="B685" s="339" t="s">
        <v>781</v>
      </c>
      <c r="C685" s="339">
        <v>8.0399999999999991</v>
      </c>
      <c r="D685" s="339" t="s">
        <v>782</v>
      </c>
      <c r="E685" s="339">
        <v>2906.78</v>
      </c>
      <c r="F685" s="339">
        <v>523.22</v>
      </c>
      <c r="G685" s="339">
        <f>ROUND((C685*(E685)),2)</f>
        <v>23370.51</v>
      </c>
      <c r="H685" s="339">
        <f>ROUND((C685*(F685)),2)</f>
        <v>4206.6899999999996</v>
      </c>
    </row>
    <row r="686" spans="1:10" x14ac:dyDescent="0.2">
      <c r="B686" s="339" t="s">
        <v>809</v>
      </c>
      <c r="C686" s="339">
        <f>+C683*1.1</f>
        <v>1.1000000000000001</v>
      </c>
      <c r="D686" s="339" t="s">
        <v>9</v>
      </c>
      <c r="E686" s="339">
        <v>6792.84</v>
      </c>
      <c r="F686" s="339">
        <v>1097.1399999999999</v>
      </c>
      <c r="G686" s="339">
        <f>ROUND((C686*(E686)),2)</f>
        <v>7472.12</v>
      </c>
      <c r="H686" s="339">
        <f>ROUND((C686*(F686)),2)</f>
        <v>1206.8499999999999</v>
      </c>
    </row>
    <row r="687" spans="1:10" x14ac:dyDescent="0.2">
      <c r="B687" s="339" t="s">
        <v>784</v>
      </c>
      <c r="C687" s="339">
        <f>+C685*2</f>
        <v>16.079999999999998</v>
      </c>
      <c r="D687" s="339" t="s">
        <v>714</v>
      </c>
      <c r="E687" s="339">
        <v>76.27</v>
      </c>
      <c r="F687" s="339">
        <v>13.73</v>
      </c>
      <c r="G687" s="339">
        <f>ROUND((C687*(E687)),2)</f>
        <v>1226.42</v>
      </c>
      <c r="H687" s="339">
        <f>ROUND((C687*(F687)),2)</f>
        <v>220.78</v>
      </c>
    </row>
    <row r="688" spans="1:10" x14ac:dyDescent="0.2">
      <c r="B688" s="339" t="s">
        <v>722</v>
      </c>
    </row>
    <row r="689" spans="1:10" x14ac:dyDescent="0.2">
      <c r="B689" s="339" t="s">
        <v>785</v>
      </c>
      <c r="C689" s="339">
        <f>+C685</f>
        <v>8.0399999999999991</v>
      </c>
      <c r="D689" s="339" t="s">
        <v>782</v>
      </c>
      <c r="E689" s="339">
        <v>723.91</v>
      </c>
      <c r="F689" s="339">
        <v>0</v>
      </c>
      <c r="G689" s="339">
        <f>ROUND((C689*(E689)),2)</f>
        <v>5820.24</v>
      </c>
      <c r="H689" s="339">
        <f>ROUND((C689*(F689)),2)</f>
        <v>0</v>
      </c>
    </row>
    <row r="690" spans="1:10" x14ac:dyDescent="0.2">
      <c r="B690" s="339" t="s">
        <v>844</v>
      </c>
      <c r="C690" s="339">
        <f>2.78*4</f>
        <v>11.12</v>
      </c>
      <c r="D690" s="339" t="s">
        <v>1</v>
      </c>
      <c r="E690" s="339">
        <v>884.45360249999976</v>
      </c>
      <c r="F690" s="339">
        <v>0</v>
      </c>
      <c r="G690" s="339">
        <f>ROUND((C690*(E690)),2)</f>
        <v>9835.1200000000008</v>
      </c>
      <c r="H690" s="339">
        <f>ROUND((C690*(F690)),2)</f>
        <v>0</v>
      </c>
    </row>
    <row r="691" spans="1:10" x14ac:dyDescent="0.2">
      <c r="B691" s="339" t="s">
        <v>707</v>
      </c>
      <c r="G691" s="339">
        <f>SUM(G685:G690)</f>
        <v>47724.409999999996</v>
      </c>
      <c r="H691" s="339">
        <f>SUM(H685:H690)</f>
        <v>5634.3199999999988</v>
      </c>
      <c r="I691" s="340">
        <f>SUM(G691:H691)</f>
        <v>53358.729999999996</v>
      </c>
    </row>
    <row r="693" spans="1:10" ht="24" x14ac:dyDescent="0.2">
      <c r="A693" s="339">
        <f>+A681+0.01</f>
        <v>104.23000000000012</v>
      </c>
      <c r="B693" s="339" t="s">
        <v>846</v>
      </c>
      <c r="C693" s="339">
        <v>1</v>
      </c>
      <c r="D693" s="339" t="s">
        <v>9</v>
      </c>
      <c r="G693" s="339">
        <f>+G703/C695</f>
        <v>85655.010000000009</v>
      </c>
      <c r="H693" s="339">
        <f>+H703/C695</f>
        <v>3036.62</v>
      </c>
      <c r="I693" s="340">
        <f>+H693+G693</f>
        <v>88691.63</v>
      </c>
      <c r="J693" s="339" t="s">
        <v>701</v>
      </c>
    </row>
    <row r="694" spans="1:10" x14ac:dyDescent="0.2">
      <c r="B694" s="339" t="s">
        <v>816</v>
      </c>
    </row>
    <row r="695" spans="1:10" x14ac:dyDescent="0.2">
      <c r="B695" s="339" t="s">
        <v>703</v>
      </c>
      <c r="C695" s="339">
        <v>1</v>
      </c>
      <c r="D695" s="339" t="s">
        <v>9</v>
      </c>
    </row>
    <row r="696" spans="1:10" x14ac:dyDescent="0.2">
      <c r="B696" s="339" t="s">
        <v>704</v>
      </c>
    </row>
    <row r="697" spans="1:10" x14ac:dyDescent="0.2">
      <c r="B697" s="339" t="s">
        <v>781</v>
      </c>
      <c r="C697" s="339">
        <v>2.97</v>
      </c>
      <c r="D697" s="339" t="s">
        <v>782</v>
      </c>
      <c r="E697" s="339">
        <v>2906.78</v>
      </c>
      <c r="F697" s="339">
        <v>523.22</v>
      </c>
      <c r="G697" s="339">
        <f>ROUND((C697*(E697)),2)</f>
        <v>8633.14</v>
      </c>
      <c r="H697" s="339">
        <f>ROUND((C697*(F697)),2)</f>
        <v>1553.96</v>
      </c>
    </row>
    <row r="698" spans="1:10" x14ac:dyDescent="0.2">
      <c r="B698" s="339" t="s">
        <v>847</v>
      </c>
      <c r="C698" s="339">
        <f>+C695*1.1</f>
        <v>1.1000000000000001</v>
      </c>
      <c r="D698" s="339" t="s">
        <v>9</v>
      </c>
      <c r="E698" s="339">
        <v>7076.27</v>
      </c>
      <c r="F698" s="339">
        <v>1273.73</v>
      </c>
      <c r="G698" s="339">
        <f>ROUND((C698*(E698)),2)</f>
        <v>7783.9</v>
      </c>
      <c r="H698" s="339">
        <f>ROUND((C698*(F698)),2)</f>
        <v>1401.1</v>
      </c>
    </row>
    <row r="699" spans="1:10" x14ac:dyDescent="0.2">
      <c r="B699" s="339" t="s">
        <v>784</v>
      </c>
      <c r="C699" s="339">
        <f>+C697*2</f>
        <v>5.94</v>
      </c>
      <c r="D699" s="339" t="s">
        <v>714</v>
      </c>
      <c r="E699" s="339">
        <v>76.27</v>
      </c>
      <c r="F699" s="339">
        <v>13.73</v>
      </c>
      <c r="G699" s="339">
        <f>ROUND((C699*(E699)),2)</f>
        <v>453.04</v>
      </c>
      <c r="H699" s="339">
        <f>ROUND((C699*(F699)),2)</f>
        <v>81.56</v>
      </c>
    </row>
    <row r="700" spans="1:10" x14ac:dyDescent="0.2">
      <c r="B700" s="339" t="s">
        <v>722</v>
      </c>
    </row>
    <row r="701" spans="1:10" x14ac:dyDescent="0.2">
      <c r="B701" s="339" t="s">
        <v>785</v>
      </c>
      <c r="C701" s="339">
        <v>25</v>
      </c>
      <c r="D701" s="339" t="s">
        <v>1</v>
      </c>
      <c r="E701" s="339">
        <v>160.51</v>
      </c>
      <c r="F701" s="339">
        <v>0</v>
      </c>
      <c r="G701" s="339">
        <f>ROUND((C701*(E701)),2)</f>
        <v>4012.75</v>
      </c>
      <c r="H701" s="339">
        <f>ROUND((C701*(F701)),2)</f>
        <v>0</v>
      </c>
    </row>
    <row r="702" spans="1:10" x14ac:dyDescent="0.2">
      <c r="B702" s="339" t="s">
        <v>810</v>
      </c>
      <c r="C702" s="339">
        <f>25*4</f>
        <v>100</v>
      </c>
      <c r="D702" s="339" t="s">
        <v>1</v>
      </c>
      <c r="E702" s="339">
        <v>647.72174999999993</v>
      </c>
      <c r="F702" s="339">
        <v>0</v>
      </c>
      <c r="G702" s="339">
        <f>ROUND((C702*(E702)),2)</f>
        <v>64772.18</v>
      </c>
      <c r="H702" s="339">
        <f>ROUND((C702*(F702)),2)</f>
        <v>0</v>
      </c>
    </row>
    <row r="703" spans="1:10" x14ac:dyDescent="0.2">
      <c r="B703" s="339" t="s">
        <v>707</v>
      </c>
      <c r="G703" s="339">
        <f>SUM(G697:G702)</f>
        <v>85655.010000000009</v>
      </c>
      <c r="H703" s="339">
        <f>SUM(H697:H702)</f>
        <v>3036.62</v>
      </c>
      <c r="I703" s="340">
        <f>SUM(G703:H703)</f>
        <v>88691.63</v>
      </c>
    </row>
    <row r="705" spans="1:10" ht="24" x14ac:dyDescent="0.2">
      <c r="A705" s="339">
        <f>+A693+0.01</f>
        <v>104.24000000000012</v>
      </c>
      <c r="B705" s="339" t="s">
        <v>848</v>
      </c>
      <c r="C705" s="339">
        <v>1</v>
      </c>
      <c r="D705" s="339" t="s">
        <v>9</v>
      </c>
      <c r="G705" s="339">
        <f>+G715/C707</f>
        <v>88867.3</v>
      </c>
      <c r="H705" s="339">
        <f>+H715/C707</f>
        <v>3614.83</v>
      </c>
      <c r="I705" s="340">
        <f>+H705+G705</f>
        <v>92482.13</v>
      </c>
      <c r="J705" s="339" t="s">
        <v>701</v>
      </c>
    </row>
    <row r="706" spans="1:10" x14ac:dyDescent="0.2">
      <c r="B706" s="339" t="s">
        <v>821</v>
      </c>
    </row>
    <row r="707" spans="1:10" x14ac:dyDescent="0.2">
      <c r="B707" s="339" t="s">
        <v>703</v>
      </c>
      <c r="C707" s="339">
        <v>1</v>
      </c>
      <c r="D707" s="339" t="s">
        <v>9</v>
      </c>
    </row>
    <row r="708" spans="1:10" x14ac:dyDescent="0.2">
      <c r="B708" s="339" t="s">
        <v>704</v>
      </c>
    </row>
    <row r="709" spans="1:10" x14ac:dyDescent="0.2">
      <c r="B709" s="339" t="s">
        <v>781</v>
      </c>
      <c r="C709" s="339">
        <v>4.0199999999999996</v>
      </c>
      <c r="D709" s="339" t="s">
        <v>782</v>
      </c>
      <c r="E709" s="339">
        <v>2906.78</v>
      </c>
      <c r="F709" s="339">
        <v>523.22</v>
      </c>
      <c r="G709" s="339">
        <f>ROUND((C709*(E709)),2)</f>
        <v>11685.26</v>
      </c>
      <c r="H709" s="339">
        <f>ROUND((C709*(F709)),2)</f>
        <v>2103.34</v>
      </c>
    </row>
    <row r="710" spans="1:10" x14ac:dyDescent="0.2">
      <c r="B710" s="339" t="s">
        <v>847</v>
      </c>
      <c r="C710" s="339">
        <f>+C707*1.1</f>
        <v>1.1000000000000001</v>
      </c>
      <c r="D710" s="339" t="s">
        <v>9</v>
      </c>
      <c r="E710" s="339">
        <v>7076.27</v>
      </c>
      <c r="F710" s="339">
        <v>1273.73</v>
      </c>
      <c r="G710" s="339">
        <f>ROUND((C710*(E710)),2)</f>
        <v>7783.9</v>
      </c>
      <c r="H710" s="339">
        <f>ROUND((C710*(F710)),2)</f>
        <v>1401.1</v>
      </c>
    </row>
    <row r="711" spans="1:10" x14ac:dyDescent="0.2">
      <c r="B711" s="339" t="s">
        <v>784</v>
      </c>
      <c r="C711" s="339">
        <f>+C709*2</f>
        <v>8.0399999999999991</v>
      </c>
      <c r="D711" s="339" t="s">
        <v>714</v>
      </c>
      <c r="E711" s="339">
        <v>76.27</v>
      </c>
      <c r="F711" s="339">
        <v>13.73</v>
      </c>
      <c r="G711" s="339">
        <f>ROUND((C711*(E711)),2)</f>
        <v>613.21</v>
      </c>
      <c r="H711" s="339">
        <f>ROUND((C711*(F711)),2)</f>
        <v>110.39</v>
      </c>
    </row>
    <row r="712" spans="1:10" x14ac:dyDescent="0.2">
      <c r="B712" s="339" t="s">
        <v>722</v>
      </c>
    </row>
    <row r="713" spans="1:10" x14ac:dyDescent="0.2">
      <c r="B713" s="339" t="s">
        <v>785</v>
      </c>
      <c r="C713" s="339">
        <v>25</v>
      </c>
      <c r="D713" s="339" t="s">
        <v>1</v>
      </c>
      <c r="E713" s="339">
        <v>160.51</v>
      </c>
      <c r="F713" s="339">
        <v>0</v>
      </c>
      <c r="G713" s="339">
        <f>ROUND((C713*(E713)),2)</f>
        <v>4012.75</v>
      </c>
      <c r="H713" s="339">
        <f>ROUND((C713*(F713)),2)</f>
        <v>0</v>
      </c>
    </row>
    <row r="714" spans="1:10" x14ac:dyDescent="0.2">
      <c r="B714" s="339" t="s">
        <v>810</v>
      </c>
      <c r="C714" s="339">
        <f>25*4</f>
        <v>100</v>
      </c>
      <c r="D714" s="339" t="s">
        <v>1</v>
      </c>
      <c r="E714" s="339">
        <v>647.72174999999993</v>
      </c>
      <c r="F714" s="339">
        <v>0</v>
      </c>
      <c r="G714" s="339">
        <f>ROUND((C714*(E714)),2)</f>
        <v>64772.18</v>
      </c>
      <c r="H714" s="339">
        <f>ROUND((C714*(F714)),2)</f>
        <v>0</v>
      </c>
    </row>
    <row r="715" spans="1:10" x14ac:dyDescent="0.2">
      <c r="B715" s="339" t="s">
        <v>707</v>
      </c>
      <c r="G715" s="339">
        <f>SUM(G709:G714)</f>
        <v>88867.3</v>
      </c>
      <c r="H715" s="339">
        <f>SUM(H709:H714)</f>
        <v>3614.83</v>
      </c>
      <c r="I715" s="340">
        <f>SUM(G715:H715)</f>
        <v>92482.13</v>
      </c>
    </row>
    <row r="717" spans="1:10" ht="24" x14ac:dyDescent="0.2">
      <c r="A717" s="339">
        <f>+A705+0.01</f>
        <v>104.25000000000013</v>
      </c>
      <c r="B717" s="339" t="s">
        <v>849</v>
      </c>
      <c r="C717" s="339">
        <v>1</v>
      </c>
      <c r="D717" s="339" t="s">
        <v>9</v>
      </c>
      <c r="G717" s="339">
        <f>+G727/C719</f>
        <v>62524.800000000003</v>
      </c>
      <c r="H717" s="339">
        <f>+H727/C719</f>
        <v>3003.58</v>
      </c>
      <c r="I717" s="340">
        <f>+H717+G717</f>
        <v>65528.380000000005</v>
      </c>
      <c r="J717" s="339" t="s">
        <v>701</v>
      </c>
    </row>
    <row r="718" spans="1:10" x14ac:dyDescent="0.2">
      <c r="B718" s="339" t="s">
        <v>824</v>
      </c>
    </row>
    <row r="719" spans="1:10" x14ac:dyDescent="0.2">
      <c r="B719" s="339" t="s">
        <v>703</v>
      </c>
      <c r="C719" s="339">
        <v>1</v>
      </c>
      <c r="D719" s="339" t="s">
        <v>9</v>
      </c>
    </row>
    <row r="720" spans="1:10" x14ac:dyDescent="0.2">
      <c r="B720" s="339" t="s">
        <v>704</v>
      </c>
    </row>
    <row r="721" spans="1:10" x14ac:dyDescent="0.2">
      <c r="B721" s="339" t="s">
        <v>781</v>
      </c>
      <c r="C721" s="339">
        <v>2.91</v>
      </c>
      <c r="D721" s="339" t="s">
        <v>782</v>
      </c>
      <c r="E721" s="339">
        <v>2906.78</v>
      </c>
      <c r="F721" s="339">
        <v>523.22</v>
      </c>
      <c r="G721" s="339">
        <f>ROUND((C721*(E721)),2)</f>
        <v>8458.73</v>
      </c>
      <c r="H721" s="339">
        <f>ROUND((C721*(F721)),2)</f>
        <v>1522.57</v>
      </c>
    </row>
    <row r="722" spans="1:10" x14ac:dyDescent="0.2">
      <c r="B722" s="339" t="s">
        <v>847</v>
      </c>
      <c r="C722" s="339">
        <f>+C719*1.1</f>
        <v>1.1000000000000001</v>
      </c>
      <c r="D722" s="339" t="s">
        <v>9</v>
      </c>
      <c r="E722" s="339">
        <v>7076.27</v>
      </c>
      <c r="F722" s="339">
        <v>1273.73</v>
      </c>
      <c r="G722" s="339">
        <f>ROUND((C722*(E722)),2)</f>
        <v>7783.9</v>
      </c>
      <c r="H722" s="339">
        <f>ROUND((C722*(F722)),2)</f>
        <v>1401.1</v>
      </c>
    </row>
    <row r="723" spans="1:10" x14ac:dyDescent="0.2">
      <c r="B723" s="339" t="s">
        <v>784</v>
      </c>
      <c r="C723" s="339">
        <f>+C721*2</f>
        <v>5.82</v>
      </c>
      <c r="D723" s="339" t="s">
        <v>714</v>
      </c>
      <c r="E723" s="339">
        <v>76.27</v>
      </c>
      <c r="F723" s="339">
        <v>13.73</v>
      </c>
      <c r="G723" s="339">
        <f>ROUND((C723*(E723)),2)</f>
        <v>443.89</v>
      </c>
      <c r="H723" s="339">
        <f>ROUND((C723*(F723)),2)</f>
        <v>79.91</v>
      </c>
    </row>
    <row r="724" spans="1:10" x14ac:dyDescent="0.2">
      <c r="B724" s="339" t="s">
        <v>722</v>
      </c>
    </row>
    <row r="725" spans="1:10" x14ac:dyDescent="0.2">
      <c r="B725" s="339" t="s">
        <v>785</v>
      </c>
      <c r="C725" s="339">
        <v>16.66</v>
      </c>
      <c r="D725" s="339" t="s">
        <v>1</v>
      </c>
      <c r="E725" s="339">
        <v>160.51</v>
      </c>
      <c r="F725" s="339">
        <v>0</v>
      </c>
      <c r="G725" s="339">
        <f>ROUND((C725*(E725)),2)</f>
        <v>2674.1</v>
      </c>
      <c r="H725" s="339">
        <f>ROUND((C725*(F725)),2)</f>
        <v>0</v>
      </c>
    </row>
    <row r="726" spans="1:10" x14ac:dyDescent="0.2">
      <c r="B726" s="339" t="s">
        <v>810</v>
      </c>
      <c r="C726" s="339">
        <f>+C725*4</f>
        <v>66.64</v>
      </c>
      <c r="D726" s="339" t="s">
        <v>1</v>
      </c>
      <c r="E726" s="339">
        <v>647.72174999999993</v>
      </c>
      <c r="F726" s="339">
        <v>0</v>
      </c>
      <c r="G726" s="339">
        <f>ROUND((C726*(E726)),2)</f>
        <v>43164.18</v>
      </c>
      <c r="H726" s="339">
        <f>ROUND((C726*(F726)),2)</f>
        <v>0</v>
      </c>
    </row>
    <row r="727" spans="1:10" x14ac:dyDescent="0.2">
      <c r="B727" s="339" t="s">
        <v>707</v>
      </c>
      <c r="G727" s="339">
        <f>SUM(G721:G726)</f>
        <v>62524.800000000003</v>
      </c>
      <c r="H727" s="339">
        <f>SUM(H721:H726)</f>
        <v>3003.58</v>
      </c>
      <c r="I727" s="340">
        <f>SUM(G727:H727)</f>
        <v>65528.380000000005</v>
      </c>
    </row>
    <row r="729" spans="1:10" ht="24" x14ac:dyDescent="0.2">
      <c r="A729" s="339">
        <f>+A717+0.01</f>
        <v>104.26000000000013</v>
      </c>
      <c r="B729" s="339" t="s">
        <v>850</v>
      </c>
      <c r="C729" s="339">
        <v>1</v>
      </c>
      <c r="D729" s="339" t="s">
        <v>9</v>
      </c>
      <c r="G729" s="339">
        <f>+G739/C731</f>
        <v>48750.65</v>
      </c>
      <c r="H729" s="339">
        <f>+H739/C731</f>
        <v>3174.29</v>
      </c>
      <c r="I729" s="340">
        <f>+H729+G729</f>
        <v>51924.94</v>
      </c>
      <c r="J729" s="339" t="s">
        <v>701</v>
      </c>
    </row>
    <row r="730" spans="1:10" x14ac:dyDescent="0.2">
      <c r="B730" s="339" t="s">
        <v>827</v>
      </c>
    </row>
    <row r="731" spans="1:10" x14ac:dyDescent="0.2">
      <c r="B731" s="339" t="s">
        <v>703</v>
      </c>
      <c r="C731" s="339">
        <v>1</v>
      </c>
      <c r="D731" s="339" t="s">
        <v>9</v>
      </c>
    </row>
    <row r="732" spans="1:10" x14ac:dyDescent="0.2">
      <c r="B732" s="339" t="s">
        <v>704</v>
      </c>
    </row>
    <row r="733" spans="1:10" x14ac:dyDescent="0.2">
      <c r="B733" s="339" t="s">
        <v>781</v>
      </c>
      <c r="C733" s="339">
        <v>3.22</v>
      </c>
      <c r="D733" s="339" t="s">
        <v>782</v>
      </c>
      <c r="E733" s="339">
        <v>2906.78</v>
      </c>
      <c r="F733" s="339">
        <v>523.22</v>
      </c>
      <c r="G733" s="339">
        <f>ROUND((C733*(E733)),2)</f>
        <v>9359.83</v>
      </c>
      <c r="H733" s="339">
        <f>ROUND((C733*(F733)),2)</f>
        <v>1684.77</v>
      </c>
    </row>
    <row r="734" spans="1:10" x14ac:dyDescent="0.2">
      <c r="B734" s="339" t="s">
        <v>847</v>
      </c>
      <c r="C734" s="339">
        <f>+C731*1.1</f>
        <v>1.1000000000000001</v>
      </c>
      <c r="D734" s="339" t="s">
        <v>9</v>
      </c>
      <c r="E734" s="339">
        <v>7076.27</v>
      </c>
      <c r="F734" s="339">
        <v>1273.73</v>
      </c>
      <c r="G734" s="339">
        <f>ROUND((C734*(E734)),2)</f>
        <v>7783.9</v>
      </c>
      <c r="H734" s="339">
        <f>ROUND((C734*(F734)),2)</f>
        <v>1401.1</v>
      </c>
    </row>
    <row r="735" spans="1:10" x14ac:dyDescent="0.2">
      <c r="B735" s="339" t="s">
        <v>784</v>
      </c>
      <c r="C735" s="339">
        <f>+C733*2</f>
        <v>6.44</v>
      </c>
      <c r="D735" s="339" t="s">
        <v>714</v>
      </c>
      <c r="E735" s="339">
        <v>76.27</v>
      </c>
      <c r="F735" s="339">
        <v>13.73</v>
      </c>
      <c r="G735" s="339">
        <f>ROUND((C735*(E735)),2)</f>
        <v>491.18</v>
      </c>
      <c r="H735" s="339">
        <f>ROUND((C735*(F735)),2)</f>
        <v>88.42</v>
      </c>
    </row>
    <row r="736" spans="1:10" x14ac:dyDescent="0.2">
      <c r="B736" s="339" t="s">
        <v>722</v>
      </c>
    </row>
    <row r="737" spans="1:10" x14ac:dyDescent="0.2">
      <c r="B737" s="339" t="s">
        <v>785</v>
      </c>
      <c r="C737" s="339">
        <f>+C733</f>
        <v>3.22</v>
      </c>
      <c r="D737" s="339" t="s">
        <v>782</v>
      </c>
      <c r="E737" s="339">
        <v>723.91</v>
      </c>
      <c r="F737" s="339">
        <v>0</v>
      </c>
      <c r="G737" s="339">
        <f>ROUND((C737*(E737)),2)</f>
        <v>2330.9899999999998</v>
      </c>
      <c r="H737" s="339">
        <f>ROUND((C737*(F737)),2)</f>
        <v>0</v>
      </c>
    </row>
    <row r="738" spans="1:10" x14ac:dyDescent="0.2">
      <c r="B738" s="339" t="s">
        <v>810</v>
      </c>
      <c r="C738" s="339">
        <f>11.11*4</f>
        <v>44.44</v>
      </c>
      <c r="D738" s="339" t="s">
        <v>1</v>
      </c>
      <c r="E738" s="339">
        <v>647.72174999999993</v>
      </c>
      <c r="F738" s="339">
        <v>0</v>
      </c>
      <c r="G738" s="339">
        <f>ROUND((C738*(E738)),2)</f>
        <v>28784.75</v>
      </c>
      <c r="H738" s="339">
        <f>ROUND((C738*(F738)),2)</f>
        <v>0</v>
      </c>
    </row>
    <row r="739" spans="1:10" x14ac:dyDescent="0.2">
      <c r="B739" s="339" t="s">
        <v>707</v>
      </c>
      <c r="G739" s="339">
        <f>SUM(G733:G738)</f>
        <v>48750.65</v>
      </c>
      <c r="H739" s="339">
        <f>SUM(H733:H738)</f>
        <v>3174.29</v>
      </c>
      <c r="I739" s="340">
        <f>SUM(G739:H739)</f>
        <v>51924.94</v>
      </c>
    </row>
    <row r="741" spans="1:10" ht="24" x14ac:dyDescent="0.2">
      <c r="A741" s="339">
        <f>+A729+0.01</f>
        <v>104.27000000000014</v>
      </c>
      <c r="B741" s="339" t="s">
        <v>851</v>
      </c>
      <c r="C741" s="339">
        <v>1</v>
      </c>
      <c r="D741" s="339" t="s">
        <v>9</v>
      </c>
      <c r="G741" s="339">
        <f>+G751/C743</f>
        <v>44215.119999999995</v>
      </c>
      <c r="H741" s="339">
        <f>+H751/C743</f>
        <v>3179.7999999999997</v>
      </c>
      <c r="I741" s="340">
        <f>+H741+G741</f>
        <v>47394.92</v>
      </c>
      <c r="J741" s="339" t="s">
        <v>701</v>
      </c>
    </row>
    <row r="742" spans="1:10" x14ac:dyDescent="0.2">
      <c r="B742" s="339" t="s">
        <v>831</v>
      </c>
    </row>
    <row r="743" spans="1:10" x14ac:dyDescent="0.2">
      <c r="B743" s="339" t="s">
        <v>703</v>
      </c>
      <c r="C743" s="339">
        <v>1</v>
      </c>
      <c r="D743" s="339" t="s">
        <v>9</v>
      </c>
    </row>
    <row r="744" spans="1:10" x14ac:dyDescent="0.2">
      <c r="B744" s="339" t="s">
        <v>704</v>
      </c>
    </row>
    <row r="745" spans="1:10" x14ac:dyDescent="0.2">
      <c r="B745" s="339" t="s">
        <v>781</v>
      </c>
      <c r="C745" s="339">
        <v>3.23</v>
      </c>
      <c r="D745" s="339" t="s">
        <v>782</v>
      </c>
      <c r="E745" s="339">
        <v>2906.78</v>
      </c>
      <c r="F745" s="339">
        <v>523.22</v>
      </c>
      <c r="G745" s="339">
        <f>ROUND((C745*(E745)),2)</f>
        <v>9388.9</v>
      </c>
      <c r="H745" s="339">
        <f>ROUND((C745*(F745)),2)</f>
        <v>1690</v>
      </c>
    </row>
    <row r="746" spans="1:10" x14ac:dyDescent="0.2">
      <c r="B746" s="339" t="s">
        <v>847</v>
      </c>
      <c r="C746" s="339">
        <f>+C743*1.1</f>
        <v>1.1000000000000001</v>
      </c>
      <c r="D746" s="339" t="s">
        <v>9</v>
      </c>
      <c r="E746" s="339">
        <v>7076.27</v>
      </c>
      <c r="F746" s="339">
        <v>1273.73</v>
      </c>
      <c r="G746" s="339">
        <f>ROUND((C746*(E746)),2)</f>
        <v>7783.9</v>
      </c>
      <c r="H746" s="339">
        <f>ROUND((C746*(F746)),2)</f>
        <v>1401.1</v>
      </c>
    </row>
    <row r="747" spans="1:10" x14ac:dyDescent="0.2">
      <c r="B747" s="339" t="s">
        <v>784</v>
      </c>
      <c r="C747" s="339">
        <f>+C745*2</f>
        <v>6.46</v>
      </c>
      <c r="D747" s="339" t="s">
        <v>714</v>
      </c>
      <c r="E747" s="339">
        <v>76.27</v>
      </c>
      <c r="F747" s="339">
        <v>13.73</v>
      </c>
      <c r="G747" s="339">
        <f>ROUND((C747*(E747)),2)</f>
        <v>492.7</v>
      </c>
      <c r="H747" s="339">
        <f>ROUND((C747*(F747)),2)</f>
        <v>88.7</v>
      </c>
    </row>
    <row r="748" spans="1:10" x14ac:dyDescent="0.2">
      <c r="B748" s="339" t="s">
        <v>722</v>
      </c>
    </row>
    <row r="749" spans="1:10" x14ac:dyDescent="0.2">
      <c r="B749" s="339" t="s">
        <v>785</v>
      </c>
      <c r="C749" s="339">
        <f>+C745</f>
        <v>3.23</v>
      </c>
      <c r="D749" s="339" t="s">
        <v>782</v>
      </c>
      <c r="E749" s="339">
        <v>723.91</v>
      </c>
      <c r="F749" s="339">
        <v>0</v>
      </c>
      <c r="G749" s="339">
        <f>ROUND((C749*(E749)),2)</f>
        <v>2338.23</v>
      </c>
      <c r="H749" s="339">
        <f>ROUND((C749*(F749)),2)</f>
        <v>0</v>
      </c>
    </row>
    <row r="750" spans="1:10" x14ac:dyDescent="0.2">
      <c r="B750" s="339" t="s">
        <v>832</v>
      </c>
      <c r="C750" s="339">
        <f>8.33*4</f>
        <v>33.32</v>
      </c>
      <c r="D750" s="339" t="s">
        <v>1</v>
      </c>
      <c r="E750" s="339">
        <v>726.63236749999987</v>
      </c>
      <c r="F750" s="339">
        <v>0</v>
      </c>
      <c r="G750" s="339">
        <f>ROUND((C750*(E750)),2)</f>
        <v>24211.39</v>
      </c>
      <c r="H750" s="339">
        <f>ROUND((C750*(F750)),2)</f>
        <v>0</v>
      </c>
    </row>
    <row r="751" spans="1:10" x14ac:dyDescent="0.2">
      <c r="B751" s="339" t="s">
        <v>707</v>
      </c>
      <c r="G751" s="339">
        <f>SUM(G745:G750)</f>
        <v>44215.119999999995</v>
      </c>
      <c r="H751" s="339">
        <f>SUM(H745:H750)</f>
        <v>3179.7999999999997</v>
      </c>
      <c r="I751" s="340">
        <f>SUM(G751:H751)</f>
        <v>47394.92</v>
      </c>
    </row>
    <row r="753" spans="1:10" ht="24" x14ac:dyDescent="0.2">
      <c r="A753" s="339">
        <f>+A741+0.01</f>
        <v>104.28000000000014</v>
      </c>
      <c r="B753" s="339" t="s">
        <v>852</v>
      </c>
      <c r="C753" s="339">
        <v>1</v>
      </c>
      <c r="D753" s="339" t="s">
        <v>9</v>
      </c>
      <c r="G753" s="339">
        <f>+G763/C755</f>
        <v>40704.31</v>
      </c>
      <c r="H753" s="339">
        <f>+H763/C755</f>
        <v>3548.75</v>
      </c>
      <c r="I753" s="340">
        <f>+H753+G753</f>
        <v>44253.06</v>
      </c>
      <c r="J753" s="339" t="s">
        <v>701</v>
      </c>
    </row>
    <row r="754" spans="1:10" x14ac:dyDescent="0.2">
      <c r="B754" s="339" t="s">
        <v>835</v>
      </c>
    </row>
    <row r="755" spans="1:10" x14ac:dyDescent="0.2">
      <c r="B755" s="339" t="s">
        <v>703</v>
      </c>
      <c r="C755" s="339">
        <v>1</v>
      </c>
      <c r="D755" s="339" t="s">
        <v>9</v>
      </c>
    </row>
    <row r="756" spans="1:10" x14ac:dyDescent="0.2">
      <c r="B756" s="339" t="s">
        <v>704</v>
      </c>
    </row>
    <row r="757" spans="1:10" x14ac:dyDescent="0.2">
      <c r="B757" s="339" t="s">
        <v>781</v>
      </c>
      <c r="C757" s="339">
        <v>3.9</v>
      </c>
      <c r="D757" s="339" t="s">
        <v>782</v>
      </c>
      <c r="E757" s="339">
        <v>2906.78</v>
      </c>
      <c r="F757" s="339">
        <v>523.22</v>
      </c>
      <c r="G757" s="339">
        <f>ROUND((C757*(E757)),2)</f>
        <v>11336.44</v>
      </c>
      <c r="H757" s="339">
        <f>ROUND((C757*(F757)),2)</f>
        <v>2040.56</v>
      </c>
    </row>
    <row r="758" spans="1:10" x14ac:dyDescent="0.2">
      <c r="B758" s="339" t="s">
        <v>847</v>
      </c>
      <c r="C758" s="339">
        <f>+C755*1.1</f>
        <v>1.1000000000000001</v>
      </c>
      <c r="D758" s="339" t="s">
        <v>9</v>
      </c>
      <c r="E758" s="339">
        <v>7076.27</v>
      </c>
      <c r="F758" s="339">
        <v>1273.73</v>
      </c>
      <c r="G758" s="339">
        <f>ROUND((C758*(E758)),2)</f>
        <v>7783.9</v>
      </c>
      <c r="H758" s="339">
        <f>ROUND((C758*(F758)),2)</f>
        <v>1401.1</v>
      </c>
    </row>
    <row r="759" spans="1:10" x14ac:dyDescent="0.2">
      <c r="B759" s="339" t="s">
        <v>784</v>
      </c>
      <c r="C759" s="339">
        <f>+C757*2</f>
        <v>7.8</v>
      </c>
      <c r="D759" s="339" t="s">
        <v>714</v>
      </c>
      <c r="E759" s="339">
        <v>76.27</v>
      </c>
      <c r="F759" s="339">
        <v>13.73</v>
      </c>
      <c r="G759" s="339">
        <f>ROUND((C759*(E759)),2)</f>
        <v>594.91</v>
      </c>
      <c r="H759" s="339">
        <f>ROUND((C759*(F759)),2)</f>
        <v>107.09</v>
      </c>
    </row>
    <row r="760" spans="1:10" x14ac:dyDescent="0.2">
      <c r="B760" s="339" t="s">
        <v>722</v>
      </c>
    </row>
    <row r="761" spans="1:10" x14ac:dyDescent="0.2">
      <c r="B761" s="339" t="s">
        <v>785</v>
      </c>
      <c r="C761" s="339">
        <f>+C757</f>
        <v>3.9</v>
      </c>
      <c r="D761" s="339" t="s">
        <v>782</v>
      </c>
      <c r="E761" s="339">
        <v>723.91</v>
      </c>
      <c r="F761" s="339">
        <v>0</v>
      </c>
      <c r="G761" s="339">
        <f>ROUND((C761*(E761)),2)</f>
        <v>2823.25</v>
      </c>
      <c r="H761" s="339">
        <f>ROUND((C761*(F761)),2)</f>
        <v>0</v>
      </c>
    </row>
    <row r="762" spans="1:10" x14ac:dyDescent="0.2">
      <c r="B762" s="339" t="s">
        <v>832</v>
      </c>
      <c r="C762" s="339">
        <f>6.25*4</f>
        <v>25</v>
      </c>
      <c r="D762" s="339" t="s">
        <v>1</v>
      </c>
      <c r="E762" s="339">
        <v>726.63236749999987</v>
      </c>
      <c r="F762" s="339">
        <v>0</v>
      </c>
      <c r="G762" s="339">
        <f>ROUND((C762*(E762)),2)</f>
        <v>18165.810000000001</v>
      </c>
      <c r="H762" s="339">
        <f>ROUND((C762*(F762)),2)</f>
        <v>0</v>
      </c>
    </row>
    <row r="763" spans="1:10" x14ac:dyDescent="0.2">
      <c r="B763" s="339" t="s">
        <v>707</v>
      </c>
      <c r="G763" s="339">
        <f>SUM(G757:G762)</f>
        <v>40704.31</v>
      </c>
      <c r="H763" s="339">
        <f>SUM(H757:H762)</f>
        <v>3548.75</v>
      </c>
      <c r="I763" s="340">
        <f>SUM(G763:H763)</f>
        <v>44253.06</v>
      </c>
    </row>
    <row r="765" spans="1:10" ht="24" x14ac:dyDescent="0.2">
      <c r="A765" s="339">
        <f>+A753+0.01</f>
        <v>104.29000000000015</v>
      </c>
      <c r="B765" s="339" t="s">
        <v>853</v>
      </c>
      <c r="C765" s="339">
        <v>1</v>
      </c>
      <c r="D765" s="339" t="s">
        <v>9</v>
      </c>
      <c r="G765" s="339">
        <f>+G775/C767</f>
        <v>37356.629999999997</v>
      </c>
      <c r="H765" s="339">
        <f>+H775/C767</f>
        <v>3829.6</v>
      </c>
      <c r="I765" s="340">
        <f>+H765+G765</f>
        <v>41186.229999999996</v>
      </c>
      <c r="J765" s="339" t="s">
        <v>701</v>
      </c>
    </row>
    <row r="766" spans="1:10" x14ac:dyDescent="0.2">
      <c r="B766" s="339" t="s">
        <v>838</v>
      </c>
    </row>
    <row r="767" spans="1:10" x14ac:dyDescent="0.2">
      <c r="B767" s="339" t="s">
        <v>703</v>
      </c>
      <c r="C767" s="339">
        <v>1</v>
      </c>
      <c r="D767" s="339" t="s">
        <v>9</v>
      </c>
    </row>
    <row r="768" spans="1:10" x14ac:dyDescent="0.2">
      <c r="B768" s="339" t="s">
        <v>704</v>
      </c>
    </row>
    <row r="769" spans="1:10" x14ac:dyDescent="0.2">
      <c r="B769" s="339" t="s">
        <v>781</v>
      </c>
      <c r="C769" s="339">
        <v>4.41</v>
      </c>
      <c r="D769" s="339" t="s">
        <v>782</v>
      </c>
      <c r="E769" s="339">
        <v>2906.78</v>
      </c>
      <c r="F769" s="339">
        <v>523.22</v>
      </c>
      <c r="G769" s="339">
        <f>ROUND((C769*(E769)),2)</f>
        <v>12818.9</v>
      </c>
      <c r="H769" s="339">
        <f>ROUND((C769*(F769)),2)</f>
        <v>2307.4</v>
      </c>
    </row>
    <row r="770" spans="1:10" x14ac:dyDescent="0.2">
      <c r="B770" s="339" t="s">
        <v>847</v>
      </c>
      <c r="C770" s="339">
        <f>+C767*1.1</f>
        <v>1.1000000000000001</v>
      </c>
      <c r="D770" s="339" t="s">
        <v>9</v>
      </c>
      <c r="E770" s="339">
        <v>7076.27</v>
      </c>
      <c r="F770" s="339">
        <v>1273.73</v>
      </c>
      <c r="G770" s="339">
        <f>ROUND((C770*(E770)),2)</f>
        <v>7783.9</v>
      </c>
      <c r="H770" s="339">
        <f>ROUND((C770*(F770)),2)</f>
        <v>1401.1</v>
      </c>
    </row>
    <row r="771" spans="1:10" x14ac:dyDescent="0.2">
      <c r="B771" s="339" t="s">
        <v>784</v>
      </c>
      <c r="C771" s="339">
        <f>+C769*2</f>
        <v>8.82</v>
      </c>
      <c r="D771" s="339" t="s">
        <v>714</v>
      </c>
      <c r="E771" s="339">
        <v>76.27</v>
      </c>
      <c r="F771" s="339">
        <v>13.73</v>
      </c>
      <c r="G771" s="339">
        <f>ROUND((C771*(E771)),2)</f>
        <v>672.7</v>
      </c>
      <c r="H771" s="339">
        <f>ROUND((C771*(F771)),2)</f>
        <v>121.1</v>
      </c>
    </row>
    <row r="772" spans="1:10" x14ac:dyDescent="0.2">
      <c r="B772" s="339" t="s">
        <v>722</v>
      </c>
    </row>
    <row r="773" spans="1:10" x14ac:dyDescent="0.2">
      <c r="B773" s="339" t="s">
        <v>785</v>
      </c>
      <c r="C773" s="339">
        <f>+C769</f>
        <v>4.41</v>
      </c>
      <c r="D773" s="339" t="s">
        <v>782</v>
      </c>
      <c r="E773" s="339">
        <v>723.91</v>
      </c>
      <c r="F773" s="339">
        <v>0</v>
      </c>
      <c r="G773" s="339">
        <f>ROUND((C773*(E773)),2)</f>
        <v>3192.44</v>
      </c>
      <c r="H773" s="339">
        <f>ROUND((C773*(F773)),2)</f>
        <v>0</v>
      </c>
    </row>
    <row r="774" spans="1:10" x14ac:dyDescent="0.2">
      <c r="B774" s="339" t="s">
        <v>839</v>
      </c>
      <c r="C774" s="339">
        <f>4*4</f>
        <v>16</v>
      </c>
      <c r="D774" s="339" t="s">
        <v>1</v>
      </c>
      <c r="E774" s="339">
        <v>805.54298499999982</v>
      </c>
      <c r="F774" s="339">
        <v>0</v>
      </c>
      <c r="G774" s="339">
        <f>ROUND((C774*(E774)),2)</f>
        <v>12888.69</v>
      </c>
      <c r="H774" s="339">
        <f>ROUND((C774*(F774)),2)</f>
        <v>0</v>
      </c>
    </row>
    <row r="775" spans="1:10" x14ac:dyDescent="0.2">
      <c r="B775" s="339" t="s">
        <v>707</v>
      </c>
      <c r="G775" s="339">
        <f>SUM(G769:G774)</f>
        <v>37356.629999999997</v>
      </c>
      <c r="H775" s="339">
        <f>SUM(H769:H774)</f>
        <v>3829.6</v>
      </c>
      <c r="I775" s="340">
        <f>SUM(G775:H775)</f>
        <v>41186.229999999996</v>
      </c>
    </row>
    <row r="777" spans="1:10" ht="24" x14ac:dyDescent="0.2">
      <c r="A777" s="339">
        <f>+A765+0.01</f>
        <v>104.30000000000015</v>
      </c>
      <c r="B777" s="339" t="s">
        <v>854</v>
      </c>
      <c r="C777" s="339">
        <v>1</v>
      </c>
      <c r="D777" s="339" t="s">
        <v>9</v>
      </c>
      <c r="G777" s="339">
        <f>+G787/C779</f>
        <v>48036.189999999995</v>
      </c>
      <c r="H777" s="339">
        <f>+H787/C779</f>
        <v>5828.5699999999988</v>
      </c>
      <c r="I777" s="340">
        <f>+H777+G777</f>
        <v>53864.759999999995</v>
      </c>
      <c r="J777" s="339" t="s">
        <v>701</v>
      </c>
    </row>
    <row r="778" spans="1:10" x14ac:dyDescent="0.2">
      <c r="B778" s="339" t="s">
        <v>843</v>
      </c>
    </row>
    <row r="779" spans="1:10" x14ac:dyDescent="0.2">
      <c r="B779" s="339" t="s">
        <v>703</v>
      </c>
      <c r="C779" s="339">
        <v>1</v>
      </c>
      <c r="D779" s="339" t="s">
        <v>9</v>
      </c>
    </row>
    <row r="780" spans="1:10" x14ac:dyDescent="0.2">
      <c r="B780" s="339" t="s">
        <v>704</v>
      </c>
    </row>
    <row r="781" spans="1:10" x14ac:dyDescent="0.2">
      <c r="B781" s="339" t="s">
        <v>781</v>
      </c>
      <c r="C781" s="339">
        <v>8.0399999999999991</v>
      </c>
      <c r="D781" s="339" t="s">
        <v>782</v>
      </c>
      <c r="E781" s="339">
        <v>2906.78</v>
      </c>
      <c r="F781" s="339">
        <v>523.22</v>
      </c>
      <c r="G781" s="339">
        <f>ROUND((C781*(E781)),2)</f>
        <v>23370.51</v>
      </c>
      <c r="H781" s="339">
        <f>ROUND((C781*(F781)),2)</f>
        <v>4206.6899999999996</v>
      </c>
    </row>
    <row r="782" spans="1:10" x14ac:dyDescent="0.2">
      <c r="B782" s="339" t="s">
        <v>847</v>
      </c>
      <c r="C782" s="339">
        <f>+C779*1.1</f>
        <v>1.1000000000000001</v>
      </c>
      <c r="D782" s="339" t="s">
        <v>9</v>
      </c>
      <c r="E782" s="339">
        <v>7076.27</v>
      </c>
      <c r="F782" s="339">
        <v>1273.73</v>
      </c>
      <c r="G782" s="339">
        <f>ROUND((C782*(E782)),2)</f>
        <v>7783.9</v>
      </c>
      <c r="H782" s="339">
        <f>ROUND((C782*(F782)),2)</f>
        <v>1401.1</v>
      </c>
    </row>
    <row r="783" spans="1:10" x14ac:dyDescent="0.2">
      <c r="B783" s="339" t="s">
        <v>784</v>
      </c>
      <c r="C783" s="339">
        <f>+C781*2</f>
        <v>16.079999999999998</v>
      </c>
      <c r="D783" s="339" t="s">
        <v>714</v>
      </c>
      <c r="E783" s="339">
        <v>76.27</v>
      </c>
      <c r="F783" s="339">
        <v>13.73</v>
      </c>
      <c r="G783" s="339">
        <f>ROUND((C783*(E783)),2)</f>
        <v>1226.42</v>
      </c>
      <c r="H783" s="339">
        <f>ROUND((C783*(F783)),2)</f>
        <v>220.78</v>
      </c>
    </row>
    <row r="784" spans="1:10" x14ac:dyDescent="0.2">
      <c r="B784" s="339" t="s">
        <v>722</v>
      </c>
    </row>
    <row r="785" spans="1:10" x14ac:dyDescent="0.2">
      <c r="B785" s="339" t="s">
        <v>785</v>
      </c>
      <c r="C785" s="339">
        <f>+C781</f>
        <v>8.0399999999999991</v>
      </c>
      <c r="D785" s="339" t="s">
        <v>782</v>
      </c>
      <c r="E785" s="339">
        <v>723.91</v>
      </c>
      <c r="F785" s="339">
        <v>0</v>
      </c>
      <c r="G785" s="339">
        <f>ROUND((C785*(E785)),2)</f>
        <v>5820.24</v>
      </c>
      <c r="H785" s="339">
        <f>ROUND((C785*(F785)),2)</f>
        <v>0</v>
      </c>
    </row>
    <row r="786" spans="1:10" x14ac:dyDescent="0.2">
      <c r="B786" s="339" t="s">
        <v>844</v>
      </c>
      <c r="C786" s="339">
        <f>2.78*4</f>
        <v>11.12</v>
      </c>
      <c r="D786" s="339" t="s">
        <v>1</v>
      </c>
      <c r="E786" s="339">
        <v>884.45360249999976</v>
      </c>
      <c r="F786" s="339">
        <v>0</v>
      </c>
      <c r="G786" s="339">
        <f>ROUND((C786*(E786)),2)</f>
        <v>9835.1200000000008</v>
      </c>
      <c r="H786" s="339">
        <f>ROUND((C786*(F786)),2)</f>
        <v>0</v>
      </c>
    </row>
    <row r="787" spans="1:10" x14ac:dyDescent="0.2">
      <c r="B787" s="339" t="s">
        <v>707</v>
      </c>
      <c r="G787" s="339">
        <f>SUM(G781:G786)</f>
        <v>48036.189999999995</v>
      </c>
      <c r="H787" s="339">
        <f>SUM(H781:H786)</f>
        <v>5828.5699999999988</v>
      </c>
      <c r="I787" s="340">
        <f>SUM(G787:H787)</f>
        <v>53864.759999999995</v>
      </c>
    </row>
    <row r="789" spans="1:10" ht="24" x14ac:dyDescent="0.2">
      <c r="A789" s="339">
        <f>+A777+0.01</f>
        <v>104.31000000000016</v>
      </c>
      <c r="B789" s="339" t="s">
        <v>855</v>
      </c>
      <c r="C789" s="339">
        <v>1</v>
      </c>
      <c r="D789" s="339" t="s">
        <v>9</v>
      </c>
      <c r="G789" s="339">
        <f>+G799/C791</f>
        <v>85934.67</v>
      </c>
      <c r="H789" s="339">
        <f>+H799/C791</f>
        <v>3086.96</v>
      </c>
      <c r="I789" s="340">
        <f>+H789+G789</f>
        <v>89021.63</v>
      </c>
      <c r="J789" s="339" t="s">
        <v>701</v>
      </c>
    </row>
    <row r="790" spans="1:10" x14ac:dyDescent="0.2">
      <c r="B790" s="339" t="s">
        <v>816</v>
      </c>
    </row>
    <row r="791" spans="1:10" x14ac:dyDescent="0.2">
      <c r="B791" s="339" t="s">
        <v>703</v>
      </c>
      <c r="C791" s="339">
        <v>1</v>
      </c>
      <c r="D791" s="339" t="s">
        <v>9</v>
      </c>
    </row>
    <row r="792" spans="1:10" x14ac:dyDescent="0.2">
      <c r="B792" s="339" t="s">
        <v>704</v>
      </c>
    </row>
    <row r="793" spans="1:10" x14ac:dyDescent="0.2">
      <c r="B793" s="339" t="s">
        <v>781</v>
      </c>
      <c r="C793" s="339">
        <v>2.97</v>
      </c>
      <c r="D793" s="339" t="s">
        <v>782</v>
      </c>
      <c r="E793" s="339">
        <v>2906.78</v>
      </c>
      <c r="F793" s="339">
        <v>523.22</v>
      </c>
      <c r="G793" s="339">
        <f>ROUND((C793*(E793)),2)</f>
        <v>8633.14</v>
      </c>
      <c r="H793" s="339">
        <f>ROUND((C793*(F793)),2)</f>
        <v>1553.96</v>
      </c>
    </row>
    <row r="794" spans="1:10" x14ac:dyDescent="0.2">
      <c r="B794" s="339" t="s">
        <v>856</v>
      </c>
      <c r="C794" s="339">
        <f>+C791*1.1</f>
        <v>1.1000000000000001</v>
      </c>
      <c r="D794" s="339" t="s">
        <v>9</v>
      </c>
      <c r="E794" s="339">
        <v>7330.51</v>
      </c>
      <c r="F794" s="339">
        <v>1319.49</v>
      </c>
      <c r="G794" s="339">
        <f>ROUND((C794*(E794)),2)</f>
        <v>8063.56</v>
      </c>
      <c r="H794" s="339">
        <f>ROUND((C794*(F794)),2)</f>
        <v>1451.44</v>
      </c>
    </row>
    <row r="795" spans="1:10" x14ac:dyDescent="0.2">
      <c r="B795" s="339" t="s">
        <v>784</v>
      </c>
      <c r="C795" s="339">
        <f>+C793*2</f>
        <v>5.94</v>
      </c>
      <c r="D795" s="339" t="s">
        <v>714</v>
      </c>
      <c r="E795" s="339">
        <v>76.27</v>
      </c>
      <c r="F795" s="339">
        <v>13.73</v>
      </c>
      <c r="G795" s="339">
        <f>ROUND((C795*(E795)),2)</f>
        <v>453.04</v>
      </c>
      <c r="H795" s="339">
        <f>ROUND((C795*(F795)),2)</f>
        <v>81.56</v>
      </c>
    </row>
    <row r="796" spans="1:10" x14ac:dyDescent="0.2">
      <c r="B796" s="339" t="s">
        <v>722</v>
      </c>
    </row>
    <row r="797" spans="1:10" x14ac:dyDescent="0.2">
      <c r="B797" s="339" t="s">
        <v>785</v>
      </c>
      <c r="C797" s="339">
        <v>25</v>
      </c>
      <c r="D797" s="339" t="s">
        <v>1</v>
      </c>
      <c r="E797" s="339">
        <v>160.51</v>
      </c>
      <c r="F797" s="339">
        <v>0</v>
      </c>
      <c r="G797" s="339">
        <f>ROUND((C797*(E797)),2)</f>
        <v>4012.75</v>
      </c>
      <c r="H797" s="339">
        <f>ROUND((C797*(F797)),2)</f>
        <v>0</v>
      </c>
    </row>
    <row r="798" spans="1:10" x14ac:dyDescent="0.2">
      <c r="B798" s="339" t="s">
        <v>810</v>
      </c>
      <c r="C798" s="339">
        <f>25*4</f>
        <v>100</v>
      </c>
      <c r="D798" s="339" t="s">
        <v>1</v>
      </c>
      <c r="E798" s="339">
        <v>647.72174999999993</v>
      </c>
      <c r="F798" s="339">
        <v>0</v>
      </c>
      <c r="G798" s="339">
        <f>ROUND((C798*(E798)),2)</f>
        <v>64772.18</v>
      </c>
      <c r="H798" s="339">
        <f>ROUND((C798*(F798)),2)</f>
        <v>0</v>
      </c>
    </row>
    <row r="799" spans="1:10" x14ac:dyDescent="0.2">
      <c r="B799" s="339" t="s">
        <v>707</v>
      </c>
      <c r="G799" s="339">
        <f>SUM(G793:G798)</f>
        <v>85934.67</v>
      </c>
      <c r="H799" s="339">
        <f>SUM(H793:H798)</f>
        <v>3086.96</v>
      </c>
      <c r="I799" s="340">
        <f>SUM(G799:H799)</f>
        <v>89021.63</v>
      </c>
    </row>
    <row r="801" spans="1:10" ht="24" x14ac:dyDescent="0.2">
      <c r="A801" s="339">
        <f>+A789+0.01</f>
        <v>104.32000000000016</v>
      </c>
      <c r="B801" s="339" t="s">
        <v>857</v>
      </c>
      <c r="C801" s="339">
        <v>1</v>
      </c>
      <c r="D801" s="339" t="s">
        <v>9</v>
      </c>
      <c r="G801" s="339">
        <f>+G811/C803</f>
        <v>89146.959999999992</v>
      </c>
      <c r="H801" s="339">
        <f>+H811/C803</f>
        <v>3665.17</v>
      </c>
      <c r="I801" s="340">
        <f>+H801+G801</f>
        <v>92812.12999999999</v>
      </c>
      <c r="J801" s="339" t="s">
        <v>701</v>
      </c>
    </row>
    <row r="802" spans="1:10" x14ac:dyDescent="0.2">
      <c r="B802" s="339" t="s">
        <v>821</v>
      </c>
    </row>
    <row r="803" spans="1:10" x14ac:dyDescent="0.2">
      <c r="B803" s="339" t="s">
        <v>703</v>
      </c>
      <c r="C803" s="339">
        <v>1</v>
      </c>
      <c r="D803" s="339" t="s">
        <v>9</v>
      </c>
    </row>
    <row r="804" spans="1:10" x14ac:dyDescent="0.2">
      <c r="B804" s="339" t="s">
        <v>704</v>
      </c>
    </row>
    <row r="805" spans="1:10" x14ac:dyDescent="0.2">
      <c r="B805" s="339" t="s">
        <v>781</v>
      </c>
      <c r="C805" s="339">
        <v>4.0199999999999996</v>
      </c>
      <c r="D805" s="339" t="s">
        <v>782</v>
      </c>
      <c r="E805" s="339">
        <v>2906.78</v>
      </c>
      <c r="F805" s="339">
        <v>523.22</v>
      </c>
      <c r="G805" s="339">
        <f>ROUND((C805*(E805)),2)</f>
        <v>11685.26</v>
      </c>
      <c r="H805" s="339">
        <f>ROUND((C805*(F805)),2)</f>
        <v>2103.34</v>
      </c>
    </row>
    <row r="806" spans="1:10" x14ac:dyDescent="0.2">
      <c r="B806" s="339" t="s">
        <v>856</v>
      </c>
      <c r="C806" s="339">
        <f>+C803*1.1</f>
        <v>1.1000000000000001</v>
      </c>
      <c r="D806" s="339" t="s">
        <v>9</v>
      </c>
      <c r="E806" s="339">
        <v>7330.51</v>
      </c>
      <c r="F806" s="339">
        <v>1319.49</v>
      </c>
      <c r="G806" s="339">
        <f>ROUND((C806*(E806)),2)</f>
        <v>8063.56</v>
      </c>
      <c r="H806" s="339">
        <f>ROUND((C806*(F806)),2)</f>
        <v>1451.44</v>
      </c>
    </row>
    <row r="807" spans="1:10" x14ac:dyDescent="0.2">
      <c r="B807" s="339" t="s">
        <v>784</v>
      </c>
      <c r="C807" s="339">
        <f>+C805*2</f>
        <v>8.0399999999999991</v>
      </c>
      <c r="D807" s="339" t="s">
        <v>714</v>
      </c>
      <c r="E807" s="339">
        <v>76.27</v>
      </c>
      <c r="F807" s="339">
        <v>13.73</v>
      </c>
      <c r="G807" s="339">
        <f>ROUND((C807*(E807)),2)</f>
        <v>613.21</v>
      </c>
      <c r="H807" s="339">
        <f>ROUND((C807*(F807)),2)</f>
        <v>110.39</v>
      </c>
    </row>
    <row r="808" spans="1:10" x14ac:dyDescent="0.2">
      <c r="B808" s="339" t="s">
        <v>722</v>
      </c>
    </row>
    <row r="809" spans="1:10" x14ac:dyDescent="0.2">
      <c r="B809" s="339" t="s">
        <v>785</v>
      </c>
      <c r="C809" s="339">
        <v>25</v>
      </c>
      <c r="D809" s="339" t="s">
        <v>1</v>
      </c>
      <c r="E809" s="339">
        <v>160.51</v>
      </c>
      <c r="F809" s="339">
        <v>0</v>
      </c>
      <c r="G809" s="339">
        <f>ROUND((C809*(E809)),2)</f>
        <v>4012.75</v>
      </c>
      <c r="H809" s="339">
        <f>ROUND((C809*(F809)),2)</f>
        <v>0</v>
      </c>
    </row>
    <row r="810" spans="1:10" x14ac:dyDescent="0.2">
      <c r="B810" s="339" t="s">
        <v>810</v>
      </c>
      <c r="C810" s="339">
        <f>25*4</f>
        <v>100</v>
      </c>
      <c r="D810" s="339" t="s">
        <v>1</v>
      </c>
      <c r="E810" s="339">
        <v>647.72174999999993</v>
      </c>
      <c r="F810" s="339">
        <v>0</v>
      </c>
      <c r="G810" s="339">
        <f>ROUND((C810*(E810)),2)</f>
        <v>64772.18</v>
      </c>
      <c r="H810" s="339">
        <f>ROUND((C810*(F810)),2)</f>
        <v>0</v>
      </c>
    </row>
    <row r="811" spans="1:10" x14ac:dyDescent="0.2">
      <c r="B811" s="339" t="s">
        <v>707</v>
      </c>
      <c r="G811" s="339">
        <f>SUM(G805:G810)</f>
        <v>89146.959999999992</v>
      </c>
      <c r="H811" s="339">
        <f>SUM(H805:H810)</f>
        <v>3665.17</v>
      </c>
      <c r="I811" s="340">
        <f>SUM(G811:H811)</f>
        <v>92812.12999999999</v>
      </c>
    </row>
    <row r="813" spans="1:10" ht="24" x14ac:dyDescent="0.2">
      <c r="A813" s="339">
        <f>+A801+0.01</f>
        <v>104.33000000000017</v>
      </c>
      <c r="B813" s="339" t="s">
        <v>858</v>
      </c>
      <c r="C813" s="339">
        <v>1</v>
      </c>
      <c r="D813" s="339" t="s">
        <v>9</v>
      </c>
      <c r="G813" s="339">
        <f>+G823/C815</f>
        <v>62804.46</v>
      </c>
      <c r="H813" s="339">
        <f>+H823/C815</f>
        <v>3053.92</v>
      </c>
      <c r="I813" s="340">
        <f>+H813+G813</f>
        <v>65858.38</v>
      </c>
      <c r="J813" s="339" t="s">
        <v>701</v>
      </c>
    </row>
    <row r="814" spans="1:10" x14ac:dyDescent="0.2">
      <c r="B814" s="339" t="s">
        <v>824</v>
      </c>
    </row>
    <row r="815" spans="1:10" x14ac:dyDescent="0.2">
      <c r="B815" s="339" t="s">
        <v>703</v>
      </c>
      <c r="C815" s="339">
        <v>1</v>
      </c>
      <c r="D815" s="339" t="s">
        <v>9</v>
      </c>
    </row>
    <row r="816" spans="1:10" x14ac:dyDescent="0.2">
      <c r="B816" s="339" t="s">
        <v>704</v>
      </c>
    </row>
    <row r="817" spans="1:10" x14ac:dyDescent="0.2">
      <c r="B817" s="339" t="s">
        <v>781</v>
      </c>
      <c r="C817" s="339">
        <v>2.91</v>
      </c>
      <c r="D817" s="339" t="s">
        <v>782</v>
      </c>
      <c r="E817" s="339">
        <v>2906.78</v>
      </c>
      <c r="F817" s="339">
        <v>523.22</v>
      </c>
      <c r="G817" s="339">
        <f>ROUND((C817*(E817)),2)</f>
        <v>8458.73</v>
      </c>
      <c r="H817" s="339">
        <f>ROUND((C817*(F817)),2)</f>
        <v>1522.57</v>
      </c>
    </row>
    <row r="818" spans="1:10" x14ac:dyDescent="0.2">
      <c r="B818" s="339" t="s">
        <v>856</v>
      </c>
      <c r="C818" s="339">
        <f>+C815*1.1</f>
        <v>1.1000000000000001</v>
      </c>
      <c r="D818" s="339" t="s">
        <v>9</v>
      </c>
      <c r="E818" s="339">
        <v>7330.51</v>
      </c>
      <c r="F818" s="339">
        <v>1319.49</v>
      </c>
      <c r="G818" s="339">
        <f>ROUND((C818*(E818)),2)</f>
        <v>8063.56</v>
      </c>
      <c r="H818" s="339">
        <f>ROUND((C818*(F818)),2)</f>
        <v>1451.44</v>
      </c>
    </row>
    <row r="819" spans="1:10" x14ac:dyDescent="0.2">
      <c r="B819" s="339" t="s">
        <v>784</v>
      </c>
      <c r="C819" s="339">
        <f>+C817*2</f>
        <v>5.82</v>
      </c>
      <c r="D819" s="339" t="s">
        <v>714</v>
      </c>
      <c r="E819" s="339">
        <v>76.27</v>
      </c>
      <c r="F819" s="339">
        <v>13.73</v>
      </c>
      <c r="G819" s="339">
        <f>ROUND((C819*(E819)),2)</f>
        <v>443.89</v>
      </c>
      <c r="H819" s="339">
        <f>ROUND((C819*(F819)),2)</f>
        <v>79.91</v>
      </c>
    </row>
    <row r="820" spans="1:10" x14ac:dyDescent="0.2">
      <c r="B820" s="339" t="s">
        <v>722</v>
      </c>
    </row>
    <row r="821" spans="1:10" x14ac:dyDescent="0.2">
      <c r="B821" s="339" t="s">
        <v>785</v>
      </c>
      <c r="C821" s="339">
        <v>16.66</v>
      </c>
      <c r="D821" s="339" t="s">
        <v>1</v>
      </c>
      <c r="E821" s="339">
        <v>160.51</v>
      </c>
      <c r="F821" s="339">
        <v>0</v>
      </c>
      <c r="G821" s="339">
        <f>ROUND((C821*(E821)),2)</f>
        <v>2674.1</v>
      </c>
      <c r="H821" s="339">
        <f>ROUND((C821*(F821)),2)</f>
        <v>0</v>
      </c>
    </row>
    <row r="822" spans="1:10" x14ac:dyDescent="0.2">
      <c r="B822" s="339" t="s">
        <v>810</v>
      </c>
      <c r="C822" s="339">
        <f>+C821*4</f>
        <v>66.64</v>
      </c>
      <c r="D822" s="339" t="s">
        <v>1</v>
      </c>
      <c r="E822" s="339">
        <v>647.72174999999993</v>
      </c>
      <c r="F822" s="339">
        <v>0</v>
      </c>
      <c r="G822" s="339">
        <f>ROUND((C822*(E822)),2)</f>
        <v>43164.18</v>
      </c>
      <c r="H822" s="339">
        <f>ROUND((C822*(F822)),2)</f>
        <v>0</v>
      </c>
    </row>
    <row r="823" spans="1:10" x14ac:dyDescent="0.2">
      <c r="B823" s="339" t="s">
        <v>707</v>
      </c>
      <c r="G823" s="339">
        <f>SUM(G817:G822)</f>
        <v>62804.46</v>
      </c>
      <c r="H823" s="339">
        <f>SUM(H817:H822)</f>
        <v>3053.92</v>
      </c>
      <c r="I823" s="340">
        <f>SUM(G823:H823)</f>
        <v>65858.38</v>
      </c>
    </row>
    <row r="825" spans="1:10" ht="24" x14ac:dyDescent="0.2">
      <c r="A825" s="339">
        <f>+A813+0.01</f>
        <v>104.34000000000017</v>
      </c>
      <c r="B825" s="339" t="s">
        <v>859</v>
      </c>
      <c r="C825" s="339">
        <v>1</v>
      </c>
      <c r="D825" s="339" t="s">
        <v>9</v>
      </c>
      <c r="G825" s="339">
        <f>+G835/C827</f>
        <v>49030.31</v>
      </c>
      <c r="H825" s="339">
        <f>+H835/C827</f>
        <v>3224.63</v>
      </c>
      <c r="I825" s="340">
        <f>+H825+G825</f>
        <v>52254.939999999995</v>
      </c>
      <c r="J825" s="339" t="s">
        <v>701</v>
      </c>
    </row>
    <row r="826" spans="1:10" x14ac:dyDescent="0.2">
      <c r="B826" s="339" t="s">
        <v>827</v>
      </c>
    </row>
    <row r="827" spans="1:10" x14ac:dyDescent="0.2">
      <c r="B827" s="339" t="s">
        <v>703</v>
      </c>
      <c r="C827" s="339">
        <v>1</v>
      </c>
      <c r="D827" s="339" t="s">
        <v>9</v>
      </c>
    </row>
    <row r="828" spans="1:10" x14ac:dyDescent="0.2">
      <c r="B828" s="339" t="s">
        <v>704</v>
      </c>
    </row>
    <row r="829" spans="1:10" x14ac:dyDescent="0.2">
      <c r="B829" s="339" t="s">
        <v>781</v>
      </c>
      <c r="C829" s="339">
        <v>3.22</v>
      </c>
      <c r="D829" s="339" t="s">
        <v>782</v>
      </c>
      <c r="E829" s="339">
        <v>2906.78</v>
      </c>
      <c r="F829" s="339">
        <v>523.22</v>
      </c>
      <c r="G829" s="339">
        <f>ROUND((C829*(E829)),2)</f>
        <v>9359.83</v>
      </c>
      <c r="H829" s="339">
        <f>ROUND((C829*(F829)),2)</f>
        <v>1684.77</v>
      </c>
    </row>
    <row r="830" spans="1:10" x14ac:dyDescent="0.2">
      <c r="B830" s="339" t="s">
        <v>856</v>
      </c>
      <c r="C830" s="339">
        <f>+C827*1.1</f>
        <v>1.1000000000000001</v>
      </c>
      <c r="D830" s="339" t="s">
        <v>9</v>
      </c>
      <c r="E830" s="339">
        <v>7330.51</v>
      </c>
      <c r="F830" s="339">
        <v>1319.49</v>
      </c>
      <c r="G830" s="339">
        <f>ROUND((C830*(E830)),2)</f>
        <v>8063.56</v>
      </c>
      <c r="H830" s="339">
        <f>ROUND((C830*(F830)),2)</f>
        <v>1451.44</v>
      </c>
    </row>
    <row r="831" spans="1:10" x14ac:dyDescent="0.2">
      <c r="B831" s="339" t="s">
        <v>784</v>
      </c>
      <c r="C831" s="339">
        <f>+C829*2</f>
        <v>6.44</v>
      </c>
      <c r="D831" s="339" t="s">
        <v>714</v>
      </c>
      <c r="E831" s="339">
        <v>76.27</v>
      </c>
      <c r="F831" s="339">
        <v>13.73</v>
      </c>
      <c r="G831" s="339">
        <f>ROUND((C831*(E831)),2)</f>
        <v>491.18</v>
      </c>
      <c r="H831" s="339">
        <f>ROUND((C831*(F831)),2)</f>
        <v>88.42</v>
      </c>
    </row>
    <row r="832" spans="1:10" x14ac:dyDescent="0.2">
      <c r="B832" s="339" t="s">
        <v>722</v>
      </c>
    </row>
    <row r="833" spans="1:10" x14ac:dyDescent="0.2">
      <c r="B833" s="339" t="s">
        <v>785</v>
      </c>
      <c r="C833" s="339">
        <f>+C829</f>
        <v>3.22</v>
      </c>
      <c r="D833" s="339" t="s">
        <v>782</v>
      </c>
      <c r="E833" s="339">
        <v>723.91</v>
      </c>
      <c r="F833" s="339">
        <v>0</v>
      </c>
      <c r="G833" s="339">
        <f>ROUND((C833*(E833)),2)</f>
        <v>2330.9899999999998</v>
      </c>
      <c r="H833" s="339">
        <f>ROUND((C833*(F833)),2)</f>
        <v>0</v>
      </c>
    </row>
    <row r="834" spans="1:10" x14ac:dyDescent="0.2">
      <c r="B834" s="339" t="s">
        <v>810</v>
      </c>
      <c r="C834" s="339">
        <f>11.11*4</f>
        <v>44.44</v>
      </c>
      <c r="D834" s="339" t="s">
        <v>1</v>
      </c>
      <c r="E834" s="339">
        <v>647.72174999999993</v>
      </c>
      <c r="F834" s="339">
        <v>0</v>
      </c>
      <c r="G834" s="339">
        <f>ROUND((C834*(E834)),2)</f>
        <v>28784.75</v>
      </c>
      <c r="H834" s="339">
        <f>ROUND((C834*(F834)),2)</f>
        <v>0</v>
      </c>
    </row>
    <row r="835" spans="1:10" x14ac:dyDescent="0.2">
      <c r="B835" s="339" t="s">
        <v>707</v>
      </c>
      <c r="G835" s="339">
        <f>SUM(G829:G834)</f>
        <v>49030.31</v>
      </c>
      <c r="H835" s="339">
        <f>SUM(H829:H834)</f>
        <v>3224.63</v>
      </c>
      <c r="I835" s="340">
        <f>SUM(G835:H835)</f>
        <v>52254.939999999995</v>
      </c>
    </row>
    <row r="837" spans="1:10" ht="24" x14ac:dyDescent="0.2">
      <c r="A837" s="339">
        <f>+A825+0.01</f>
        <v>104.35000000000018</v>
      </c>
      <c r="B837" s="339" t="s">
        <v>860</v>
      </c>
      <c r="C837" s="339">
        <v>1</v>
      </c>
      <c r="D837" s="339" t="s">
        <v>9</v>
      </c>
      <c r="G837" s="339">
        <f>+G847/C839</f>
        <v>44494.78</v>
      </c>
      <c r="H837" s="339">
        <f>+H847/C839</f>
        <v>3230.14</v>
      </c>
      <c r="I837" s="340">
        <f>+H837+G837</f>
        <v>47724.92</v>
      </c>
      <c r="J837" s="339" t="s">
        <v>701</v>
      </c>
    </row>
    <row r="838" spans="1:10" x14ac:dyDescent="0.2">
      <c r="B838" s="339" t="s">
        <v>831</v>
      </c>
    </row>
    <row r="839" spans="1:10" x14ac:dyDescent="0.2">
      <c r="B839" s="339" t="s">
        <v>703</v>
      </c>
      <c r="C839" s="339">
        <v>1</v>
      </c>
      <c r="D839" s="339" t="s">
        <v>9</v>
      </c>
    </row>
    <row r="840" spans="1:10" x14ac:dyDescent="0.2">
      <c r="B840" s="339" t="s">
        <v>704</v>
      </c>
    </row>
    <row r="841" spans="1:10" x14ac:dyDescent="0.2">
      <c r="B841" s="339" t="s">
        <v>781</v>
      </c>
      <c r="C841" s="339">
        <v>3.23</v>
      </c>
      <c r="D841" s="339" t="s">
        <v>782</v>
      </c>
      <c r="E841" s="339">
        <v>2906.78</v>
      </c>
      <c r="F841" s="339">
        <v>523.22</v>
      </c>
      <c r="G841" s="339">
        <f>ROUND((C841*(E841)),2)</f>
        <v>9388.9</v>
      </c>
      <c r="H841" s="339">
        <f>ROUND((C841*(F841)),2)</f>
        <v>1690</v>
      </c>
    </row>
    <row r="842" spans="1:10" x14ac:dyDescent="0.2">
      <c r="B842" s="339" t="s">
        <v>856</v>
      </c>
      <c r="C842" s="339">
        <f>+C839*1.1</f>
        <v>1.1000000000000001</v>
      </c>
      <c r="D842" s="339" t="s">
        <v>9</v>
      </c>
      <c r="E842" s="339">
        <v>7330.51</v>
      </c>
      <c r="F842" s="339">
        <v>1319.49</v>
      </c>
      <c r="G842" s="339">
        <f>ROUND((C842*(E842)),2)</f>
        <v>8063.56</v>
      </c>
      <c r="H842" s="339">
        <f>ROUND((C842*(F842)),2)</f>
        <v>1451.44</v>
      </c>
    </row>
    <row r="843" spans="1:10" x14ac:dyDescent="0.2">
      <c r="B843" s="339" t="s">
        <v>784</v>
      </c>
      <c r="C843" s="339">
        <f>+C841*2</f>
        <v>6.46</v>
      </c>
      <c r="D843" s="339" t="s">
        <v>714</v>
      </c>
      <c r="E843" s="339">
        <v>76.27</v>
      </c>
      <c r="F843" s="339">
        <v>13.73</v>
      </c>
      <c r="G843" s="339">
        <f>ROUND((C843*(E843)),2)</f>
        <v>492.7</v>
      </c>
      <c r="H843" s="339">
        <f>ROUND((C843*(F843)),2)</f>
        <v>88.7</v>
      </c>
    </row>
    <row r="844" spans="1:10" x14ac:dyDescent="0.2">
      <c r="B844" s="339" t="s">
        <v>722</v>
      </c>
    </row>
    <row r="845" spans="1:10" x14ac:dyDescent="0.2">
      <c r="B845" s="339" t="s">
        <v>785</v>
      </c>
      <c r="C845" s="339">
        <f>+C841</f>
        <v>3.23</v>
      </c>
      <c r="D845" s="339" t="s">
        <v>782</v>
      </c>
      <c r="E845" s="339">
        <v>723.91</v>
      </c>
      <c r="F845" s="339">
        <v>0</v>
      </c>
      <c r="G845" s="339">
        <f>ROUND((C845*(E845)),2)</f>
        <v>2338.23</v>
      </c>
      <c r="H845" s="339">
        <f>ROUND((C845*(F845)),2)</f>
        <v>0</v>
      </c>
    </row>
    <row r="846" spans="1:10" x14ac:dyDescent="0.2">
      <c r="B846" s="339" t="s">
        <v>832</v>
      </c>
      <c r="C846" s="339">
        <f>8.33*4</f>
        <v>33.32</v>
      </c>
      <c r="D846" s="339" t="s">
        <v>1</v>
      </c>
      <c r="E846" s="339">
        <v>726.63236749999987</v>
      </c>
      <c r="F846" s="339">
        <v>0</v>
      </c>
      <c r="G846" s="339">
        <f>ROUND((C846*(E846)),2)</f>
        <v>24211.39</v>
      </c>
      <c r="H846" s="339">
        <f>ROUND((C846*(F846)),2)</f>
        <v>0</v>
      </c>
    </row>
    <row r="847" spans="1:10" x14ac:dyDescent="0.2">
      <c r="B847" s="339" t="s">
        <v>707</v>
      </c>
      <c r="G847" s="339">
        <f>SUM(G841:G846)</f>
        <v>44494.78</v>
      </c>
      <c r="H847" s="339">
        <f>SUM(H841:H846)</f>
        <v>3230.14</v>
      </c>
      <c r="I847" s="340">
        <f>SUM(G847:H847)</f>
        <v>47724.92</v>
      </c>
    </row>
    <row r="849" spans="1:10" ht="24" x14ac:dyDescent="0.2">
      <c r="A849" s="339">
        <f>+A837+0.01</f>
        <v>104.36000000000018</v>
      </c>
      <c r="B849" s="339" t="s">
        <v>861</v>
      </c>
      <c r="C849" s="339">
        <v>1</v>
      </c>
      <c r="D849" s="339" t="s">
        <v>9</v>
      </c>
      <c r="G849" s="339">
        <f>+G859/C851</f>
        <v>40983.97</v>
      </c>
      <c r="H849" s="339">
        <f>+H859/C851</f>
        <v>3599.09</v>
      </c>
      <c r="I849" s="340">
        <f>+H849+G849</f>
        <v>44583.06</v>
      </c>
      <c r="J849" s="339" t="s">
        <v>701</v>
      </c>
    </row>
    <row r="850" spans="1:10" x14ac:dyDescent="0.2">
      <c r="B850" s="339" t="s">
        <v>835</v>
      </c>
    </row>
    <row r="851" spans="1:10" x14ac:dyDescent="0.2">
      <c r="B851" s="339" t="s">
        <v>703</v>
      </c>
      <c r="C851" s="339">
        <v>1</v>
      </c>
      <c r="D851" s="339" t="s">
        <v>9</v>
      </c>
    </row>
    <row r="852" spans="1:10" x14ac:dyDescent="0.2">
      <c r="B852" s="339" t="s">
        <v>704</v>
      </c>
    </row>
    <row r="853" spans="1:10" x14ac:dyDescent="0.2">
      <c r="B853" s="339" t="s">
        <v>781</v>
      </c>
      <c r="C853" s="339">
        <v>3.9</v>
      </c>
      <c r="D853" s="339" t="s">
        <v>782</v>
      </c>
      <c r="E853" s="339">
        <v>2906.78</v>
      </c>
      <c r="F853" s="339">
        <v>523.22</v>
      </c>
      <c r="G853" s="339">
        <f>ROUND((C853*(E853)),2)</f>
        <v>11336.44</v>
      </c>
      <c r="H853" s="339">
        <f>ROUND((C853*(F853)),2)</f>
        <v>2040.56</v>
      </c>
    </row>
    <row r="854" spans="1:10" x14ac:dyDescent="0.2">
      <c r="B854" s="339" t="s">
        <v>856</v>
      </c>
      <c r="C854" s="339">
        <f>+C851*1.1</f>
        <v>1.1000000000000001</v>
      </c>
      <c r="D854" s="339" t="s">
        <v>9</v>
      </c>
      <c r="E854" s="339">
        <v>7330.51</v>
      </c>
      <c r="F854" s="339">
        <v>1319.49</v>
      </c>
      <c r="G854" s="339">
        <f>ROUND((C854*(E854)),2)</f>
        <v>8063.56</v>
      </c>
      <c r="H854" s="339">
        <f>ROUND((C854*(F854)),2)</f>
        <v>1451.44</v>
      </c>
    </row>
    <row r="855" spans="1:10" x14ac:dyDescent="0.2">
      <c r="B855" s="339" t="s">
        <v>784</v>
      </c>
      <c r="C855" s="339">
        <f>+C853*2</f>
        <v>7.8</v>
      </c>
      <c r="D855" s="339" t="s">
        <v>714</v>
      </c>
      <c r="E855" s="339">
        <v>76.27</v>
      </c>
      <c r="F855" s="339">
        <v>13.73</v>
      </c>
      <c r="G855" s="339">
        <f>ROUND((C855*(E855)),2)</f>
        <v>594.91</v>
      </c>
      <c r="H855" s="339">
        <f>ROUND((C855*(F855)),2)</f>
        <v>107.09</v>
      </c>
    </row>
    <row r="856" spans="1:10" x14ac:dyDescent="0.2">
      <c r="B856" s="339" t="s">
        <v>722</v>
      </c>
    </row>
    <row r="857" spans="1:10" x14ac:dyDescent="0.2">
      <c r="B857" s="339" t="s">
        <v>785</v>
      </c>
      <c r="C857" s="339">
        <f>+C853</f>
        <v>3.9</v>
      </c>
      <c r="D857" s="339" t="s">
        <v>782</v>
      </c>
      <c r="E857" s="339">
        <v>723.91</v>
      </c>
      <c r="F857" s="339">
        <v>0</v>
      </c>
      <c r="G857" s="339">
        <f>ROUND((C857*(E857)),2)</f>
        <v>2823.25</v>
      </c>
      <c r="H857" s="339">
        <f>ROUND((C857*(F857)),2)</f>
        <v>0</v>
      </c>
    </row>
    <row r="858" spans="1:10" x14ac:dyDescent="0.2">
      <c r="B858" s="339" t="s">
        <v>832</v>
      </c>
      <c r="C858" s="339">
        <f>6.25*4</f>
        <v>25</v>
      </c>
      <c r="D858" s="339" t="s">
        <v>1</v>
      </c>
      <c r="E858" s="339">
        <v>726.63236749999987</v>
      </c>
      <c r="F858" s="339">
        <v>0</v>
      </c>
      <c r="G858" s="339">
        <f>ROUND((C858*(E858)),2)</f>
        <v>18165.810000000001</v>
      </c>
      <c r="H858" s="339">
        <f>ROUND((C858*(F858)),2)</f>
        <v>0</v>
      </c>
    </row>
    <row r="859" spans="1:10" x14ac:dyDescent="0.2">
      <c r="B859" s="339" t="s">
        <v>707</v>
      </c>
      <c r="G859" s="339">
        <f>SUM(G853:G858)</f>
        <v>40983.97</v>
      </c>
      <c r="H859" s="339">
        <f>SUM(H853:H858)</f>
        <v>3599.09</v>
      </c>
      <c r="I859" s="340">
        <f>SUM(G859:H859)</f>
        <v>44583.06</v>
      </c>
    </row>
    <row r="861" spans="1:10" ht="24" x14ac:dyDescent="0.2">
      <c r="A861" s="339">
        <f>+A849+0.01</f>
        <v>104.37000000000019</v>
      </c>
      <c r="B861" s="339" t="s">
        <v>862</v>
      </c>
      <c r="C861" s="339">
        <v>1</v>
      </c>
      <c r="D861" s="339" t="s">
        <v>9</v>
      </c>
      <c r="G861" s="339">
        <f>+G871/C863</f>
        <v>37636.29</v>
      </c>
      <c r="H861" s="339">
        <f>+H871/C863</f>
        <v>3879.94</v>
      </c>
      <c r="I861" s="340">
        <f>+H861+G861</f>
        <v>41516.230000000003</v>
      </c>
      <c r="J861" s="339" t="s">
        <v>701</v>
      </c>
    </row>
    <row r="862" spans="1:10" x14ac:dyDescent="0.2">
      <c r="B862" s="339" t="s">
        <v>838</v>
      </c>
    </row>
    <row r="863" spans="1:10" x14ac:dyDescent="0.2">
      <c r="B863" s="339" t="s">
        <v>703</v>
      </c>
      <c r="C863" s="339">
        <v>1</v>
      </c>
      <c r="D863" s="339" t="s">
        <v>9</v>
      </c>
    </row>
    <row r="864" spans="1:10" x14ac:dyDescent="0.2">
      <c r="B864" s="339" t="s">
        <v>704</v>
      </c>
    </row>
    <row r="865" spans="1:10" x14ac:dyDescent="0.2">
      <c r="B865" s="339" t="s">
        <v>781</v>
      </c>
      <c r="C865" s="339">
        <v>4.41</v>
      </c>
      <c r="D865" s="339" t="s">
        <v>782</v>
      </c>
      <c r="E865" s="339">
        <v>2906.78</v>
      </c>
      <c r="F865" s="339">
        <v>523.22</v>
      </c>
      <c r="G865" s="339">
        <f>ROUND((C865*(E865)),2)</f>
        <v>12818.9</v>
      </c>
      <c r="H865" s="339">
        <f>ROUND((C865*(F865)),2)</f>
        <v>2307.4</v>
      </c>
    </row>
    <row r="866" spans="1:10" x14ac:dyDescent="0.2">
      <c r="B866" s="339" t="s">
        <v>856</v>
      </c>
      <c r="C866" s="339">
        <f>+C863*1.1</f>
        <v>1.1000000000000001</v>
      </c>
      <c r="D866" s="339" t="s">
        <v>9</v>
      </c>
      <c r="E866" s="339">
        <v>7330.51</v>
      </c>
      <c r="F866" s="339">
        <v>1319.49</v>
      </c>
      <c r="G866" s="339">
        <f>ROUND((C866*(E866)),2)</f>
        <v>8063.56</v>
      </c>
      <c r="H866" s="339">
        <f>ROUND((C866*(F866)),2)</f>
        <v>1451.44</v>
      </c>
    </row>
    <row r="867" spans="1:10" x14ac:dyDescent="0.2">
      <c r="B867" s="339" t="s">
        <v>784</v>
      </c>
      <c r="C867" s="339">
        <f>+C865*2</f>
        <v>8.82</v>
      </c>
      <c r="D867" s="339" t="s">
        <v>714</v>
      </c>
      <c r="E867" s="339">
        <v>76.27</v>
      </c>
      <c r="F867" s="339">
        <v>13.73</v>
      </c>
      <c r="G867" s="339">
        <f>ROUND((C867*(E867)),2)</f>
        <v>672.7</v>
      </c>
      <c r="H867" s="339">
        <f>ROUND((C867*(F867)),2)</f>
        <v>121.1</v>
      </c>
    </row>
    <row r="868" spans="1:10" x14ac:dyDescent="0.2">
      <c r="B868" s="339" t="s">
        <v>722</v>
      </c>
    </row>
    <row r="869" spans="1:10" x14ac:dyDescent="0.2">
      <c r="B869" s="339" t="s">
        <v>785</v>
      </c>
      <c r="C869" s="339">
        <f>+C865</f>
        <v>4.41</v>
      </c>
      <c r="D869" s="339" t="s">
        <v>782</v>
      </c>
      <c r="E869" s="339">
        <v>723.91</v>
      </c>
      <c r="F869" s="339">
        <v>0</v>
      </c>
      <c r="G869" s="339">
        <f>ROUND((C869*(E869)),2)</f>
        <v>3192.44</v>
      </c>
      <c r="H869" s="339">
        <f>ROUND((C869*(F869)),2)</f>
        <v>0</v>
      </c>
    </row>
    <row r="870" spans="1:10" x14ac:dyDescent="0.2">
      <c r="B870" s="339" t="s">
        <v>839</v>
      </c>
      <c r="C870" s="339">
        <f>4*4</f>
        <v>16</v>
      </c>
      <c r="D870" s="339" t="s">
        <v>1</v>
      </c>
      <c r="E870" s="339">
        <v>805.54298499999982</v>
      </c>
      <c r="F870" s="339">
        <v>0</v>
      </c>
      <c r="G870" s="339">
        <f>ROUND((C870*(E870)),2)</f>
        <v>12888.69</v>
      </c>
      <c r="H870" s="339">
        <f>ROUND((C870*(F870)),2)</f>
        <v>0</v>
      </c>
    </row>
    <row r="871" spans="1:10" x14ac:dyDescent="0.2">
      <c r="B871" s="339" t="s">
        <v>707</v>
      </c>
      <c r="G871" s="339">
        <f>SUM(G865:G870)</f>
        <v>37636.29</v>
      </c>
      <c r="H871" s="339">
        <f>SUM(H865:H870)</f>
        <v>3879.94</v>
      </c>
      <c r="I871" s="340">
        <f>SUM(G871:H871)</f>
        <v>41516.230000000003</v>
      </c>
    </row>
    <row r="873" spans="1:10" ht="24" x14ac:dyDescent="0.2">
      <c r="A873" s="339">
        <f>+A861+0.01</f>
        <v>104.38000000000019</v>
      </c>
      <c r="B873" s="339" t="s">
        <v>863</v>
      </c>
      <c r="C873" s="339">
        <v>1</v>
      </c>
      <c r="D873" s="339" t="s">
        <v>9</v>
      </c>
      <c r="G873" s="339">
        <f>+G883/C875</f>
        <v>48315.85</v>
      </c>
      <c r="H873" s="339">
        <f>+H883/C875</f>
        <v>5878.9099999999989</v>
      </c>
      <c r="I873" s="340">
        <f>+H873+G873</f>
        <v>54194.759999999995</v>
      </c>
      <c r="J873" s="339" t="s">
        <v>701</v>
      </c>
    </row>
    <row r="874" spans="1:10" x14ac:dyDescent="0.2">
      <c r="B874" s="339" t="s">
        <v>843</v>
      </c>
    </row>
    <row r="875" spans="1:10" x14ac:dyDescent="0.2">
      <c r="B875" s="339" t="s">
        <v>703</v>
      </c>
      <c r="C875" s="339">
        <v>1</v>
      </c>
      <c r="D875" s="339" t="s">
        <v>9</v>
      </c>
    </row>
    <row r="876" spans="1:10" x14ac:dyDescent="0.2">
      <c r="B876" s="339" t="s">
        <v>704</v>
      </c>
    </row>
    <row r="877" spans="1:10" x14ac:dyDescent="0.2">
      <c r="B877" s="339" t="s">
        <v>781</v>
      </c>
      <c r="C877" s="339">
        <v>8.0399999999999991</v>
      </c>
      <c r="D877" s="339" t="s">
        <v>782</v>
      </c>
      <c r="E877" s="339">
        <v>2906.78</v>
      </c>
      <c r="F877" s="339">
        <v>523.22</v>
      </c>
      <c r="G877" s="339">
        <f>ROUND((C877*(E877)),2)</f>
        <v>23370.51</v>
      </c>
      <c r="H877" s="339">
        <f>ROUND((C877*(F877)),2)</f>
        <v>4206.6899999999996</v>
      </c>
    </row>
    <row r="878" spans="1:10" x14ac:dyDescent="0.2">
      <c r="B878" s="339" t="s">
        <v>856</v>
      </c>
      <c r="C878" s="339">
        <f>+C875*1.1</f>
        <v>1.1000000000000001</v>
      </c>
      <c r="D878" s="339" t="s">
        <v>9</v>
      </c>
      <c r="E878" s="339">
        <v>7330.51</v>
      </c>
      <c r="F878" s="339">
        <v>1319.49</v>
      </c>
      <c r="G878" s="339">
        <f>ROUND((C878*(E878)),2)</f>
        <v>8063.56</v>
      </c>
      <c r="H878" s="339">
        <f>ROUND((C878*(F878)),2)</f>
        <v>1451.44</v>
      </c>
    </row>
    <row r="879" spans="1:10" x14ac:dyDescent="0.2">
      <c r="B879" s="339" t="s">
        <v>784</v>
      </c>
      <c r="C879" s="339">
        <f>+C877*2</f>
        <v>16.079999999999998</v>
      </c>
      <c r="D879" s="339" t="s">
        <v>714</v>
      </c>
      <c r="E879" s="339">
        <v>76.27</v>
      </c>
      <c r="F879" s="339">
        <v>13.73</v>
      </c>
      <c r="G879" s="339">
        <f>ROUND((C879*(E879)),2)</f>
        <v>1226.42</v>
      </c>
      <c r="H879" s="339">
        <f>ROUND((C879*(F879)),2)</f>
        <v>220.78</v>
      </c>
    </row>
    <row r="880" spans="1:10" x14ac:dyDescent="0.2">
      <c r="B880" s="339" t="s">
        <v>722</v>
      </c>
    </row>
    <row r="881" spans="1:10" x14ac:dyDescent="0.2">
      <c r="B881" s="339" t="s">
        <v>785</v>
      </c>
      <c r="C881" s="339">
        <f>+C877</f>
        <v>8.0399999999999991</v>
      </c>
      <c r="D881" s="339" t="s">
        <v>782</v>
      </c>
      <c r="E881" s="339">
        <v>723.91</v>
      </c>
      <c r="F881" s="339">
        <v>0</v>
      </c>
      <c r="G881" s="339">
        <f>ROUND((C881*(E881)),2)</f>
        <v>5820.24</v>
      </c>
      <c r="H881" s="339">
        <f>ROUND((C881*(F881)),2)</f>
        <v>0</v>
      </c>
    </row>
    <row r="882" spans="1:10" x14ac:dyDescent="0.2">
      <c r="B882" s="339" t="s">
        <v>844</v>
      </c>
      <c r="C882" s="339">
        <f>2.78*4</f>
        <v>11.12</v>
      </c>
      <c r="D882" s="339" t="s">
        <v>1</v>
      </c>
      <c r="E882" s="339">
        <v>884.45360249999976</v>
      </c>
      <c r="F882" s="339">
        <v>0</v>
      </c>
      <c r="G882" s="339">
        <f>ROUND((C882*(E882)),2)</f>
        <v>9835.1200000000008</v>
      </c>
      <c r="H882" s="339">
        <f>ROUND((C882*(F882)),2)</f>
        <v>0</v>
      </c>
    </row>
    <row r="883" spans="1:10" x14ac:dyDescent="0.2">
      <c r="B883" s="339" t="s">
        <v>707</v>
      </c>
      <c r="G883" s="339">
        <f>SUM(G877:G882)</f>
        <v>48315.85</v>
      </c>
      <c r="H883" s="339">
        <f>SUM(H877:H882)</f>
        <v>5878.9099999999989</v>
      </c>
      <c r="I883" s="340">
        <f>SUM(G883:H883)</f>
        <v>54194.759999999995</v>
      </c>
    </row>
    <row r="885" spans="1:10" ht="24" x14ac:dyDescent="0.2">
      <c r="A885" s="339">
        <f>+A873+0.01</f>
        <v>104.3900000000002</v>
      </c>
      <c r="B885" s="339" t="s">
        <v>864</v>
      </c>
      <c r="C885" s="339">
        <v>1</v>
      </c>
      <c r="D885" s="339" t="s">
        <v>9</v>
      </c>
      <c r="G885" s="339">
        <f>+G895/C887</f>
        <v>86214.34</v>
      </c>
      <c r="H885" s="339">
        <f>+H895/C887</f>
        <v>3137.31</v>
      </c>
      <c r="I885" s="340">
        <f>+H885+G885</f>
        <v>89351.65</v>
      </c>
      <c r="J885" s="339" t="s">
        <v>701</v>
      </c>
    </row>
    <row r="886" spans="1:10" x14ac:dyDescent="0.2">
      <c r="B886" s="339" t="s">
        <v>816</v>
      </c>
    </row>
    <row r="887" spans="1:10" x14ac:dyDescent="0.2">
      <c r="B887" s="339" t="s">
        <v>703</v>
      </c>
      <c r="C887" s="339">
        <v>1</v>
      </c>
      <c r="D887" s="339" t="s">
        <v>9</v>
      </c>
    </row>
    <row r="888" spans="1:10" x14ac:dyDescent="0.2">
      <c r="B888" s="339" t="s">
        <v>704</v>
      </c>
    </row>
    <row r="889" spans="1:10" x14ac:dyDescent="0.2">
      <c r="B889" s="339" t="s">
        <v>781</v>
      </c>
      <c r="C889" s="339">
        <v>2.97</v>
      </c>
      <c r="D889" s="339" t="s">
        <v>782</v>
      </c>
      <c r="E889" s="339">
        <v>2906.78</v>
      </c>
      <c r="F889" s="339">
        <v>523.22</v>
      </c>
      <c r="G889" s="339">
        <f>ROUND((C889*(E889)),2)</f>
        <v>8633.14</v>
      </c>
      <c r="H889" s="339">
        <f>ROUND((C889*(F889)),2)</f>
        <v>1553.96</v>
      </c>
    </row>
    <row r="890" spans="1:10" x14ac:dyDescent="0.2">
      <c r="B890" s="339" t="s">
        <v>865</v>
      </c>
      <c r="C890" s="339">
        <f>+C887*1.1</f>
        <v>1.1000000000000001</v>
      </c>
      <c r="D890" s="339" t="s">
        <v>9</v>
      </c>
      <c r="E890" s="339">
        <v>7584.75</v>
      </c>
      <c r="F890" s="339">
        <v>1365.26</v>
      </c>
      <c r="G890" s="339">
        <f>ROUND((C890*(E890)),2)</f>
        <v>8343.23</v>
      </c>
      <c r="H890" s="339">
        <f>ROUND((C890*(F890)),2)</f>
        <v>1501.79</v>
      </c>
    </row>
    <row r="891" spans="1:10" x14ac:dyDescent="0.2">
      <c r="B891" s="339" t="s">
        <v>784</v>
      </c>
      <c r="C891" s="339">
        <f>+C889*2</f>
        <v>5.94</v>
      </c>
      <c r="D891" s="339" t="s">
        <v>714</v>
      </c>
      <c r="E891" s="339">
        <v>76.27</v>
      </c>
      <c r="F891" s="339">
        <v>13.73</v>
      </c>
      <c r="G891" s="339">
        <f>ROUND((C891*(E891)),2)</f>
        <v>453.04</v>
      </c>
      <c r="H891" s="339">
        <f>ROUND((C891*(F891)),2)</f>
        <v>81.56</v>
      </c>
    </row>
    <row r="892" spans="1:10" x14ac:dyDescent="0.2">
      <c r="B892" s="339" t="s">
        <v>722</v>
      </c>
    </row>
    <row r="893" spans="1:10" x14ac:dyDescent="0.2">
      <c r="B893" s="339" t="s">
        <v>785</v>
      </c>
      <c r="C893" s="339">
        <v>25</v>
      </c>
      <c r="D893" s="339" t="s">
        <v>1</v>
      </c>
      <c r="E893" s="339">
        <v>160.51</v>
      </c>
      <c r="F893" s="339">
        <v>0</v>
      </c>
      <c r="G893" s="339">
        <f>ROUND((C893*(E893)),2)</f>
        <v>4012.75</v>
      </c>
      <c r="H893" s="339">
        <f>ROUND((C893*(F893)),2)</f>
        <v>0</v>
      </c>
    </row>
    <row r="894" spans="1:10" x14ac:dyDescent="0.2">
      <c r="B894" s="339" t="s">
        <v>810</v>
      </c>
      <c r="C894" s="339">
        <f>25*4</f>
        <v>100</v>
      </c>
      <c r="D894" s="339" t="s">
        <v>1</v>
      </c>
      <c r="E894" s="339">
        <v>647.72174999999993</v>
      </c>
      <c r="F894" s="339">
        <v>0</v>
      </c>
      <c r="G894" s="339">
        <f>ROUND((C894*(E894)),2)</f>
        <v>64772.18</v>
      </c>
      <c r="H894" s="339">
        <f>ROUND((C894*(F894)),2)</f>
        <v>0</v>
      </c>
    </row>
    <row r="895" spans="1:10" x14ac:dyDescent="0.2">
      <c r="B895" s="339" t="s">
        <v>707</v>
      </c>
      <c r="G895" s="339">
        <f>SUM(G889:G894)</f>
        <v>86214.34</v>
      </c>
      <c r="H895" s="339">
        <f>SUM(H889:H894)</f>
        <v>3137.31</v>
      </c>
      <c r="I895" s="340">
        <f>SUM(G895:H895)</f>
        <v>89351.65</v>
      </c>
    </row>
    <row r="897" spans="1:10" ht="24" x14ac:dyDescent="0.2">
      <c r="A897" s="339">
        <f>+A885+0.01</f>
        <v>104.4000000000002</v>
      </c>
      <c r="B897" s="339" t="s">
        <v>866</v>
      </c>
      <c r="C897" s="339">
        <v>1</v>
      </c>
      <c r="D897" s="339" t="s">
        <v>9</v>
      </c>
      <c r="G897" s="339">
        <f>+G907/C899</f>
        <v>89426.63</v>
      </c>
      <c r="H897" s="339">
        <f>+H907/C899</f>
        <v>3715.52</v>
      </c>
      <c r="I897" s="340">
        <f>+H897+G897</f>
        <v>93142.150000000009</v>
      </c>
      <c r="J897" s="339" t="s">
        <v>701</v>
      </c>
    </row>
    <row r="898" spans="1:10" x14ac:dyDescent="0.2">
      <c r="B898" s="339" t="s">
        <v>821</v>
      </c>
    </row>
    <row r="899" spans="1:10" x14ac:dyDescent="0.2">
      <c r="B899" s="339" t="s">
        <v>703</v>
      </c>
      <c r="C899" s="339">
        <v>1</v>
      </c>
      <c r="D899" s="339" t="s">
        <v>9</v>
      </c>
    </row>
    <row r="900" spans="1:10" x14ac:dyDescent="0.2">
      <c r="B900" s="339" t="s">
        <v>704</v>
      </c>
    </row>
    <row r="901" spans="1:10" x14ac:dyDescent="0.2">
      <c r="B901" s="339" t="s">
        <v>781</v>
      </c>
      <c r="C901" s="339">
        <v>4.0199999999999996</v>
      </c>
      <c r="D901" s="339" t="s">
        <v>782</v>
      </c>
      <c r="E901" s="339">
        <v>2906.78</v>
      </c>
      <c r="F901" s="339">
        <v>523.22</v>
      </c>
      <c r="G901" s="339">
        <f>ROUND((C901*(E901)),2)</f>
        <v>11685.26</v>
      </c>
      <c r="H901" s="339">
        <f>ROUND((C901*(F901)),2)</f>
        <v>2103.34</v>
      </c>
    </row>
    <row r="902" spans="1:10" x14ac:dyDescent="0.2">
      <c r="B902" s="339" t="s">
        <v>865</v>
      </c>
      <c r="C902" s="339">
        <f>+C899*1.1</f>
        <v>1.1000000000000001</v>
      </c>
      <c r="D902" s="339" t="s">
        <v>9</v>
      </c>
      <c r="E902" s="339">
        <v>7584.75</v>
      </c>
      <c r="F902" s="339">
        <v>1365.26</v>
      </c>
      <c r="G902" s="339">
        <f>ROUND((C902*(E902)),2)</f>
        <v>8343.23</v>
      </c>
      <c r="H902" s="339">
        <f>ROUND((C902*(F902)),2)</f>
        <v>1501.79</v>
      </c>
    </row>
    <row r="903" spans="1:10" x14ac:dyDescent="0.2">
      <c r="B903" s="339" t="s">
        <v>784</v>
      </c>
      <c r="C903" s="339">
        <f>+C901*2</f>
        <v>8.0399999999999991</v>
      </c>
      <c r="D903" s="339" t="s">
        <v>714</v>
      </c>
      <c r="E903" s="339">
        <v>76.27</v>
      </c>
      <c r="F903" s="339">
        <v>13.73</v>
      </c>
      <c r="G903" s="339">
        <f>ROUND((C903*(E903)),2)</f>
        <v>613.21</v>
      </c>
      <c r="H903" s="339">
        <f>ROUND((C903*(F903)),2)</f>
        <v>110.39</v>
      </c>
    </row>
    <row r="904" spans="1:10" x14ac:dyDescent="0.2">
      <c r="B904" s="339" t="s">
        <v>722</v>
      </c>
    </row>
    <row r="905" spans="1:10" x14ac:dyDescent="0.2">
      <c r="B905" s="339" t="s">
        <v>785</v>
      </c>
      <c r="C905" s="339">
        <v>25</v>
      </c>
      <c r="D905" s="339" t="s">
        <v>1</v>
      </c>
      <c r="E905" s="339">
        <v>160.51</v>
      </c>
      <c r="F905" s="339">
        <v>0</v>
      </c>
      <c r="G905" s="339">
        <f>ROUND((C905*(E905)),2)</f>
        <v>4012.75</v>
      </c>
      <c r="H905" s="339">
        <f>ROUND((C905*(F905)),2)</f>
        <v>0</v>
      </c>
    </row>
    <row r="906" spans="1:10" x14ac:dyDescent="0.2">
      <c r="B906" s="339" t="s">
        <v>810</v>
      </c>
      <c r="C906" s="339">
        <f>25*4</f>
        <v>100</v>
      </c>
      <c r="D906" s="339" t="s">
        <v>1</v>
      </c>
      <c r="E906" s="339">
        <v>647.72174999999993</v>
      </c>
      <c r="F906" s="339">
        <v>0</v>
      </c>
      <c r="G906" s="339">
        <f>ROUND((C906*(E906)),2)</f>
        <v>64772.18</v>
      </c>
      <c r="H906" s="339">
        <f>ROUND((C906*(F906)),2)</f>
        <v>0</v>
      </c>
    </row>
    <row r="907" spans="1:10" x14ac:dyDescent="0.2">
      <c r="B907" s="339" t="s">
        <v>707</v>
      </c>
      <c r="G907" s="339">
        <f>SUM(G901:G906)</f>
        <v>89426.63</v>
      </c>
      <c r="H907" s="339">
        <f>SUM(H901:H906)</f>
        <v>3715.52</v>
      </c>
      <c r="I907" s="340">
        <f>SUM(G907:H907)</f>
        <v>93142.150000000009</v>
      </c>
    </row>
    <row r="909" spans="1:10" ht="24" x14ac:dyDescent="0.2">
      <c r="A909" s="339">
        <f>+A897+0.01</f>
        <v>104.41000000000021</v>
      </c>
      <c r="B909" s="339" t="s">
        <v>867</v>
      </c>
      <c r="C909" s="339">
        <v>1</v>
      </c>
      <c r="D909" s="339" t="s">
        <v>9</v>
      </c>
      <c r="G909" s="339">
        <f>+G919/C911</f>
        <v>63084.13</v>
      </c>
      <c r="H909" s="339">
        <f>+H919/C911</f>
        <v>3104.2699999999995</v>
      </c>
      <c r="I909" s="340">
        <f>+H909+G909</f>
        <v>66188.399999999994</v>
      </c>
      <c r="J909" s="339" t="s">
        <v>701</v>
      </c>
    </row>
    <row r="910" spans="1:10" x14ac:dyDescent="0.2">
      <c r="B910" s="339" t="s">
        <v>824</v>
      </c>
    </row>
    <row r="911" spans="1:10" x14ac:dyDescent="0.2">
      <c r="B911" s="339" t="s">
        <v>703</v>
      </c>
      <c r="C911" s="339">
        <v>1</v>
      </c>
      <c r="D911" s="339" t="s">
        <v>9</v>
      </c>
    </row>
    <row r="912" spans="1:10" x14ac:dyDescent="0.2">
      <c r="B912" s="339" t="s">
        <v>704</v>
      </c>
    </row>
    <row r="913" spans="1:10" x14ac:dyDescent="0.2">
      <c r="B913" s="339" t="s">
        <v>781</v>
      </c>
      <c r="C913" s="339">
        <v>2.91</v>
      </c>
      <c r="D913" s="339" t="s">
        <v>782</v>
      </c>
      <c r="E913" s="339">
        <v>2906.78</v>
      </c>
      <c r="F913" s="339">
        <v>523.22</v>
      </c>
      <c r="G913" s="339">
        <f>ROUND((C913*(E913)),2)</f>
        <v>8458.73</v>
      </c>
      <c r="H913" s="339">
        <f>ROUND((C913*(F913)),2)</f>
        <v>1522.57</v>
      </c>
    </row>
    <row r="914" spans="1:10" x14ac:dyDescent="0.2">
      <c r="B914" s="339" t="s">
        <v>865</v>
      </c>
      <c r="C914" s="339">
        <f>+C911*1.1</f>
        <v>1.1000000000000001</v>
      </c>
      <c r="D914" s="339" t="s">
        <v>9</v>
      </c>
      <c r="E914" s="339">
        <v>7584.75</v>
      </c>
      <c r="F914" s="339">
        <v>1365.26</v>
      </c>
      <c r="G914" s="339">
        <f>ROUND((C914*(E914)),2)</f>
        <v>8343.23</v>
      </c>
      <c r="H914" s="339">
        <f>ROUND((C914*(F914)),2)</f>
        <v>1501.79</v>
      </c>
    </row>
    <row r="915" spans="1:10" x14ac:dyDescent="0.2">
      <c r="B915" s="339" t="s">
        <v>784</v>
      </c>
      <c r="C915" s="339">
        <f>+C913*2</f>
        <v>5.82</v>
      </c>
      <c r="D915" s="339" t="s">
        <v>714</v>
      </c>
      <c r="E915" s="339">
        <v>76.27</v>
      </c>
      <c r="F915" s="339">
        <v>13.73</v>
      </c>
      <c r="G915" s="339">
        <f>ROUND((C915*(E915)),2)</f>
        <v>443.89</v>
      </c>
      <c r="H915" s="339">
        <f>ROUND((C915*(F915)),2)</f>
        <v>79.91</v>
      </c>
    </row>
    <row r="916" spans="1:10" x14ac:dyDescent="0.2">
      <c r="B916" s="339" t="s">
        <v>722</v>
      </c>
    </row>
    <row r="917" spans="1:10" x14ac:dyDescent="0.2">
      <c r="B917" s="339" t="s">
        <v>785</v>
      </c>
      <c r="C917" s="339">
        <v>16.66</v>
      </c>
      <c r="D917" s="339" t="s">
        <v>1</v>
      </c>
      <c r="E917" s="339">
        <v>160.51</v>
      </c>
      <c r="F917" s="339">
        <v>0</v>
      </c>
      <c r="G917" s="339">
        <f>ROUND((C917*(E917)),2)</f>
        <v>2674.1</v>
      </c>
      <c r="H917" s="339">
        <f>ROUND((C917*(F917)),2)</f>
        <v>0</v>
      </c>
    </row>
    <row r="918" spans="1:10" x14ac:dyDescent="0.2">
      <c r="B918" s="339" t="s">
        <v>810</v>
      </c>
      <c r="C918" s="339">
        <f>+C917*4</f>
        <v>66.64</v>
      </c>
      <c r="D918" s="339" t="s">
        <v>1</v>
      </c>
      <c r="E918" s="339">
        <v>647.72174999999993</v>
      </c>
      <c r="F918" s="339">
        <v>0</v>
      </c>
      <c r="G918" s="339">
        <f>ROUND((C918*(E918)),2)</f>
        <v>43164.18</v>
      </c>
      <c r="H918" s="339">
        <f>ROUND((C918*(F918)),2)</f>
        <v>0</v>
      </c>
    </row>
    <row r="919" spans="1:10" x14ac:dyDescent="0.2">
      <c r="B919" s="339" t="s">
        <v>707</v>
      </c>
      <c r="G919" s="339">
        <f>SUM(G913:G918)</f>
        <v>63084.13</v>
      </c>
      <c r="H919" s="339">
        <f>SUM(H913:H918)</f>
        <v>3104.2699999999995</v>
      </c>
      <c r="I919" s="340">
        <f>SUM(G919:H919)</f>
        <v>66188.399999999994</v>
      </c>
    </row>
    <row r="921" spans="1:10" ht="24" x14ac:dyDescent="0.2">
      <c r="A921" s="339">
        <f>+A909+0.01</f>
        <v>104.42000000000021</v>
      </c>
      <c r="B921" s="339" t="s">
        <v>868</v>
      </c>
      <c r="C921" s="339">
        <v>1</v>
      </c>
      <c r="D921" s="339" t="s">
        <v>9</v>
      </c>
      <c r="G921" s="339">
        <f>+G931/C923</f>
        <v>49309.979999999996</v>
      </c>
      <c r="H921" s="339">
        <f>+H931/C923</f>
        <v>3274.98</v>
      </c>
      <c r="I921" s="340">
        <f>+H921+G921</f>
        <v>52584.959999999999</v>
      </c>
      <c r="J921" s="339" t="s">
        <v>701</v>
      </c>
    </row>
    <row r="922" spans="1:10" x14ac:dyDescent="0.2">
      <c r="B922" s="339" t="s">
        <v>827</v>
      </c>
    </row>
    <row r="923" spans="1:10" x14ac:dyDescent="0.2">
      <c r="B923" s="339" t="s">
        <v>703</v>
      </c>
      <c r="C923" s="339">
        <v>1</v>
      </c>
      <c r="D923" s="339" t="s">
        <v>9</v>
      </c>
    </row>
    <row r="924" spans="1:10" x14ac:dyDescent="0.2">
      <c r="B924" s="339" t="s">
        <v>704</v>
      </c>
    </row>
    <row r="925" spans="1:10" x14ac:dyDescent="0.2">
      <c r="B925" s="339" t="s">
        <v>781</v>
      </c>
      <c r="C925" s="339">
        <v>3.22</v>
      </c>
      <c r="D925" s="339" t="s">
        <v>782</v>
      </c>
      <c r="E925" s="339">
        <v>2906.78</v>
      </c>
      <c r="F925" s="339">
        <v>523.22</v>
      </c>
      <c r="G925" s="339">
        <f>ROUND((C925*(E925)),2)</f>
        <v>9359.83</v>
      </c>
      <c r="H925" s="339">
        <f>ROUND((C925*(F925)),2)</f>
        <v>1684.77</v>
      </c>
    </row>
    <row r="926" spans="1:10" x14ac:dyDescent="0.2">
      <c r="B926" s="339" t="s">
        <v>865</v>
      </c>
      <c r="C926" s="339">
        <f>+C923*1.1</f>
        <v>1.1000000000000001</v>
      </c>
      <c r="D926" s="339" t="s">
        <v>9</v>
      </c>
      <c r="E926" s="339">
        <v>7584.75</v>
      </c>
      <c r="F926" s="339">
        <v>1365.26</v>
      </c>
      <c r="G926" s="339">
        <f>ROUND((C926*(E926)),2)</f>
        <v>8343.23</v>
      </c>
      <c r="H926" s="339">
        <f>ROUND((C926*(F926)),2)</f>
        <v>1501.79</v>
      </c>
    </row>
    <row r="927" spans="1:10" x14ac:dyDescent="0.2">
      <c r="B927" s="339" t="s">
        <v>784</v>
      </c>
      <c r="C927" s="339">
        <f>+C925*2</f>
        <v>6.44</v>
      </c>
      <c r="D927" s="339" t="s">
        <v>714</v>
      </c>
      <c r="E927" s="339">
        <v>76.27</v>
      </c>
      <c r="F927" s="339">
        <v>13.73</v>
      </c>
      <c r="G927" s="339">
        <f>ROUND((C927*(E927)),2)</f>
        <v>491.18</v>
      </c>
      <c r="H927" s="339">
        <f>ROUND((C927*(F927)),2)</f>
        <v>88.42</v>
      </c>
    </row>
    <row r="928" spans="1:10" x14ac:dyDescent="0.2">
      <c r="B928" s="339" t="s">
        <v>722</v>
      </c>
    </row>
    <row r="929" spans="1:10" x14ac:dyDescent="0.2">
      <c r="B929" s="339" t="s">
        <v>785</v>
      </c>
      <c r="C929" s="339">
        <f>+C925</f>
        <v>3.22</v>
      </c>
      <c r="D929" s="339" t="s">
        <v>782</v>
      </c>
      <c r="E929" s="339">
        <v>723.91</v>
      </c>
      <c r="F929" s="339">
        <v>0</v>
      </c>
      <c r="G929" s="339">
        <f>ROUND((C929*(E929)),2)</f>
        <v>2330.9899999999998</v>
      </c>
      <c r="H929" s="339">
        <f>ROUND((C929*(F929)),2)</f>
        <v>0</v>
      </c>
    </row>
    <row r="930" spans="1:10" x14ac:dyDescent="0.2">
      <c r="B930" s="339" t="s">
        <v>810</v>
      </c>
      <c r="C930" s="339">
        <f>11.11*4</f>
        <v>44.44</v>
      </c>
      <c r="D930" s="339" t="s">
        <v>1</v>
      </c>
      <c r="E930" s="339">
        <v>647.72174999999993</v>
      </c>
      <c r="F930" s="339">
        <v>0</v>
      </c>
      <c r="G930" s="339">
        <f>ROUND((C930*(E930)),2)</f>
        <v>28784.75</v>
      </c>
      <c r="H930" s="339">
        <f>ROUND((C930*(F930)),2)</f>
        <v>0</v>
      </c>
    </row>
    <row r="931" spans="1:10" x14ac:dyDescent="0.2">
      <c r="B931" s="339" t="s">
        <v>707</v>
      </c>
      <c r="G931" s="339">
        <f>SUM(G925:G930)</f>
        <v>49309.979999999996</v>
      </c>
      <c r="H931" s="339">
        <f>SUM(H925:H930)</f>
        <v>3274.98</v>
      </c>
      <c r="I931" s="340">
        <f>SUM(G931:H931)</f>
        <v>52584.959999999999</v>
      </c>
    </row>
    <row r="933" spans="1:10" ht="24" x14ac:dyDescent="0.2">
      <c r="A933" s="339">
        <f>+A921+0.01</f>
        <v>104.43000000000022</v>
      </c>
      <c r="B933" s="339" t="s">
        <v>869</v>
      </c>
      <c r="C933" s="339">
        <v>1</v>
      </c>
      <c r="D933" s="339" t="s">
        <v>9</v>
      </c>
      <c r="G933" s="339">
        <f>+G943/C935</f>
        <v>44774.45</v>
      </c>
      <c r="H933" s="339">
        <f>+H943/C935</f>
        <v>3280.49</v>
      </c>
      <c r="I933" s="340">
        <f>+H933+G933</f>
        <v>48054.939999999995</v>
      </c>
      <c r="J933" s="339" t="s">
        <v>701</v>
      </c>
    </row>
    <row r="934" spans="1:10" x14ac:dyDescent="0.2">
      <c r="B934" s="339" t="s">
        <v>831</v>
      </c>
    </row>
    <row r="935" spans="1:10" x14ac:dyDescent="0.2">
      <c r="B935" s="339" t="s">
        <v>703</v>
      </c>
      <c r="C935" s="339">
        <v>1</v>
      </c>
      <c r="D935" s="339" t="s">
        <v>9</v>
      </c>
    </row>
    <row r="936" spans="1:10" x14ac:dyDescent="0.2">
      <c r="B936" s="339" t="s">
        <v>704</v>
      </c>
    </row>
    <row r="937" spans="1:10" x14ac:dyDescent="0.2">
      <c r="B937" s="339" t="s">
        <v>781</v>
      </c>
      <c r="C937" s="339">
        <v>3.23</v>
      </c>
      <c r="D937" s="339" t="s">
        <v>782</v>
      </c>
      <c r="E937" s="339">
        <v>2906.78</v>
      </c>
      <c r="F937" s="339">
        <v>523.22</v>
      </c>
      <c r="G937" s="339">
        <f>ROUND((C937*(E937)),2)</f>
        <v>9388.9</v>
      </c>
      <c r="H937" s="339">
        <f>ROUND((C937*(F937)),2)</f>
        <v>1690</v>
      </c>
    </row>
    <row r="938" spans="1:10" x14ac:dyDescent="0.2">
      <c r="B938" s="339" t="s">
        <v>865</v>
      </c>
      <c r="C938" s="339">
        <f>+C935*1.1</f>
        <v>1.1000000000000001</v>
      </c>
      <c r="D938" s="339" t="s">
        <v>9</v>
      </c>
      <c r="E938" s="339">
        <v>7584.75</v>
      </c>
      <c r="F938" s="339">
        <v>1365.26</v>
      </c>
      <c r="G938" s="339">
        <f>ROUND((C938*(E938)),2)</f>
        <v>8343.23</v>
      </c>
      <c r="H938" s="339">
        <f>ROUND((C938*(F938)),2)</f>
        <v>1501.79</v>
      </c>
    </row>
    <row r="939" spans="1:10" x14ac:dyDescent="0.2">
      <c r="B939" s="339" t="s">
        <v>784</v>
      </c>
      <c r="C939" s="339">
        <f>+C937*2</f>
        <v>6.46</v>
      </c>
      <c r="D939" s="339" t="s">
        <v>714</v>
      </c>
      <c r="E939" s="339">
        <v>76.27</v>
      </c>
      <c r="F939" s="339">
        <v>13.73</v>
      </c>
      <c r="G939" s="339">
        <f>ROUND((C939*(E939)),2)</f>
        <v>492.7</v>
      </c>
      <c r="H939" s="339">
        <f>ROUND((C939*(F939)),2)</f>
        <v>88.7</v>
      </c>
    </row>
    <row r="940" spans="1:10" x14ac:dyDescent="0.2">
      <c r="B940" s="339" t="s">
        <v>722</v>
      </c>
    </row>
    <row r="941" spans="1:10" x14ac:dyDescent="0.2">
      <c r="B941" s="339" t="s">
        <v>785</v>
      </c>
      <c r="C941" s="339">
        <f>+C937</f>
        <v>3.23</v>
      </c>
      <c r="D941" s="339" t="s">
        <v>782</v>
      </c>
      <c r="E941" s="339">
        <v>723.91</v>
      </c>
      <c r="F941" s="339">
        <v>0</v>
      </c>
      <c r="G941" s="339">
        <f>ROUND((C941*(E941)),2)</f>
        <v>2338.23</v>
      </c>
      <c r="H941" s="339">
        <f>ROUND((C941*(F941)),2)</f>
        <v>0</v>
      </c>
    </row>
    <row r="942" spans="1:10" x14ac:dyDescent="0.2">
      <c r="B942" s="339" t="s">
        <v>832</v>
      </c>
      <c r="C942" s="339">
        <f>8.33*4</f>
        <v>33.32</v>
      </c>
      <c r="D942" s="339" t="s">
        <v>1</v>
      </c>
      <c r="E942" s="339">
        <v>726.63236749999987</v>
      </c>
      <c r="F942" s="339">
        <v>0</v>
      </c>
      <c r="G942" s="339">
        <f>ROUND((C942*(E942)),2)</f>
        <v>24211.39</v>
      </c>
      <c r="H942" s="339">
        <f>ROUND((C942*(F942)),2)</f>
        <v>0</v>
      </c>
    </row>
    <row r="943" spans="1:10" x14ac:dyDescent="0.2">
      <c r="B943" s="339" t="s">
        <v>707</v>
      </c>
      <c r="G943" s="339">
        <f>SUM(G937:G942)</f>
        <v>44774.45</v>
      </c>
      <c r="H943" s="339">
        <f>SUM(H937:H942)</f>
        <v>3280.49</v>
      </c>
      <c r="I943" s="340">
        <f>SUM(G943:H943)</f>
        <v>48054.939999999995</v>
      </c>
    </row>
    <row r="945" spans="1:10" ht="24" x14ac:dyDescent="0.2">
      <c r="A945" s="339">
        <f>+A933+0.01</f>
        <v>104.44000000000023</v>
      </c>
      <c r="B945" s="339" t="s">
        <v>870</v>
      </c>
      <c r="C945" s="339">
        <v>1</v>
      </c>
      <c r="D945" s="339" t="s">
        <v>9</v>
      </c>
      <c r="G945" s="339">
        <f>+G955/C947</f>
        <v>41263.64</v>
      </c>
      <c r="H945" s="339">
        <f>+H955/C947</f>
        <v>3649.44</v>
      </c>
      <c r="I945" s="340">
        <f>+H945+G945</f>
        <v>44913.08</v>
      </c>
      <c r="J945" s="339" t="s">
        <v>701</v>
      </c>
    </row>
    <row r="946" spans="1:10" x14ac:dyDescent="0.2">
      <c r="B946" s="339" t="s">
        <v>835</v>
      </c>
    </row>
    <row r="947" spans="1:10" x14ac:dyDescent="0.2">
      <c r="B947" s="339" t="s">
        <v>703</v>
      </c>
      <c r="C947" s="339">
        <v>1</v>
      </c>
      <c r="D947" s="339" t="s">
        <v>9</v>
      </c>
    </row>
    <row r="948" spans="1:10" x14ac:dyDescent="0.2">
      <c r="B948" s="339" t="s">
        <v>704</v>
      </c>
    </row>
    <row r="949" spans="1:10" x14ac:dyDescent="0.2">
      <c r="B949" s="339" t="s">
        <v>781</v>
      </c>
      <c r="C949" s="339">
        <v>3.9</v>
      </c>
      <c r="D949" s="339" t="s">
        <v>782</v>
      </c>
      <c r="E949" s="339">
        <v>2906.78</v>
      </c>
      <c r="F949" s="339">
        <v>523.22</v>
      </c>
      <c r="G949" s="339">
        <f>ROUND((C949*(E949)),2)</f>
        <v>11336.44</v>
      </c>
      <c r="H949" s="339">
        <f>ROUND((C949*(F949)),2)</f>
        <v>2040.56</v>
      </c>
    </row>
    <row r="950" spans="1:10" x14ac:dyDescent="0.2">
      <c r="B950" s="339" t="s">
        <v>865</v>
      </c>
      <c r="C950" s="339">
        <f>+C947*1.1</f>
        <v>1.1000000000000001</v>
      </c>
      <c r="D950" s="339" t="s">
        <v>9</v>
      </c>
      <c r="E950" s="339">
        <v>7584.75</v>
      </c>
      <c r="F950" s="339">
        <v>1365.26</v>
      </c>
      <c r="G950" s="339">
        <f>ROUND((C950*(E950)),2)</f>
        <v>8343.23</v>
      </c>
      <c r="H950" s="339">
        <f>ROUND((C950*(F950)),2)</f>
        <v>1501.79</v>
      </c>
    </row>
    <row r="951" spans="1:10" x14ac:dyDescent="0.2">
      <c r="B951" s="339" t="s">
        <v>784</v>
      </c>
      <c r="C951" s="339">
        <f>+C949*2</f>
        <v>7.8</v>
      </c>
      <c r="D951" s="339" t="s">
        <v>714</v>
      </c>
      <c r="E951" s="339">
        <v>76.27</v>
      </c>
      <c r="F951" s="339">
        <v>13.73</v>
      </c>
      <c r="G951" s="339">
        <f>ROUND((C951*(E951)),2)</f>
        <v>594.91</v>
      </c>
      <c r="H951" s="339">
        <f>ROUND((C951*(F951)),2)</f>
        <v>107.09</v>
      </c>
    </row>
    <row r="952" spans="1:10" x14ac:dyDescent="0.2">
      <c r="B952" s="339" t="s">
        <v>722</v>
      </c>
    </row>
    <row r="953" spans="1:10" x14ac:dyDescent="0.2">
      <c r="B953" s="339" t="s">
        <v>785</v>
      </c>
      <c r="C953" s="339">
        <f>+C949</f>
        <v>3.9</v>
      </c>
      <c r="D953" s="339" t="s">
        <v>782</v>
      </c>
      <c r="E953" s="339">
        <v>723.91</v>
      </c>
      <c r="F953" s="339">
        <v>0</v>
      </c>
      <c r="G953" s="339">
        <f>ROUND((C953*(E953)),2)</f>
        <v>2823.25</v>
      </c>
      <c r="H953" s="339">
        <f>ROUND((C953*(F953)),2)</f>
        <v>0</v>
      </c>
    </row>
    <row r="954" spans="1:10" x14ac:dyDescent="0.2">
      <c r="B954" s="339" t="s">
        <v>832</v>
      </c>
      <c r="C954" s="339">
        <f>6.25*4</f>
        <v>25</v>
      </c>
      <c r="D954" s="339" t="s">
        <v>1</v>
      </c>
      <c r="E954" s="339">
        <v>726.63236749999987</v>
      </c>
      <c r="F954" s="339">
        <v>0</v>
      </c>
      <c r="G954" s="339">
        <f>ROUND((C954*(E954)),2)</f>
        <v>18165.810000000001</v>
      </c>
      <c r="H954" s="339">
        <f>ROUND((C954*(F954)),2)</f>
        <v>0</v>
      </c>
    </row>
    <row r="955" spans="1:10" x14ac:dyDescent="0.2">
      <c r="B955" s="339" t="s">
        <v>707</v>
      </c>
      <c r="G955" s="339">
        <f>SUM(G949:G954)</f>
        <v>41263.64</v>
      </c>
      <c r="H955" s="339">
        <f>SUM(H949:H954)</f>
        <v>3649.44</v>
      </c>
      <c r="I955" s="340">
        <f>SUM(G955:H955)</f>
        <v>44913.08</v>
      </c>
    </row>
    <row r="957" spans="1:10" ht="24" x14ac:dyDescent="0.2">
      <c r="A957" s="339">
        <f>+A945+0.01</f>
        <v>104.45000000000023</v>
      </c>
      <c r="B957" s="339" t="s">
        <v>871</v>
      </c>
      <c r="C957" s="339">
        <v>1</v>
      </c>
      <c r="D957" s="339" t="s">
        <v>9</v>
      </c>
      <c r="G957" s="339">
        <f>+G967/C959</f>
        <v>37915.96</v>
      </c>
      <c r="H957" s="339">
        <f>+H967/C959</f>
        <v>3930.29</v>
      </c>
      <c r="I957" s="340">
        <f>+H957+G957</f>
        <v>41846.25</v>
      </c>
      <c r="J957" s="339" t="s">
        <v>701</v>
      </c>
    </row>
    <row r="958" spans="1:10" x14ac:dyDescent="0.2">
      <c r="B958" s="339" t="s">
        <v>838</v>
      </c>
    </row>
    <row r="959" spans="1:10" x14ac:dyDescent="0.2">
      <c r="B959" s="339" t="s">
        <v>703</v>
      </c>
      <c r="C959" s="339">
        <v>1</v>
      </c>
      <c r="D959" s="339" t="s">
        <v>9</v>
      </c>
    </row>
    <row r="960" spans="1:10" x14ac:dyDescent="0.2">
      <c r="B960" s="339" t="s">
        <v>704</v>
      </c>
    </row>
    <row r="961" spans="1:10" x14ac:dyDescent="0.2">
      <c r="B961" s="339" t="s">
        <v>781</v>
      </c>
      <c r="C961" s="339">
        <v>4.41</v>
      </c>
      <c r="D961" s="339" t="s">
        <v>782</v>
      </c>
      <c r="E961" s="339">
        <v>2906.78</v>
      </c>
      <c r="F961" s="339">
        <v>523.22</v>
      </c>
      <c r="G961" s="339">
        <f>ROUND((C961*(E961)),2)</f>
        <v>12818.9</v>
      </c>
      <c r="H961" s="339">
        <f>ROUND((C961*(F961)),2)</f>
        <v>2307.4</v>
      </c>
    </row>
    <row r="962" spans="1:10" x14ac:dyDescent="0.2">
      <c r="B962" s="339" t="s">
        <v>865</v>
      </c>
      <c r="C962" s="339">
        <f>+C959*1.1</f>
        <v>1.1000000000000001</v>
      </c>
      <c r="D962" s="339" t="s">
        <v>9</v>
      </c>
      <c r="E962" s="339">
        <v>7584.75</v>
      </c>
      <c r="F962" s="339">
        <v>1365.26</v>
      </c>
      <c r="G962" s="339">
        <f>ROUND((C962*(E962)),2)</f>
        <v>8343.23</v>
      </c>
      <c r="H962" s="339">
        <f>ROUND((C962*(F962)),2)</f>
        <v>1501.79</v>
      </c>
    </row>
    <row r="963" spans="1:10" x14ac:dyDescent="0.2">
      <c r="B963" s="339" t="s">
        <v>784</v>
      </c>
      <c r="C963" s="339">
        <f>+C961*2</f>
        <v>8.82</v>
      </c>
      <c r="D963" s="339" t="s">
        <v>714</v>
      </c>
      <c r="E963" s="339">
        <v>76.27</v>
      </c>
      <c r="F963" s="339">
        <v>13.73</v>
      </c>
      <c r="G963" s="339">
        <f>ROUND((C963*(E963)),2)</f>
        <v>672.7</v>
      </c>
      <c r="H963" s="339">
        <f>ROUND((C963*(F963)),2)</f>
        <v>121.1</v>
      </c>
    </row>
    <row r="964" spans="1:10" x14ac:dyDescent="0.2">
      <c r="B964" s="339" t="s">
        <v>722</v>
      </c>
    </row>
    <row r="965" spans="1:10" x14ac:dyDescent="0.2">
      <c r="B965" s="339" t="s">
        <v>785</v>
      </c>
      <c r="C965" s="339">
        <f>+C961</f>
        <v>4.41</v>
      </c>
      <c r="D965" s="339" t="s">
        <v>782</v>
      </c>
      <c r="E965" s="339">
        <v>723.91</v>
      </c>
      <c r="F965" s="339">
        <v>0</v>
      </c>
      <c r="G965" s="339">
        <f>ROUND((C965*(E965)),2)</f>
        <v>3192.44</v>
      </c>
      <c r="H965" s="339">
        <f>ROUND((C965*(F965)),2)</f>
        <v>0</v>
      </c>
    </row>
    <row r="966" spans="1:10" x14ac:dyDescent="0.2">
      <c r="B966" s="339" t="s">
        <v>839</v>
      </c>
      <c r="C966" s="339">
        <f>4*4</f>
        <v>16</v>
      </c>
      <c r="D966" s="339" t="s">
        <v>1</v>
      </c>
      <c r="E966" s="339">
        <v>805.54298499999982</v>
      </c>
      <c r="F966" s="339">
        <v>0</v>
      </c>
      <c r="G966" s="339">
        <f>ROUND((C966*(E966)),2)</f>
        <v>12888.69</v>
      </c>
      <c r="H966" s="339">
        <f>ROUND((C966*(F966)),2)</f>
        <v>0</v>
      </c>
    </row>
    <row r="967" spans="1:10" x14ac:dyDescent="0.2">
      <c r="B967" s="339" t="s">
        <v>707</v>
      </c>
      <c r="G967" s="339">
        <f>SUM(G961:G966)</f>
        <v>37915.96</v>
      </c>
      <c r="H967" s="339">
        <f>SUM(H961:H966)</f>
        <v>3930.29</v>
      </c>
      <c r="I967" s="340">
        <f>SUM(G967:H967)</f>
        <v>41846.25</v>
      </c>
    </row>
    <row r="969" spans="1:10" ht="24" x14ac:dyDescent="0.2">
      <c r="A969" s="339">
        <f>+A957+0.01</f>
        <v>104.46000000000024</v>
      </c>
      <c r="B969" s="339" t="s">
        <v>872</v>
      </c>
      <c r="C969" s="339">
        <v>1</v>
      </c>
      <c r="D969" s="339" t="s">
        <v>9</v>
      </c>
      <c r="G969" s="339">
        <f>+G979/C971</f>
        <v>48595.519999999997</v>
      </c>
      <c r="H969" s="339">
        <f>+H979/C971</f>
        <v>5929.2599999999993</v>
      </c>
      <c r="I969" s="340">
        <f>+H969+G969</f>
        <v>54524.78</v>
      </c>
      <c r="J969" s="339" t="s">
        <v>701</v>
      </c>
    </row>
    <row r="970" spans="1:10" x14ac:dyDescent="0.2">
      <c r="B970" s="339" t="s">
        <v>843</v>
      </c>
    </row>
    <row r="971" spans="1:10" x14ac:dyDescent="0.2">
      <c r="B971" s="339" t="s">
        <v>703</v>
      </c>
      <c r="C971" s="339">
        <v>1</v>
      </c>
      <c r="D971" s="339" t="s">
        <v>9</v>
      </c>
    </row>
    <row r="972" spans="1:10" x14ac:dyDescent="0.2">
      <c r="B972" s="339" t="s">
        <v>704</v>
      </c>
    </row>
    <row r="973" spans="1:10" x14ac:dyDescent="0.2">
      <c r="B973" s="339" t="s">
        <v>781</v>
      </c>
      <c r="C973" s="339">
        <v>8.0399999999999991</v>
      </c>
      <c r="D973" s="339" t="s">
        <v>782</v>
      </c>
      <c r="E973" s="339">
        <v>2906.78</v>
      </c>
      <c r="F973" s="339">
        <v>523.22</v>
      </c>
      <c r="G973" s="339">
        <f>ROUND((C973*(E973)),2)</f>
        <v>23370.51</v>
      </c>
      <c r="H973" s="339">
        <f>ROUND((C973*(F973)),2)</f>
        <v>4206.6899999999996</v>
      </c>
    </row>
    <row r="974" spans="1:10" x14ac:dyDescent="0.2">
      <c r="B974" s="339" t="s">
        <v>865</v>
      </c>
      <c r="C974" s="339">
        <f>+C971*1.1</f>
        <v>1.1000000000000001</v>
      </c>
      <c r="D974" s="339" t="s">
        <v>9</v>
      </c>
      <c r="E974" s="339">
        <v>7584.75</v>
      </c>
      <c r="F974" s="339">
        <v>1365.26</v>
      </c>
      <c r="G974" s="339">
        <f>ROUND((C974*(E974)),2)</f>
        <v>8343.23</v>
      </c>
      <c r="H974" s="339">
        <f>ROUND((C974*(F974)),2)</f>
        <v>1501.79</v>
      </c>
    </row>
    <row r="975" spans="1:10" x14ac:dyDescent="0.2">
      <c r="B975" s="339" t="s">
        <v>784</v>
      </c>
      <c r="C975" s="339">
        <f>+C973*2</f>
        <v>16.079999999999998</v>
      </c>
      <c r="D975" s="339" t="s">
        <v>714</v>
      </c>
      <c r="E975" s="339">
        <v>76.27</v>
      </c>
      <c r="F975" s="339">
        <v>13.73</v>
      </c>
      <c r="G975" s="339">
        <f>ROUND((C975*(E975)),2)</f>
        <v>1226.42</v>
      </c>
      <c r="H975" s="339">
        <f>ROUND((C975*(F975)),2)</f>
        <v>220.78</v>
      </c>
    </row>
    <row r="976" spans="1:10" x14ac:dyDescent="0.2">
      <c r="B976" s="339" t="s">
        <v>722</v>
      </c>
    </row>
    <row r="977" spans="1:10" x14ac:dyDescent="0.2">
      <c r="B977" s="339" t="s">
        <v>785</v>
      </c>
      <c r="C977" s="339">
        <f>+C973</f>
        <v>8.0399999999999991</v>
      </c>
      <c r="D977" s="339" t="s">
        <v>782</v>
      </c>
      <c r="E977" s="339">
        <v>723.91</v>
      </c>
      <c r="F977" s="339">
        <v>0</v>
      </c>
      <c r="G977" s="339">
        <f>ROUND((C977*(E977)),2)</f>
        <v>5820.24</v>
      </c>
      <c r="H977" s="339">
        <f>ROUND((C977*(F977)),2)</f>
        <v>0</v>
      </c>
    </row>
    <row r="978" spans="1:10" x14ac:dyDescent="0.2">
      <c r="B978" s="339" t="s">
        <v>844</v>
      </c>
      <c r="C978" s="339">
        <f>2.78*4</f>
        <v>11.12</v>
      </c>
      <c r="D978" s="339" t="s">
        <v>1</v>
      </c>
      <c r="E978" s="339">
        <v>884.45360249999976</v>
      </c>
      <c r="F978" s="339">
        <v>0</v>
      </c>
      <c r="G978" s="339">
        <f>ROUND((C978*(E978)),2)</f>
        <v>9835.1200000000008</v>
      </c>
      <c r="H978" s="339">
        <f>ROUND((C978*(F978)),2)</f>
        <v>0</v>
      </c>
    </row>
    <row r="979" spans="1:10" x14ac:dyDescent="0.2">
      <c r="B979" s="339" t="s">
        <v>707</v>
      </c>
      <c r="G979" s="339">
        <f>SUM(G973:G978)</f>
        <v>48595.519999999997</v>
      </c>
      <c r="H979" s="339">
        <f>SUM(H973:H978)</f>
        <v>5929.2599999999993</v>
      </c>
      <c r="I979" s="340">
        <f>SUM(G979:H979)</f>
        <v>54524.78</v>
      </c>
    </row>
    <row r="981" spans="1:10" ht="24" x14ac:dyDescent="0.2">
      <c r="A981" s="339">
        <f>+A969+0.01</f>
        <v>104.47000000000024</v>
      </c>
      <c r="B981" s="339" t="s">
        <v>873</v>
      </c>
      <c r="C981" s="339">
        <v>1</v>
      </c>
      <c r="D981" s="339" t="s">
        <v>9</v>
      </c>
      <c r="G981" s="339">
        <f>+G991/C983</f>
        <v>76792.450000000012</v>
      </c>
      <c r="H981" s="339">
        <f>+H991/C983</f>
        <v>4511.71</v>
      </c>
      <c r="I981" s="340">
        <f>+H981+G981</f>
        <v>81304.160000000018</v>
      </c>
      <c r="J981" s="339" t="s">
        <v>701</v>
      </c>
    </row>
    <row r="982" spans="1:10" x14ac:dyDescent="0.2">
      <c r="B982" s="339" t="s">
        <v>874</v>
      </c>
    </row>
    <row r="983" spans="1:10" x14ac:dyDescent="0.2">
      <c r="B983" s="339" t="s">
        <v>703</v>
      </c>
      <c r="C983" s="339">
        <v>1</v>
      </c>
      <c r="D983" s="339" t="s">
        <v>9</v>
      </c>
    </row>
    <row r="984" spans="1:10" x14ac:dyDescent="0.2">
      <c r="B984" s="339" t="s">
        <v>704</v>
      </c>
    </row>
    <row r="985" spans="1:10" x14ac:dyDescent="0.2">
      <c r="B985" s="339" t="s">
        <v>781</v>
      </c>
      <c r="C985" s="339">
        <v>6.02</v>
      </c>
      <c r="D985" s="339" t="s">
        <v>782</v>
      </c>
      <c r="E985" s="339">
        <v>2906.78</v>
      </c>
      <c r="F985" s="339">
        <v>523.22</v>
      </c>
      <c r="G985" s="339">
        <f>ROUND((C985*(E985)),2)</f>
        <v>17498.82</v>
      </c>
      <c r="H985" s="339">
        <f>ROUND((C985*(F985)),2)</f>
        <v>3149.78</v>
      </c>
    </row>
    <row r="986" spans="1:10" x14ac:dyDescent="0.2">
      <c r="B986" s="339" t="s">
        <v>809</v>
      </c>
      <c r="C986" s="339">
        <f>+C983*1.1</f>
        <v>1.1000000000000001</v>
      </c>
      <c r="D986" s="339" t="s">
        <v>9</v>
      </c>
      <c r="E986" s="339">
        <v>7246.9600000000009</v>
      </c>
      <c r="F986" s="339">
        <v>1087.8399999999999</v>
      </c>
      <c r="G986" s="339">
        <f>ROUND((C986*(E986)),2)</f>
        <v>7971.66</v>
      </c>
      <c r="H986" s="339">
        <f>ROUND((C986*(F986)),2)</f>
        <v>1196.6199999999999</v>
      </c>
    </row>
    <row r="987" spans="1:10" x14ac:dyDescent="0.2">
      <c r="B987" s="339" t="s">
        <v>784</v>
      </c>
      <c r="C987" s="339">
        <f>+C985*2</f>
        <v>12.04</v>
      </c>
      <c r="D987" s="339" t="s">
        <v>714</v>
      </c>
      <c r="E987" s="339">
        <v>76.27</v>
      </c>
      <c r="F987" s="339">
        <v>13.73</v>
      </c>
      <c r="G987" s="339">
        <f>ROUND((C987*(E987)),2)</f>
        <v>918.29</v>
      </c>
      <c r="H987" s="339">
        <f>ROUND((C987*(F987)),2)</f>
        <v>165.31</v>
      </c>
    </row>
    <row r="988" spans="1:10" x14ac:dyDescent="0.2">
      <c r="B988" s="339" t="s">
        <v>722</v>
      </c>
    </row>
    <row r="989" spans="1:10" x14ac:dyDescent="0.2">
      <c r="B989" s="339" t="s">
        <v>785</v>
      </c>
      <c r="C989" s="339">
        <v>31.85</v>
      </c>
      <c r="D989" s="339" t="s">
        <v>1</v>
      </c>
      <c r="E989" s="339">
        <v>160.51</v>
      </c>
      <c r="F989" s="339">
        <v>0</v>
      </c>
      <c r="G989" s="339">
        <f>ROUND((C989*(E989)),2)</f>
        <v>5112.24</v>
      </c>
      <c r="H989" s="339">
        <f>ROUND((C989*(F989)),2)</f>
        <v>0</v>
      </c>
    </row>
    <row r="990" spans="1:10" x14ac:dyDescent="0.2">
      <c r="B990" s="339" t="s">
        <v>875</v>
      </c>
      <c r="C990" s="339">
        <f>+C989</f>
        <v>31.85</v>
      </c>
      <c r="D990" s="339" t="s">
        <v>1</v>
      </c>
      <c r="E990" s="339">
        <v>1422.0231300437497</v>
      </c>
      <c r="F990" s="339">
        <v>0</v>
      </c>
      <c r="G990" s="339">
        <f>ROUND((C990*(E990)),2)</f>
        <v>45291.44</v>
      </c>
      <c r="H990" s="339">
        <f>ROUND((C990*(F990)),2)</f>
        <v>0</v>
      </c>
    </row>
    <row r="991" spans="1:10" x14ac:dyDescent="0.2">
      <c r="B991" s="339" t="s">
        <v>707</v>
      </c>
      <c r="G991" s="339">
        <f>SUM(G985:G990)</f>
        <v>76792.450000000012</v>
      </c>
      <c r="H991" s="339">
        <f>SUM(H985:H990)</f>
        <v>4511.71</v>
      </c>
      <c r="I991" s="340">
        <f>SUM(G991:H991)</f>
        <v>81304.160000000018</v>
      </c>
    </row>
    <row r="993" spans="1:10" ht="24" x14ac:dyDescent="0.2">
      <c r="A993" s="339">
        <f>+A981+0.01</f>
        <v>104.48000000000025</v>
      </c>
      <c r="B993" s="339" t="s">
        <v>876</v>
      </c>
      <c r="C993" s="339">
        <v>1</v>
      </c>
      <c r="D993" s="339" t="s">
        <v>9</v>
      </c>
      <c r="G993" s="339">
        <f>+G1003/C995</f>
        <v>76292.91</v>
      </c>
      <c r="H993" s="339">
        <f>+H1003/C995</f>
        <v>4521.9400000000005</v>
      </c>
      <c r="I993" s="340">
        <f>+H993+G993</f>
        <v>80814.850000000006</v>
      </c>
      <c r="J993" s="339" t="s">
        <v>701</v>
      </c>
    </row>
    <row r="994" spans="1:10" x14ac:dyDescent="0.2">
      <c r="B994" s="339" t="s">
        <v>874</v>
      </c>
    </row>
    <row r="995" spans="1:10" x14ac:dyDescent="0.2">
      <c r="B995" s="339" t="s">
        <v>703</v>
      </c>
      <c r="C995" s="339">
        <v>1</v>
      </c>
      <c r="D995" s="339" t="s">
        <v>9</v>
      </c>
    </row>
    <row r="996" spans="1:10" x14ac:dyDescent="0.2">
      <c r="B996" s="339" t="s">
        <v>704</v>
      </c>
    </row>
    <row r="997" spans="1:10" x14ac:dyDescent="0.2">
      <c r="B997" s="339" t="s">
        <v>781</v>
      </c>
      <c r="C997" s="339">
        <v>6.02</v>
      </c>
      <c r="D997" s="339" t="s">
        <v>782</v>
      </c>
      <c r="E997" s="339">
        <v>2906.78</v>
      </c>
      <c r="F997" s="339">
        <v>523.22</v>
      </c>
      <c r="G997" s="339">
        <f>ROUND((C997*(E997)),2)</f>
        <v>17498.82</v>
      </c>
      <c r="H997" s="339">
        <f>ROUND((C997*(F997)),2)</f>
        <v>3149.78</v>
      </c>
    </row>
    <row r="998" spans="1:10" x14ac:dyDescent="0.2">
      <c r="B998" s="339" t="s">
        <v>809</v>
      </c>
      <c r="C998" s="339">
        <f>+C995*1.1</f>
        <v>1.1000000000000001</v>
      </c>
      <c r="D998" s="339" t="s">
        <v>9</v>
      </c>
      <c r="E998" s="339">
        <v>6792.84</v>
      </c>
      <c r="F998" s="339">
        <v>1097.1399999999999</v>
      </c>
      <c r="G998" s="339">
        <f>ROUND((C998*(E998)),2)</f>
        <v>7472.12</v>
      </c>
      <c r="H998" s="339">
        <f>ROUND((C998*(F998)),2)</f>
        <v>1206.8499999999999</v>
      </c>
    </row>
    <row r="999" spans="1:10" x14ac:dyDescent="0.2">
      <c r="B999" s="339" t="s">
        <v>784</v>
      </c>
      <c r="C999" s="339">
        <f>+C997*2</f>
        <v>12.04</v>
      </c>
      <c r="D999" s="339" t="s">
        <v>714</v>
      </c>
      <c r="E999" s="339">
        <v>76.27</v>
      </c>
      <c r="F999" s="339">
        <v>13.73</v>
      </c>
      <c r="G999" s="339">
        <f>ROUND((C999*(E999)),2)</f>
        <v>918.29</v>
      </c>
      <c r="H999" s="339">
        <f>ROUND((C999*(F999)),2)</f>
        <v>165.31</v>
      </c>
    </row>
    <row r="1000" spans="1:10" x14ac:dyDescent="0.2">
      <c r="B1000" s="339" t="s">
        <v>722</v>
      </c>
    </row>
    <row r="1001" spans="1:10" x14ac:dyDescent="0.2">
      <c r="B1001" s="339" t="s">
        <v>785</v>
      </c>
      <c r="C1001" s="339">
        <v>31.85</v>
      </c>
      <c r="D1001" s="339" t="s">
        <v>1</v>
      </c>
      <c r="E1001" s="339">
        <v>160.51</v>
      </c>
      <c r="F1001" s="339">
        <v>0</v>
      </c>
      <c r="G1001" s="339">
        <f>ROUND((C1001*(E1001)),2)</f>
        <v>5112.24</v>
      </c>
      <c r="H1001" s="339">
        <f>ROUND((C1001*(F1001)),2)</f>
        <v>0</v>
      </c>
    </row>
    <row r="1002" spans="1:10" x14ac:dyDescent="0.2">
      <c r="B1002" s="339" t="s">
        <v>875</v>
      </c>
      <c r="C1002" s="339">
        <f>+C1001</f>
        <v>31.85</v>
      </c>
      <c r="D1002" s="339" t="s">
        <v>1</v>
      </c>
      <c r="E1002" s="339">
        <v>1422.0231300437497</v>
      </c>
      <c r="F1002" s="339">
        <v>0</v>
      </c>
      <c r="G1002" s="339">
        <f>ROUND((C1002*(E1002)),2)</f>
        <v>45291.44</v>
      </c>
      <c r="H1002" s="339">
        <f>ROUND((C1002*(F1002)),2)</f>
        <v>0</v>
      </c>
    </row>
    <row r="1003" spans="1:10" x14ac:dyDescent="0.2">
      <c r="B1003" s="339" t="s">
        <v>707</v>
      </c>
      <c r="G1003" s="339">
        <f>SUM(G997:G1002)</f>
        <v>76292.91</v>
      </c>
      <c r="H1003" s="339">
        <f>SUM(H997:H1002)</f>
        <v>4521.9400000000005</v>
      </c>
      <c r="I1003" s="340">
        <f>SUM(G1003:H1003)</f>
        <v>80814.850000000006</v>
      </c>
    </row>
    <row r="1005" spans="1:10" ht="24" x14ac:dyDescent="0.2">
      <c r="A1005" s="339">
        <f>+A993+0.01</f>
        <v>104.49000000000025</v>
      </c>
      <c r="B1005" s="339" t="s">
        <v>877</v>
      </c>
      <c r="C1005" s="339">
        <v>1</v>
      </c>
      <c r="D1005" s="339" t="s">
        <v>9</v>
      </c>
      <c r="G1005" s="339">
        <f>+G1015/C1007</f>
        <v>76604.69</v>
      </c>
      <c r="H1005" s="339">
        <f>+H1015/C1007</f>
        <v>4716.1900000000005</v>
      </c>
      <c r="I1005" s="340">
        <f>+H1005+G1005</f>
        <v>81320.88</v>
      </c>
      <c r="J1005" s="339" t="s">
        <v>701</v>
      </c>
    </row>
    <row r="1006" spans="1:10" x14ac:dyDescent="0.2">
      <c r="B1006" s="339" t="s">
        <v>874</v>
      </c>
    </row>
    <row r="1007" spans="1:10" x14ac:dyDescent="0.2">
      <c r="B1007" s="339" t="s">
        <v>703</v>
      </c>
      <c r="C1007" s="339">
        <v>1</v>
      </c>
      <c r="D1007" s="339" t="s">
        <v>9</v>
      </c>
    </row>
    <row r="1008" spans="1:10" x14ac:dyDescent="0.2">
      <c r="B1008" s="339" t="s">
        <v>704</v>
      </c>
    </row>
    <row r="1009" spans="1:10" x14ac:dyDescent="0.2">
      <c r="B1009" s="339" t="s">
        <v>781</v>
      </c>
      <c r="C1009" s="339">
        <v>6.02</v>
      </c>
      <c r="D1009" s="339" t="s">
        <v>782</v>
      </c>
      <c r="E1009" s="339">
        <v>2906.78</v>
      </c>
      <c r="F1009" s="339">
        <v>523.22</v>
      </c>
      <c r="G1009" s="339">
        <f>ROUND((C1009*(E1009)),2)</f>
        <v>17498.82</v>
      </c>
      <c r="H1009" s="339">
        <f>ROUND((C1009*(F1009)),2)</f>
        <v>3149.78</v>
      </c>
    </row>
    <row r="1010" spans="1:10" x14ac:dyDescent="0.2">
      <c r="B1010" s="339" t="s">
        <v>878</v>
      </c>
      <c r="C1010" s="339">
        <f>+C1007*1.1</f>
        <v>1.1000000000000001</v>
      </c>
      <c r="D1010" s="339" t="s">
        <v>9</v>
      </c>
      <c r="E1010" s="339">
        <v>7076.27</v>
      </c>
      <c r="F1010" s="339">
        <v>1273.73</v>
      </c>
      <c r="G1010" s="339">
        <f>ROUND((C1010*(E1010)),2)</f>
        <v>7783.9</v>
      </c>
      <c r="H1010" s="339">
        <f>ROUND((C1010*(F1010)),2)</f>
        <v>1401.1</v>
      </c>
    </row>
    <row r="1011" spans="1:10" x14ac:dyDescent="0.2">
      <c r="B1011" s="339" t="s">
        <v>784</v>
      </c>
      <c r="C1011" s="339">
        <f>+C1009*2</f>
        <v>12.04</v>
      </c>
      <c r="D1011" s="339" t="s">
        <v>714</v>
      </c>
      <c r="E1011" s="339">
        <v>76.27</v>
      </c>
      <c r="F1011" s="339">
        <v>13.73</v>
      </c>
      <c r="G1011" s="339">
        <f>ROUND((C1011*(E1011)),2)</f>
        <v>918.29</v>
      </c>
      <c r="H1011" s="339">
        <f>ROUND((C1011*(F1011)),2)</f>
        <v>165.31</v>
      </c>
    </row>
    <row r="1012" spans="1:10" x14ac:dyDescent="0.2">
      <c r="B1012" s="339" t="s">
        <v>722</v>
      </c>
    </row>
    <row r="1013" spans="1:10" x14ac:dyDescent="0.2">
      <c r="B1013" s="339" t="s">
        <v>785</v>
      </c>
      <c r="C1013" s="339">
        <v>31.85</v>
      </c>
      <c r="D1013" s="339" t="s">
        <v>1</v>
      </c>
      <c r="E1013" s="339">
        <v>160.51</v>
      </c>
      <c r="F1013" s="339">
        <v>0</v>
      </c>
      <c r="G1013" s="339">
        <f>ROUND((C1013*(E1013)),2)</f>
        <v>5112.24</v>
      </c>
      <c r="H1013" s="339">
        <f>ROUND((C1013*(F1013)),2)</f>
        <v>0</v>
      </c>
    </row>
    <row r="1014" spans="1:10" x14ac:dyDescent="0.2">
      <c r="B1014" s="339" t="s">
        <v>875</v>
      </c>
      <c r="C1014" s="339">
        <f>+C1013</f>
        <v>31.85</v>
      </c>
      <c r="D1014" s="339" t="s">
        <v>1</v>
      </c>
      <c r="E1014" s="339">
        <v>1422.0231300437497</v>
      </c>
      <c r="F1014" s="339">
        <v>0</v>
      </c>
      <c r="G1014" s="339">
        <f>ROUND((C1014*(E1014)),2)</f>
        <v>45291.44</v>
      </c>
      <c r="H1014" s="339">
        <f>ROUND((C1014*(F1014)),2)</f>
        <v>0</v>
      </c>
    </row>
    <row r="1015" spans="1:10" x14ac:dyDescent="0.2">
      <c r="B1015" s="339" t="s">
        <v>707</v>
      </c>
      <c r="G1015" s="339">
        <f>SUM(G1009:G1014)</f>
        <v>76604.69</v>
      </c>
      <c r="H1015" s="339">
        <f>SUM(H1009:H1014)</f>
        <v>4716.1900000000005</v>
      </c>
      <c r="I1015" s="340">
        <f>SUM(G1015:H1015)</f>
        <v>81320.88</v>
      </c>
    </row>
    <row r="1017" spans="1:10" ht="24" x14ac:dyDescent="0.2">
      <c r="A1017" s="339">
        <f>+A1005+0.01</f>
        <v>104.50000000000026</v>
      </c>
      <c r="B1017" s="339" t="s">
        <v>879</v>
      </c>
      <c r="C1017" s="339">
        <v>1</v>
      </c>
      <c r="D1017" s="339" t="s">
        <v>9</v>
      </c>
      <c r="G1017" s="339">
        <f>+G1027/C1019</f>
        <v>76884.350000000006</v>
      </c>
      <c r="H1017" s="339">
        <f>+H1027/C1019</f>
        <v>4766.5300000000007</v>
      </c>
      <c r="I1017" s="340">
        <f>+H1017+G1017</f>
        <v>81650.880000000005</v>
      </c>
      <c r="J1017" s="339" t="s">
        <v>701</v>
      </c>
    </row>
    <row r="1018" spans="1:10" x14ac:dyDescent="0.2">
      <c r="B1018" s="339" t="s">
        <v>874</v>
      </c>
    </row>
    <row r="1019" spans="1:10" x14ac:dyDescent="0.2">
      <c r="B1019" s="339" t="s">
        <v>703</v>
      </c>
      <c r="C1019" s="339">
        <v>1</v>
      </c>
      <c r="D1019" s="339" t="s">
        <v>9</v>
      </c>
    </row>
    <row r="1020" spans="1:10" x14ac:dyDescent="0.2">
      <c r="B1020" s="339" t="s">
        <v>704</v>
      </c>
    </row>
    <row r="1021" spans="1:10" x14ac:dyDescent="0.2">
      <c r="B1021" s="339" t="s">
        <v>781</v>
      </c>
      <c r="C1021" s="339">
        <v>6.02</v>
      </c>
      <c r="D1021" s="339" t="s">
        <v>782</v>
      </c>
      <c r="E1021" s="339">
        <v>2906.78</v>
      </c>
      <c r="F1021" s="339">
        <v>523.22</v>
      </c>
      <c r="G1021" s="339">
        <f>ROUND((C1021*(E1021)),2)</f>
        <v>17498.82</v>
      </c>
      <c r="H1021" s="339">
        <f>ROUND((C1021*(F1021)),2)</f>
        <v>3149.78</v>
      </c>
    </row>
    <row r="1022" spans="1:10" x14ac:dyDescent="0.2">
      <c r="B1022" s="339" t="s">
        <v>880</v>
      </c>
      <c r="C1022" s="339">
        <f>+C1019*1.1</f>
        <v>1.1000000000000001</v>
      </c>
      <c r="D1022" s="339" t="s">
        <v>9</v>
      </c>
      <c r="E1022" s="339">
        <v>7330.51</v>
      </c>
      <c r="F1022" s="339">
        <v>1319.49</v>
      </c>
      <c r="G1022" s="339">
        <f>ROUND((C1022*(E1022)),2)</f>
        <v>8063.56</v>
      </c>
      <c r="H1022" s="339">
        <f>ROUND((C1022*(F1022)),2)</f>
        <v>1451.44</v>
      </c>
    </row>
    <row r="1023" spans="1:10" x14ac:dyDescent="0.2">
      <c r="B1023" s="339" t="s">
        <v>784</v>
      </c>
      <c r="C1023" s="339">
        <f>+C1021*2</f>
        <v>12.04</v>
      </c>
      <c r="D1023" s="339" t="s">
        <v>714</v>
      </c>
      <c r="E1023" s="339">
        <v>76.27</v>
      </c>
      <c r="F1023" s="339">
        <v>13.73</v>
      </c>
      <c r="G1023" s="339">
        <f>ROUND((C1023*(E1023)),2)</f>
        <v>918.29</v>
      </c>
      <c r="H1023" s="339">
        <f>ROUND((C1023*(F1023)),2)</f>
        <v>165.31</v>
      </c>
    </row>
    <row r="1024" spans="1:10" x14ac:dyDescent="0.2">
      <c r="B1024" s="339" t="s">
        <v>722</v>
      </c>
    </row>
    <row r="1025" spans="1:10" x14ac:dyDescent="0.2">
      <c r="B1025" s="339" t="s">
        <v>785</v>
      </c>
      <c r="C1025" s="339">
        <v>31.85</v>
      </c>
      <c r="D1025" s="339" t="s">
        <v>1</v>
      </c>
      <c r="E1025" s="339">
        <v>160.51</v>
      </c>
      <c r="F1025" s="339">
        <v>0</v>
      </c>
      <c r="G1025" s="339">
        <f>ROUND((C1025*(E1025)),2)</f>
        <v>5112.24</v>
      </c>
      <c r="H1025" s="339">
        <f>ROUND((C1025*(F1025)),2)</f>
        <v>0</v>
      </c>
    </row>
    <row r="1026" spans="1:10" x14ac:dyDescent="0.2">
      <c r="B1026" s="339" t="s">
        <v>875</v>
      </c>
      <c r="C1026" s="339">
        <f>+C1025</f>
        <v>31.85</v>
      </c>
      <c r="D1026" s="339" t="s">
        <v>1</v>
      </c>
      <c r="E1026" s="339">
        <v>1422.0231300437497</v>
      </c>
      <c r="F1026" s="339">
        <v>0</v>
      </c>
      <c r="G1026" s="339">
        <f>ROUND((C1026*(E1026)),2)</f>
        <v>45291.44</v>
      </c>
      <c r="H1026" s="339">
        <f>ROUND((C1026*(F1026)),2)</f>
        <v>0</v>
      </c>
    </row>
    <row r="1027" spans="1:10" x14ac:dyDescent="0.2">
      <c r="B1027" s="339" t="s">
        <v>707</v>
      </c>
      <c r="G1027" s="339">
        <f>SUM(G1021:G1026)</f>
        <v>76884.350000000006</v>
      </c>
      <c r="H1027" s="339">
        <f>SUM(H1021:H1026)</f>
        <v>4766.5300000000007</v>
      </c>
      <c r="I1027" s="340">
        <f>SUM(G1027:H1027)</f>
        <v>81650.880000000005</v>
      </c>
    </row>
    <row r="1029" spans="1:10" ht="24" x14ac:dyDescent="0.2">
      <c r="A1029" s="339">
        <f>+A1017+0.01</f>
        <v>104.51000000000026</v>
      </c>
      <c r="B1029" s="339" t="s">
        <v>881</v>
      </c>
      <c r="C1029" s="339">
        <v>1</v>
      </c>
      <c r="D1029" s="339" t="s">
        <v>9</v>
      </c>
      <c r="G1029" s="339">
        <f>+G1039/C1031</f>
        <v>77164.02</v>
      </c>
      <c r="H1029" s="339">
        <f>+H1039/C1031</f>
        <v>4816.88</v>
      </c>
      <c r="I1029" s="340">
        <f>+H1029+G1029</f>
        <v>81980.900000000009</v>
      </c>
      <c r="J1029" s="339" t="s">
        <v>701</v>
      </c>
    </row>
    <row r="1030" spans="1:10" x14ac:dyDescent="0.2">
      <c r="B1030" s="339" t="s">
        <v>874</v>
      </c>
    </row>
    <row r="1031" spans="1:10" x14ac:dyDescent="0.2">
      <c r="B1031" s="339" t="s">
        <v>703</v>
      </c>
      <c r="C1031" s="339">
        <v>1</v>
      </c>
      <c r="D1031" s="339" t="s">
        <v>9</v>
      </c>
    </row>
    <row r="1032" spans="1:10" x14ac:dyDescent="0.2">
      <c r="B1032" s="339" t="s">
        <v>704</v>
      </c>
    </row>
    <row r="1033" spans="1:10" x14ac:dyDescent="0.2">
      <c r="B1033" s="339" t="s">
        <v>781</v>
      </c>
      <c r="C1033" s="339">
        <v>6.02</v>
      </c>
      <c r="D1033" s="339" t="s">
        <v>782</v>
      </c>
      <c r="E1033" s="339">
        <v>2906.78</v>
      </c>
      <c r="F1033" s="339">
        <v>523.22</v>
      </c>
      <c r="G1033" s="339">
        <f>ROUND((C1033*(E1033)),2)</f>
        <v>17498.82</v>
      </c>
      <c r="H1033" s="339">
        <f>ROUND((C1033*(F1033)),2)</f>
        <v>3149.78</v>
      </c>
    </row>
    <row r="1034" spans="1:10" x14ac:dyDescent="0.2">
      <c r="B1034" s="339" t="s">
        <v>882</v>
      </c>
      <c r="C1034" s="339">
        <f>+C1031*1.1</f>
        <v>1.1000000000000001</v>
      </c>
      <c r="D1034" s="339" t="s">
        <v>9</v>
      </c>
      <c r="E1034" s="339">
        <v>7584.75</v>
      </c>
      <c r="F1034" s="339">
        <v>1365.26</v>
      </c>
      <c r="G1034" s="339">
        <f>ROUND((C1034*(E1034)),2)</f>
        <v>8343.23</v>
      </c>
      <c r="H1034" s="339">
        <f>ROUND((C1034*(F1034)),2)</f>
        <v>1501.79</v>
      </c>
    </row>
    <row r="1035" spans="1:10" x14ac:dyDescent="0.2">
      <c r="B1035" s="339" t="s">
        <v>784</v>
      </c>
      <c r="C1035" s="339">
        <f>+C1033*2</f>
        <v>12.04</v>
      </c>
      <c r="D1035" s="339" t="s">
        <v>714</v>
      </c>
      <c r="E1035" s="339">
        <v>76.27</v>
      </c>
      <c r="F1035" s="339">
        <v>13.73</v>
      </c>
      <c r="G1035" s="339">
        <f>ROUND((C1035*(E1035)),2)</f>
        <v>918.29</v>
      </c>
      <c r="H1035" s="339">
        <f>ROUND((C1035*(F1035)),2)</f>
        <v>165.31</v>
      </c>
    </row>
    <row r="1036" spans="1:10" x14ac:dyDescent="0.2">
      <c r="B1036" s="339" t="s">
        <v>722</v>
      </c>
    </row>
    <row r="1037" spans="1:10" x14ac:dyDescent="0.2">
      <c r="B1037" s="339" t="s">
        <v>785</v>
      </c>
      <c r="C1037" s="339">
        <v>31.85</v>
      </c>
      <c r="D1037" s="339" t="s">
        <v>1</v>
      </c>
      <c r="E1037" s="339">
        <v>160.51</v>
      </c>
      <c r="F1037" s="339">
        <v>0</v>
      </c>
      <c r="G1037" s="339">
        <f>ROUND((C1037*(E1037)),2)</f>
        <v>5112.24</v>
      </c>
      <c r="H1037" s="339">
        <f>ROUND((C1037*(F1037)),2)</f>
        <v>0</v>
      </c>
    </row>
    <row r="1038" spans="1:10" x14ac:dyDescent="0.2">
      <c r="B1038" s="339" t="s">
        <v>875</v>
      </c>
      <c r="C1038" s="339">
        <f>+C1037</f>
        <v>31.85</v>
      </c>
      <c r="D1038" s="339" t="s">
        <v>1</v>
      </c>
      <c r="E1038" s="339">
        <v>1422.0231300437497</v>
      </c>
      <c r="F1038" s="339">
        <v>0</v>
      </c>
      <c r="G1038" s="339">
        <f>ROUND((C1038*(E1038)),2)</f>
        <v>45291.44</v>
      </c>
      <c r="H1038" s="339">
        <f>ROUND((C1038*(F1038)),2)</f>
        <v>0</v>
      </c>
    </row>
    <row r="1039" spans="1:10" x14ac:dyDescent="0.2">
      <c r="B1039" s="339" t="s">
        <v>707</v>
      </c>
      <c r="G1039" s="339">
        <f>SUM(G1033:G1038)</f>
        <v>77164.02</v>
      </c>
      <c r="H1039" s="339">
        <f>SUM(H1033:H1038)</f>
        <v>4816.88</v>
      </c>
      <c r="I1039" s="340">
        <f>SUM(G1039:H1039)</f>
        <v>81980.900000000009</v>
      </c>
    </row>
    <row r="1041" spans="1:10" ht="24" x14ac:dyDescent="0.2">
      <c r="A1041" s="339">
        <f>+A1029+0.01</f>
        <v>104.52000000000027</v>
      </c>
      <c r="B1041" s="339" t="s">
        <v>883</v>
      </c>
      <c r="C1041" s="339">
        <v>1</v>
      </c>
      <c r="D1041" s="339" t="s">
        <v>9</v>
      </c>
      <c r="G1041" s="339">
        <f>+G1051/C1043</f>
        <v>82666.34</v>
      </c>
      <c r="H1041" s="339">
        <f>+H1051/C1043</f>
        <v>5569.0199999999995</v>
      </c>
      <c r="I1041" s="340">
        <f>+H1041+G1041</f>
        <v>88235.36</v>
      </c>
      <c r="J1041" s="339" t="s">
        <v>701</v>
      </c>
    </row>
    <row r="1042" spans="1:10" x14ac:dyDescent="0.2">
      <c r="B1042" s="339" t="s">
        <v>874</v>
      </c>
    </row>
    <row r="1043" spans="1:10" x14ac:dyDescent="0.2">
      <c r="B1043" s="339" t="s">
        <v>703</v>
      </c>
      <c r="C1043" s="339">
        <v>1</v>
      </c>
      <c r="D1043" s="339" t="s">
        <v>9</v>
      </c>
    </row>
    <row r="1044" spans="1:10" x14ac:dyDescent="0.2">
      <c r="B1044" s="339" t="s">
        <v>704</v>
      </c>
    </row>
    <row r="1045" spans="1:10" x14ac:dyDescent="0.2">
      <c r="B1045" s="339" t="s">
        <v>781</v>
      </c>
      <c r="C1045" s="339">
        <v>7.94</v>
      </c>
      <c r="D1045" s="339" t="s">
        <v>782</v>
      </c>
      <c r="E1045" s="339">
        <v>2906.78</v>
      </c>
      <c r="F1045" s="339">
        <v>523.22</v>
      </c>
      <c r="G1045" s="339">
        <f>ROUND((C1045*(E1045)),2)</f>
        <v>23079.83</v>
      </c>
      <c r="H1045" s="339">
        <f>ROUND((C1045*(F1045)),2)</f>
        <v>4154.37</v>
      </c>
    </row>
    <row r="1046" spans="1:10" x14ac:dyDescent="0.2">
      <c r="B1046" s="339" t="s">
        <v>809</v>
      </c>
      <c r="C1046" s="339">
        <f>+C1043*1.1</f>
        <v>1.1000000000000001</v>
      </c>
      <c r="D1046" s="339" t="s">
        <v>9</v>
      </c>
      <c r="E1046" s="339">
        <v>7246.9600000000009</v>
      </c>
      <c r="F1046" s="339">
        <v>1087.8399999999999</v>
      </c>
      <c r="G1046" s="339">
        <f>ROUND((C1046*(E1046)),2)</f>
        <v>7971.66</v>
      </c>
      <c r="H1046" s="339">
        <f>ROUND((C1046*(F1046)),2)</f>
        <v>1196.6199999999999</v>
      </c>
    </row>
    <row r="1047" spans="1:10" x14ac:dyDescent="0.2">
      <c r="B1047" s="339" t="s">
        <v>784</v>
      </c>
      <c r="C1047" s="339">
        <f>+C1045*2</f>
        <v>15.88</v>
      </c>
      <c r="D1047" s="339" t="s">
        <v>714</v>
      </c>
      <c r="E1047" s="339">
        <v>76.27</v>
      </c>
      <c r="F1047" s="339">
        <v>13.73</v>
      </c>
      <c r="G1047" s="339">
        <f>ROUND((C1047*(E1047)),2)</f>
        <v>1211.17</v>
      </c>
      <c r="H1047" s="339">
        <f>ROUND((C1047*(F1047)),2)</f>
        <v>218.03</v>
      </c>
    </row>
    <row r="1048" spans="1:10" x14ac:dyDescent="0.2">
      <c r="B1048" s="339" t="s">
        <v>722</v>
      </c>
    </row>
    <row r="1049" spans="1:10" x14ac:dyDescent="0.2">
      <c r="B1049" s="339" t="s">
        <v>785</v>
      </c>
      <c r="C1049" s="339">
        <v>31.85</v>
      </c>
      <c r="D1049" s="339" t="s">
        <v>1</v>
      </c>
      <c r="E1049" s="339">
        <v>160.51</v>
      </c>
      <c r="F1049" s="339">
        <v>0</v>
      </c>
      <c r="G1049" s="339">
        <f>ROUND((C1049*(E1049)),2)</f>
        <v>5112.24</v>
      </c>
      <c r="H1049" s="339">
        <f>ROUND((C1049*(F1049)),2)</f>
        <v>0</v>
      </c>
    </row>
    <row r="1050" spans="1:10" x14ac:dyDescent="0.2">
      <c r="B1050" s="339" t="s">
        <v>875</v>
      </c>
      <c r="C1050" s="339">
        <f>+C1049</f>
        <v>31.85</v>
      </c>
      <c r="D1050" s="339" t="s">
        <v>1</v>
      </c>
      <c r="E1050" s="339">
        <v>1422.0231300437497</v>
      </c>
      <c r="F1050" s="339">
        <v>0</v>
      </c>
      <c r="G1050" s="339">
        <f>ROUND((C1050*(E1050)),2)</f>
        <v>45291.44</v>
      </c>
      <c r="H1050" s="339">
        <f>ROUND((C1050*(F1050)),2)</f>
        <v>0</v>
      </c>
    </row>
    <row r="1051" spans="1:10" x14ac:dyDescent="0.2">
      <c r="B1051" s="339" t="s">
        <v>707</v>
      </c>
      <c r="G1051" s="339">
        <f>SUM(G1045:G1050)</f>
        <v>82666.34</v>
      </c>
      <c r="H1051" s="339">
        <f>SUM(H1045:H1050)</f>
        <v>5569.0199999999995</v>
      </c>
      <c r="I1051" s="340">
        <f>SUM(G1051:H1051)</f>
        <v>88235.36</v>
      </c>
    </row>
    <row r="1053" spans="1:10" ht="24" x14ac:dyDescent="0.2">
      <c r="A1053" s="339">
        <f>+A1041+0.01</f>
        <v>104.53000000000027</v>
      </c>
      <c r="B1053" s="339" t="s">
        <v>884</v>
      </c>
      <c r="C1053" s="339">
        <v>1</v>
      </c>
      <c r="D1053" s="339" t="s">
        <v>9</v>
      </c>
      <c r="G1053" s="339">
        <f>+G1063/C1055</f>
        <v>82166.8</v>
      </c>
      <c r="H1053" s="339">
        <f>+H1063/C1055</f>
        <v>5579.2499999999991</v>
      </c>
      <c r="I1053" s="340">
        <f>+H1053+G1053</f>
        <v>87746.05</v>
      </c>
      <c r="J1053" s="339" t="s">
        <v>701</v>
      </c>
    </row>
    <row r="1054" spans="1:10" x14ac:dyDescent="0.2">
      <c r="B1054" s="339" t="s">
        <v>874</v>
      </c>
    </row>
    <row r="1055" spans="1:10" x14ac:dyDescent="0.2">
      <c r="B1055" s="339" t="s">
        <v>703</v>
      </c>
      <c r="C1055" s="339">
        <v>1</v>
      </c>
      <c r="D1055" s="339" t="s">
        <v>9</v>
      </c>
    </row>
    <row r="1056" spans="1:10" x14ac:dyDescent="0.2">
      <c r="B1056" s="339" t="s">
        <v>704</v>
      </c>
    </row>
    <row r="1057" spans="1:10" x14ac:dyDescent="0.2">
      <c r="B1057" s="339" t="s">
        <v>781</v>
      </c>
      <c r="C1057" s="339">
        <v>7.94</v>
      </c>
      <c r="D1057" s="339" t="s">
        <v>782</v>
      </c>
      <c r="E1057" s="339">
        <v>2906.78</v>
      </c>
      <c r="F1057" s="339">
        <v>523.22</v>
      </c>
      <c r="G1057" s="339">
        <f>ROUND((C1057*(E1057)),2)</f>
        <v>23079.83</v>
      </c>
      <c r="H1057" s="339">
        <f>ROUND((C1057*(F1057)),2)</f>
        <v>4154.37</v>
      </c>
    </row>
    <row r="1058" spans="1:10" x14ac:dyDescent="0.2">
      <c r="B1058" s="339" t="s">
        <v>809</v>
      </c>
      <c r="C1058" s="339">
        <f>+C1055*1.1</f>
        <v>1.1000000000000001</v>
      </c>
      <c r="D1058" s="339" t="s">
        <v>9</v>
      </c>
      <c r="E1058" s="339">
        <v>6792.84</v>
      </c>
      <c r="F1058" s="339">
        <v>1097.1399999999999</v>
      </c>
      <c r="G1058" s="339">
        <f>ROUND((C1058*(E1058)),2)</f>
        <v>7472.12</v>
      </c>
      <c r="H1058" s="339">
        <f>ROUND((C1058*(F1058)),2)</f>
        <v>1206.8499999999999</v>
      </c>
    </row>
    <row r="1059" spans="1:10" x14ac:dyDescent="0.2">
      <c r="B1059" s="339" t="s">
        <v>784</v>
      </c>
      <c r="C1059" s="339">
        <f>+C1057*2</f>
        <v>15.88</v>
      </c>
      <c r="D1059" s="339" t="s">
        <v>714</v>
      </c>
      <c r="E1059" s="339">
        <v>76.27</v>
      </c>
      <c r="F1059" s="339">
        <v>13.73</v>
      </c>
      <c r="G1059" s="339">
        <f>ROUND((C1059*(E1059)),2)</f>
        <v>1211.17</v>
      </c>
      <c r="H1059" s="339">
        <f>ROUND((C1059*(F1059)),2)</f>
        <v>218.03</v>
      </c>
    </row>
    <row r="1060" spans="1:10" x14ac:dyDescent="0.2">
      <c r="B1060" s="339" t="s">
        <v>722</v>
      </c>
    </row>
    <row r="1061" spans="1:10" x14ac:dyDescent="0.2">
      <c r="B1061" s="339" t="s">
        <v>785</v>
      </c>
      <c r="C1061" s="339">
        <v>31.85</v>
      </c>
      <c r="D1061" s="339" t="s">
        <v>1</v>
      </c>
      <c r="E1061" s="339">
        <v>160.51</v>
      </c>
      <c r="F1061" s="339">
        <v>0</v>
      </c>
      <c r="G1061" s="339">
        <f>ROUND((C1061*(E1061)),2)</f>
        <v>5112.24</v>
      </c>
      <c r="H1061" s="339">
        <f>ROUND((C1061*(F1061)),2)</f>
        <v>0</v>
      </c>
    </row>
    <row r="1062" spans="1:10" x14ac:dyDescent="0.2">
      <c r="B1062" s="339" t="s">
        <v>875</v>
      </c>
      <c r="C1062" s="339">
        <f>+C1061</f>
        <v>31.85</v>
      </c>
      <c r="D1062" s="339" t="s">
        <v>1</v>
      </c>
      <c r="E1062" s="339">
        <v>1422.0231300437497</v>
      </c>
      <c r="F1062" s="339">
        <v>0</v>
      </c>
      <c r="G1062" s="339">
        <f>ROUND((C1062*(E1062)),2)</f>
        <v>45291.44</v>
      </c>
      <c r="H1062" s="339">
        <f>ROUND((C1062*(F1062)),2)</f>
        <v>0</v>
      </c>
    </row>
    <row r="1063" spans="1:10" x14ac:dyDescent="0.2">
      <c r="B1063" s="339" t="s">
        <v>707</v>
      </c>
      <c r="G1063" s="339">
        <f>SUM(G1057:G1062)</f>
        <v>82166.8</v>
      </c>
      <c r="H1063" s="339">
        <f>SUM(H1057:H1062)</f>
        <v>5579.2499999999991</v>
      </c>
      <c r="I1063" s="340">
        <f>SUM(G1063:H1063)</f>
        <v>87746.05</v>
      </c>
    </row>
    <row r="1065" spans="1:10" ht="24" x14ac:dyDescent="0.2">
      <c r="A1065" s="339">
        <f>+A1053+0.01</f>
        <v>104.54000000000028</v>
      </c>
      <c r="B1065" s="339" t="s">
        <v>885</v>
      </c>
      <c r="C1065" s="339">
        <v>1</v>
      </c>
      <c r="D1065" s="339" t="s">
        <v>9</v>
      </c>
      <c r="G1065" s="339">
        <f>+G1075/C1067</f>
        <v>82478.58</v>
      </c>
      <c r="H1065" s="339">
        <f>+H1075/C1067</f>
        <v>5773.4999999999991</v>
      </c>
      <c r="I1065" s="340">
        <f>+H1065+G1065</f>
        <v>88252.08</v>
      </c>
      <c r="J1065" s="339" t="s">
        <v>701</v>
      </c>
    </row>
    <row r="1066" spans="1:10" x14ac:dyDescent="0.2">
      <c r="B1066" s="339" t="s">
        <v>874</v>
      </c>
    </row>
    <row r="1067" spans="1:10" x14ac:dyDescent="0.2">
      <c r="B1067" s="339" t="s">
        <v>703</v>
      </c>
      <c r="C1067" s="339">
        <v>1</v>
      </c>
      <c r="D1067" s="339" t="s">
        <v>9</v>
      </c>
    </row>
    <row r="1068" spans="1:10" x14ac:dyDescent="0.2">
      <c r="B1068" s="339" t="s">
        <v>704</v>
      </c>
    </row>
    <row r="1069" spans="1:10" x14ac:dyDescent="0.2">
      <c r="B1069" s="339" t="s">
        <v>781</v>
      </c>
      <c r="C1069" s="339">
        <v>7.94</v>
      </c>
      <c r="D1069" s="339" t="s">
        <v>782</v>
      </c>
      <c r="E1069" s="339">
        <v>2906.78</v>
      </c>
      <c r="F1069" s="339">
        <v>523.22</v>
      </c>
      <c r="G1069" s="339">
        <f>ROUND((C1069*(E1069)),2)</f>
        <v>23079.83</v>
      </c>
      <c r="H1069" s="339">
        <f>ROUND((C1069*(F1069)),2)</f>
        <v>4154.37</v>
      </c>
    </row>
    <row r="1070" spans="1:10" x14ac:dyDescent="0.2">
      <c r="B1070" s="339" t="s">
        <v>878</v>
      </c>
      <c r="C1070" s="339">
        <f>+C1067*1.1</f>
        <v>1.1000000000000001</v>
      </c>
      <c r="D1070" s="339" t="s">
        <v>9</v>
      </c>
      <c r="E1070" s="339">
        <v>7076.27</v>
      </c>
      <c r="F1070" s="339">
        <v>1273.73</v>
      </c>
      <c r="G1070" s="339">
        <f>ROUND((C1070*(E1070)),2)</f>
        <v>7783.9</v>
      </c>
      <c r="H1070" s="339">
        <f>ROUND((C1070*(F1070)),2)</f>
        <v>1401.1</v>
      </c>
    </row>
    <row r="1071" spans="1:10" x14ac:dyDescent="0.2">
      <c r="B1071" s="339" t="s">
        <v>784</v>
      </c>
      <c r="C1071" s="339">
        <f>+C1069*2</f>
        <v>15.88</v>
      </c>
      <c r="D1071" s="339" t="s">
        <v>714</v>
      </c>
      <c r="E1071" s="339">
        <v>76.27</v>
      </c>
      <c r="F1071" s="339">
        <v>13.73</v>
      </c>
      <c r="G1071" s="339">
        <f>ROUND((C1071*(E1071)),2)</f>
        <v>1211.17</v>
      </c>
      <c r="H1071" s="339">
        <f>ROUND((C1071*(F1071)),2)</f>
        <v>218.03</v>
      </c>
    </row>
    <row r="1072" spans="1:10" x14ac:dyDescent="0.2">
      <c r="B1072" s="339" t="s">
        <v>722</v>
      </c>
    </row>
    <row r="1073" spans="1:10" x14ac:dyDescent="0.2">
      <c r="B1073" s="339" t="s">
        <v>785</v>
      </c>
      <c r="C1073" s="339">
        <v>31.85</v>
      </c>
      <c r="D1073" s="339" t="s">
        <v>1</v>
      </c>
      <c r="E1073" s="339">
        <v>160.51</v>
      </c>
      <c r="F1073" s="339">
        <v>0</v>
      </c>
      <c r="G1073" s="339">
        <f>ROUND((C1073*(E1073)),2)</f>
        <v>5112.24</v>
      </c>
      <c r="H1073" s="339">
        <f>ROUND((C1073*(F1073)),2)</f>
        <v>0</v>
      </c>
    </row>
    <row r="1074" spans="1:10" x14ac:dyDescent="0.2">
      <c r="B1074" s="339" t="s">
        <v>875</v>
      </c>
      <c r="C1074" s="339">
        <f>+C1073</f>
        <v>31.85</v>
      </c>
      <c r="D1074" s="339" t="s">
        <v>1</v>
      </c>
      <c r="E1074" s="339">
        <v>1422.0231300437497</v>
      </c>
      <c r="F1074" s="339">
        <v>0</v>
      </c>
      <c r="G1074" s="339">
        <f>ROUND((C1074*(E1074)),2)</f>
        <v>45291.44</v>
      </c>
      <c r="H1074" s="339">
        <f>ROUND((C1074*(F1074)),2)</f>
        <v>0</v>
      </c>
    </row>
    <row r="1075" spans="1:10" x14ac:dyDescent="0.2">
      <c r="B1075" s="339" t="s">
        <v>707</v>
      </c>
      <c r="G1075" s="339">
        <f>SUM(G1069:G1074)</f>
        <v>82478.58</v>
      </c>
      <c r="H1075" s="339">
        <f>SUM(H1069:H1074)</f>
        <v>5773.4999999999991</v>
      </c>
      <c r="I1075" s="340">
        <f>SUM(G1075:H1075)</f>
        <v>88252.08</v>
      </c>
    </row>
    <row r="1077" spans="1:10" ht="24" x14ac:dyDescent="0.2">
      <c r="A1077" s="339">
        <f>+A1065+0.01</f>
        <v>104.55000000000028</v>
      </c>
      <c r="B1077" s="339" t="s">
        <v>886</v>
      </c>
      <c r="C1077" s="339">
        <v>1</v>
      </c>
      <c r="D1077" s="339" t="s">
        <v>9</v>
      </c>
      <c r="G1077" s="339">
        <f>+G1087/C1079</f>
        <v>82758.240000000005</v>
      </c>
      <c r="H1077" s="339">
        <f>+H1087/C1079</f>
        <v>5823.8399999999992</v>
      </c>
      <c r="I1077" s="340">
        <f>+H1077+G1077</f>
        <v>88582.080000000002</v>
      </c>
      <c r="J1077" s="339" t="s">
        <v>701</v>
      </c>
    </row>
    <row r="1078" spans="1:10" x14ac:dyDescent="0.2">
      <c r="B1078" s="339" t="s">
        <v>874</v>
      </c>
    </row>
    <row r="1079" spans="1:10" x14ac:dyDescent="0.2">
      <c r="B1079" s="339" t="s">
        <v>703</v>
      </c>
      <c r="C1079" s="339">
        <v>1</v>
      </c>
      <c r="D1079" s="339" t="s">
        <v>9</v>
      </c>
    </row>
    <row r="1080" spans="1:10" x14ac:dyDescent="0.2">
      <c r="B1080" s="339" t="s">
        <v>704</v>
      </c>
    </row>
    <row r="1081" spans="1:10" x14ac:dyDescent="0.2">
      <c r="B1081" s="339" t="s">
        <v>781</v>
      </c>
      <c r="C1081" s="339">
        <v>7.94</v>
      </c>
      <c r="D1081" s="339" t="s">
        <v>782</v>
      </c>
      <c r="E1081" s="339">
        <v>2906.78</v>
      </c>
      <c r="F1081" s="339">
        <v>523.22</v>
      </c>
      <c r="G1081" s="339">
        <f>ROUND((C1081*(E1081)),2)</f>
        <v>23079.83</v>
      </c>
      <c r="H1081" s="339">
        <f>ROUND((C1081*(F1081)),2)</f>
        <v>4154.37</v>
      </c>
    </row>
    <row r="1082" spans="1:10" x14ac:dyDescent="0.2">
      <c r="B1082" s="339" t="s">
        <v>880</v>
      </c>
      <c r="C1082" s="339">
        <f>+C1079*1.1</f>
        <v>1.1000000000000001</v>
      </c>
      <c r="D1082" s="339" t="s">
        <v>9</v>
      </c>
      <c r="E1082" s="339">
        <v>7330.51</v>
      </c>
      <c r="F1082" s="339">
        <v>1319.49</v>
      </c>
      <c r="G1082" s="339">
        <f>ROUND((C1082*(E1082)),2)</f>
        <v>8063.56</v>
      </c>
      <c r="H1082" s="339">
        <f>ROUND((C1082*(F1082)),2)</f>
        <v>1451.44</v>
      </c>
    </row>
    <row r="1083" spans="1:10" x14ac:dyDescent="0.2">
      <c r="B1083" s="339" t="s">
        <v>784</v>
      </c>
      <c r="C1083" s="339">
        <f>+C1081*2</f>
        <v>15.88</v>
      </c>
      <c r="D1083" s="339" t="s">
        <v>714</v>
      </c>
      <c r="E1083" s="339">
        <v>76.27</v>
      </c>
      <c r="F1083" s="339">
        <v>13.73</v>
      </c>
      <c r="G1083" s="339">
        <f>ROUND((C1083*(E1083)),2)</f>
        <v>1211.17</v>
      </c>
      <c r="H1083" s="339">
        <f>ROUND((C1083*(F1083)),2)</f>
        <v>218.03</v>
      </c>
    </row>
    <row r="1084" spans="1:10" x14ac:dyDescent="0.2">
      <c r="B1084" s="339" t="s">
        <v>722</v>
      </c>
    </row>
    <row r="1085" spans="1:10" x14ac:dyDescent="0.2">
      <c r="B1085" s="339" t="s">
        <v>785</v>
      </c>
      <c r="C1085" s="339">
        <v>31.85</v>
      </c>
      <c r="D1085" s="339" t="s">
        <v>1</v>
      </c>
      <c r="E1085" s="339">
        <v>160.51</v>
      </c>
      <c r="F1085" s="339">
        <v>0</v>
      </c>
      <c r="G1085" s="339">
        <f>ROUND((C1085*(E1085)),2)</f>
        <v>5112.24</v>
      </c>
      <c r="H1085" s="339">
        <f>ROUND((C1085*(F1085)),2)</f>
        <v>0</v>
      </c>
    </row>
    <row r="1086" spans="1:10" x14ac:dyDescent="0.2">
      <c r="B1086" s="339" t="s">
        <v>875</v>
      </c>
      <c r="C1086" s="339">
        <f>+C1085</f>
        <v>31.85</v>
      </c>
      <c r="D1086" s="339" t="s">
        <v>1</v>
      </c>
      <c r="E1086" s="339">
        <v>1422.0231300437497</v>
      </c>
      <c r="F1086" s="339">
        <v>0</v>
      </c>
      <c r="G1086" s="339">
        <f>ROUND((C1086*(E1086)),2)</f>
        <v>45291.44</v>
      </c>
      <c r="H1086" s="339">
        <f>ROUND((C1086*(F1086)),2)</f>
        <v>0</v>
      </c>
    </row>
    <row r="1087" spans="1:10" x14ac:dyDescent="0.2">
      <c r="B1087" s="339" t="s">
        <v>707</v>
      </c>
      <c r="G1087" s="339">
        <f>SUM(G1081:G1086)</f>
        <v>82758.240000000005</v>
      </c>
      <c r="H1087" s="339">
        <f>SUM(H1081:H1086)</f>
        <v>5823.8399999999992</v>
      </c>
      <c r="I1087" s="340">
        <f>SUM(G1087:H1087)</f>
        <v>88582.080000000002</v>
      </c>
    </row>
    <row r="1089" spans="1:10" ht="24" x14ac:dyDescent="0.2">
      <c r="A1089" s="339">
        <f>+A1077+0.01</f>
        <v>104.56000000000029</v>
      </c>
      <c r="B1089" s="339" t="s">
        <v>887</v>
      </c>
      <c r="C1089" s="339">
        <v>1</v>
      </c>
      <c r="D1089" s="339" t="s">
        <v>9</v>
      </c>
      <c r="G1089" s="339">
        <f>+G1099/C1091</f>
        <v>83037.91</v>
      </c>
      <c r="H1089" s="339">
        <f>+H1099/C1091</f>
        <v>5874.19</v>
      </c>
      <c r="I1089" s="340">
        <f>+H1089+G1089</f>
        <v>88912.1</v>
      </c>
      <c r="J1089" s="339" t="s">
        <v>701</v>
      </c>
    </row>
    <row r="1090" spans="1:10" x14ac:dyDescent="0.2">
      <c r="B1090" s="339" t="s">
        <v>874</v>
      </c>
    </row>
    <row r="1091" spans="1:10" x14ac:dyDescent="0.2">
      <c r="B1091" s="339" t="s">
        <v>703</v>
      </c>
      <c r="C1091" s="339">
        <v>1</v>
      </c>
      <c r="D1091" s="339" t="s">
        <v>9</v>
      </c>
    </row>
    <row r="1092" spans="1:10" x14ac:dyDescent="0.2">
      <c r="B1092" s="339" t="s">
        <v>704</v>
      </c>
    </row>
    <row r="1093" spans="1:10" x14ac:dyDescent="0.2">
      <c r="B1093" s="339" t="s">
        <v>781</v>
      </c>
      <c r="C1093" s="339">
        <v>7.94</v>
      </c>
      <c r="D1093" s="339" t="s">
        <v>782</v>
      </c>
      <c r="E1093" s="339">
        <v>2906.78</v>
      </c>
      <c r="F1093" s="339">
        <v>523.22</v>
      </c>
      <c r="G1093" s="339">
        <f>ROUND((C1093*(E1093)),2)</f>
        <v>23079.83</v>
      </c>
      <c r="H1093" s="339">
        <f>ROUND((C1093*(F1093)),2)</f>
        <v>4154.37</v>
      </c>
    </row>
    <row r="1094" spans="1:10" x14ac:dyDescent="0.2">
      <c r="B1094" s="339" t="s">
        <v>882</v>
      </c>
      <c r="C1094" s="339">
        <f>+C1091*1.1</f>
        <v>1.1000000000000001</v>
      </c>
      <c r="D1094" s="339" t="s">
        <v>9</v>
      </c>
      <c r="E1094" s="339">
        <v>7584.75</v>
      </c>
      <c r="F1094" s="339">
        <v>1365.26</v>
      </c>
      <c r="G1094" s="339">
        <f>ROUND((C1094*(E1094)),2)</f>
        <v>8343.23</v>
      </c>
      <c r="H1094" s="339">
        <f>ROUND((C1094*(F1094)),2)</f>
        <v>1501.79</v>
      </c>
    </row>
    <row r="1095" spans="1:10" x14ac:dyDescent="0.2">
      <c r="B1095" s="339" t="s">
        <v>784</v>
      </c>
      <c r="C1095" s="339">
        <f>+C1093*2</f>
        <v>15.88</v>
      </c>
      <c r="D1095" s="339" t="s">
        <v>714</v>
      </c>
      <c r="E1095" s="339">
        <v>76.27</v>
      </c>
      <c r="F1095" s="339">
        <v>13.73</v>
      </c>
      <c r="G1095" s="339">
        <f>ROUND((C1095*(E1095)),2)</f>
        <v>1211.17</v>
      </c>
      <c r="H1095" s="339">
        <f>ROUND((C1095*(F1095)),2)</f>
        <v>218.03</v>
      </c>
    </row>
    <row r="1096" spans="1:10" x14ac:dyDescent="0.2">
      <c r="B1096" s="339" t="s">
        <v>722</v>
      </c>
    </row>
    <row r="1097" spans="1:10" x14ac:dyDescent="0.2">
      <c r="B1097" s="339" t="s">
        <v>785</v>
      </c>
      <c r="C1097" s="339">
        <v>31.85</v>
      </c>
      <c r="D1097" s="339" t="s">
        <v>1</v>
      </c>
      <c r="E1097" s="339">
        <v>160.51</v>
      </c>
      <c r="F1097" s="339">
        <v>0</v>
      </c>
      <c r="G1097" s="339">
        <f>ROUND((C1097*(E1097)),2)</f>
        <v>5112.24</v>
      </c>
      <c r="H1097" s="339">
        <f>ROUND((C1097*(F1097)),2)</f>
        <v>0</v>
      </c>
    </row>
    <row r="1098" spans="1:10" x14ac:dyDescent="0.2">
      <c r="B1098" s="339" t="s">
        <v>875</v>
      </c>
      <c r="C1098" s="339">
        <f>+C1097</f>
        <v>31.85</v>
      </c>
      <c r="D1098" s="339" t="s">
        <v>1</v>
      </c>
      <c r="E1098" s="339">
        <v>1422.0231300437497</v>
      </c>
      <c r="F1098" s="339">
        <v>0</v>
      </c>
      <c r="G1098" s="339">
        <f>ROUND((C1098*(E1098)),2)</f>
        <v>45291.44</v>
      </c>
      <c r="H1098" s="339">
        <f>ROUND((C1098*(F1098)),2)</f>
        <v>0</v>
      </c>
    </row>
    <row r="1099" spans="1:10" x14ac:dyDescent="0.2">
      <c r="B1099" s="339" t="s">
        <v>707</v>
      </c>
      <c r="G1099" s="339">
        <f>SUM(G1093:G1098)</f>
        <v>83037.91</v>
      </c>
      <c r="H1099" s="339">
        <f>SUM(H1093:H1098)</f>
        <v>5874.19</v>
      </c>
      <c r="I1099" s="340">
        <f>SUM(G1099:H1099)</f>
        <v>88912.1</v>
      </c>
    </row>
    <row r="1101" spans="1:10" ht="24" x14ac:dyDescent="0.2">
      <c r="A1101" s="339">
        <f>+A1089+0.01</f>
        <v>104.57000000000029</v>
      </c>
      <c r="B1101" s="339" t="s">
        <v>888</v>
      </c>
      <c r="C1101" s="339">
        <v>1</v>
      </c>
      <c r="D1101" s="339" t="s">
        <v>9</v>
      </c>
      <c r="G1101" s="339">
        <f>+G1111/C1103</f>
        <v>49583.240000000005</v>
      </c>
      <c r="H1101" s="339">
        <f>+H1111/C1103</f>
        <v>3520.49</v>
      </c>
      <c r="I1101" s="340">
        <f>+H1101+G1101</f>
        <v>53103.73</v>
      </c>
      <c r="J1101" s="339" t="s">
        <v>701</v>
      </c>
    </row>
    <row r="1102" spans="1:10" x14ac:dyDescent="0.2">
      <c r="B1102" s="339" t="s">
        <v>874</v>
      </c>
    </row>
    <row r="1103" spans="1:10" x14ac:dyDescent="0.2">
      <c r="B1103" s="339" t="s">
        <v>703</v>
      </c>
      <c r="C1103" s="339">
        <v>1</v>
      </c>
      <c r="D1103" s="339" t="s">
        <v>9</v>
      </c>
    </row>
    <row r="1104" spans="1:10" x14ac:dyDescent="0.2">
      <c r="B1104" s="339" t="s">
        <v>704</v>
      </c>
    </row>
    <row r="1105" spans="1:10" x14ac:dyDescent="0.2">
      <c r="B1105" s="339" t="s">
        <v>781</v>
      </c>
      <c r="C1105" s="339">
        <v>4.22</v>
      </c>
      <c r="D1105" s="339" t="s">
        <v>782</v>
      </c>
      <c r="E1105" s="339">
        <v>2906.78</v>
      </c>
      <c r="F1105" s="339">
        <v>523.22</v>
      </c>
      <c r="G1105" s="339">
        <f>ROUND((C1105*(E1105)),2)</f>
        <v>12266.61</v>
      </c>
      <c r="H1105" s="339">
        <f>ROUND((C1105*(F1105)),2)</f>
        <v>2207.9899999999998</v>
      </c>
    </row>
    <row r="1106" spans="1:10" x14ac:dyDescent="0.2">
      <c r="B1106" s="339" t="s">
        <v>809</v>
      </c>
      <c r="C1106" s="339">
        <f>+C1103*1.1</f>
        <v>1.1000000000000001</v>
      </c>
      <c r="D1106" s="339" t="s">
        <v>9</v>
      </c>
      <c r="E1106" s="339">
        <v>7246.9600000000009</v>
      </c>
      <c r="F1106" s="339">
        <v>1087.8399999999999</v>
      </c>
      <c r="G1106" s="339">
        <f>ROUND((C1106*(E1106)),2)</f>
        <v>7971.66</v>
      </c>
      <c r="H1106" s="339">
        <f>ROUND((C1106*(F1106)),2)</f>
        <v>1196.6199999999999</v>
      </c>
    </row>
    <row r="1107" spans="1:10" x14ac:dyDescent="0.2">
      <c r="B1107" s="339" t="s">
        <v>784</v>
      </c>
      <c r="C1107" s="339">
        <f>+C1105*2</f>
        <v>8.44</v>
      </c>
      <c r="D1107" s="339" t="s">
        <v>714</v>
      </c>
      <c r="E1107" s="339">
        <v>76.27</v>
      </c>
      <c r="F1107" s="339">
        <v>13.73</v>
      </c>
      <c r="G1107" s="339">
        <f>ROUND((C1107*(E1107)),2)</f>
        <v>643.72</v>
      </c>
      <c r="H1107" s="339">
        <f>ROUND((C1107*(F1107)),2)</f>
        <v>115.88</v>
      </c>
    </row>
    <row r="1108" spans="1:10" x14ac:dyDescent="0.2">
      <c r="B1108" s="339" t="s">
        <v>722</v>
      </c>
    </row>
    <row r="1109" spans="1:10" x14ac:dyDescent="0.2">
      <c r="B1109" s="339" t="s">
        <v>785</v>
      </c>
      <c r="C1109" s="339">
        <v>14.15</v>
      </c>
      <c r="D1109" s="339" t="s">
        <v>1</v>
      </c>
      <c r="E1109" s="339">
        <v>160.51</v>
      </c>
      <c r="F1109" s="339">
        <v>0</v>
      </c>
      <c r="G1109" s="339">
        <f>ROUND((C1109*(E1109)),2)</f>
        <v>2271.2199999999998</v>
      </c>
      <c r="H1109" s="339">
        <f>ROUND((C1109*(F1109)),2)</f>
        <v>0</v>
      </c>
    </row>
    <row r="1110" spans="1:10" x14ac:dyDescent="0.2">
      <c r="B1110" s="339" t="s">
        <v>889</v>
      </c>
      <c r="C1110" s="339">
        <f>+C1109</f>
        <v>14.15</v>
      </c>
      <c r="D1110" s="339" t="s">
        <v>1</v>
      </c>
      <c r="E1110" s="339">
        <v>1867.8465978412498</v>
      </c>
      <c r="F1110" s="339">
        <v>0</v>
      </c>
      <c r="G1110" s="339">
        <f>ROUND((C1110*(E1110)),2)</f>
        <v>26430.03</v>
      </c>
      <c r="H1110" s="339">
        <f>ROUND((C1110*(F1110)),2)</f>
        <v>0</v>
      </c>
    </row>
    <row r="1111" spans="1:10" x14ac:dyDescent="0.2">
      <c r="B1111" s="339" t="s">
        <v>707</v>
      </c>
      <c r="G1111" s="339">
        <f>SUM(G1105:G1110)</f>
        <v>49583.240000000005</v>
      </c>
      <c r="H1111" s="339">
        <f>SUM(H1105:H1110)</f>
        <v>3520.49</v>
      </c>
      <c r="I1111" s="340">
        <f>SUM(G1111:H1111)</f>
        <v>53103.73</v>
      </c>
    </row>
    <row r="1113" spans="1:10" ht="24" x14ac:dyDescent="0.2">
      <c r="A1113" s="339">
        <f>+A1101+0.01</f>
        <v>104.5800000000003</v>
      </c>
      <c r="B1113" s="339" t="s">
        <v>890</v>
      </c>
      <c r="C1113" s="339">
        <v>1</v>
      </c>
      <c r="D1113" s="339" t="s">
        <v>9</v>
      </c>
      <c r="G1113" s="339">
        <f>+G1123/C1115</f>
        <v>49083.7</v>
      </c>
      <c r="H1113" s="339">
        <f>+H1123/C1115</f>
        <v>3530.72</v>
      </c>
      <c r="I1113" s="340">
        <f>+H1113+G1113</f>
        <v>52614.42</v>
      </c>
      <c r="J1113" s="339" t="s">
        <v>701</v>
      </c>
    </row>
    <row r="1114" spans="1:10" x14ac:dyDescent="0.2">
      <c r="B1114" s="339" t="s">
        <v>874</v>
      </c>
    </row>
    <row r="1115" spans="1:10" x14ac:dyDescent="0.2">
      <c r="B1115" s="339" t="s">
        <v>703</v>
      </c>
      <c r="C1115" s="339">
        <v>1</v>
      </c>
      <c r="D1115" s="339" t="s">
        <v>9</v>
      </c>
    </row>
    <row r="1116" spans="1:10" x14ac:dyDescent="0.2">
      <c r="B1116" s="339" t="s">
        <v>704</v>
      </c>
    </row>
    <row r="1117" spans="1:10" x14ac:dyDescent="0.2">
      <c r="B1117" s="339" t="s">
        <v>781</v>
      </c>
      <c r="C1117" s="339">
        <v>4.22</v>
      </c>
      <c r="D1117" s="339" t="s">
        <v>782</v>
      </c>
      <c r="E1117" s="339">
        <v>2906.78</v>
      </c>
      <c r="F1117" s="339">
        <v>523.22</v>
      </c>
      <c r="G1117" s="339">
        <f>ROUND((C1117*(E1117)),2)</f>
        <v>12266.61</v>
      </c>
      <c r="H1117" s="339">
        <f>ROUND((C1117*(F1117)),2)</f>
        <v>2207.9899999999998</v>
      </c>
    </row>
    <row r="1118" spans="1:10" x14ac:dyDescent="0.2">
      <c r="B1118" s="339" t="s">
        <v>809</v>
      </c>
      <c r="C1118" s="339">
        <f>+C1115*1.1</f>
        <v>1.1000000000000001</v>
      </c>
      <c r="D1118" s="339" t="s">
        <v>9</v>
      </c>
      <c r="E1118" s="339">
        <v>6792.84</v>
      </c>
      <c r="F1118" s="339">
        <v>1097.1399999999999</v>
      </c>
      <c r="G1118" s="339">
        <f>ROUND((C1118*(E1118)),2)</f>
        <v>7472.12</v>
      </c>
      <c r="H1118" s="339">
        <f>ROUND((C1118*(F1118)),2)</f>
        <v>1206.8499999999999</v>
      </c>
    </row>
    <row r="1119" spans="1:10" x14ac:dyDescent="0.2">
      <c r="B1119" s="339" t="s">
        <v>784</v>
      </c>
      <c r="C1119" s="339">
        <f>+C1117*2</f>
        <v>8.44</v>
      </c>
      <c r="D1119" s="339" t="s">
        <v>714</v>
      </c>
      <c r="E1119" s="339">
        <v>76.27</v>
      </c>
      <c r="F1119" s="339">
        <v>13.73</v>
      </c>
      <c r="G1119" s="339">
        <f>ROUND((C1119*(E1119)),2)</f>
        <v>643.72</v>
      </c>
      <c r="H1119" s="339">
        <f>ROUND((C1119*(F1119)),2)</f>
        <v>115.88</v>
      </c>
    </row>
    <row r="1120" spans="1:10" x14ac:dyDescent="0.2">
      <c r="B1120" s="339" t="s">
        <v>722</v>
      </c>
    </row>
    <row r="1121" spans="1:10" x14ac:dyDescent="0.2">
      <c r="B1121" s="339" t="s">
        <v>785</v>
      </c>
      <c r="C1121" s="339">
        <v>14.15</v>
      </c>
      <c r="D1121" s="339" t="s">
        <v>1</v>
      </c>
      <c r="E1121" s="339">
        <v>160.51</v>
      </c>
      <c r="F1121" s="339">
        <v>0</v>
      </c>
      <c r="G1121" s="339">
        <f>ROUND((C1121*(E1121)),2)</f>
        <v>2271.2199999999998</v>
      </c>
      <c r="H1121" s="339">
        <f>ROUND((C1121*(F1121)),2)</f>
        <v>0</v>
      </c>
    </row>
    <row r="1122" spans="1:10" x14ac:dyDescent="0.2">
      <c r="B1122" s="339" t="s">
        <v>889</v>
      </c>
      <c r="C1122" s="339">
        <f>+C1121</f>
        <v>14.15</v>
      </c>
      <c r="D1122" s="339" t="s">
        <v>1</v>
      </c>
      <c r="E1122" s="339">
        <v>1867.8465978412498</v>
      </c>
      <c r="F1122" s="339">
        <v>0</v>
      </c>
      <c r="G1122" s="339">
        <f>ROUND((C1122*(E1122)),2)</f>
        <v>26430.03</v>
      </c>
      <c r="H1122" s="339">
        <f>ROUND((C1122*(F1122)),2)</f>
        <v>0</v>
      </c>
    </row>
    <row r="1123" spans="1:10" x14ac:dyDescent="0.2">
      <c r="B1123" s="339" t="s">
        <v>707</v>
      </c>
      <c r="G1123" s="339">
        <f>SUM(G1117:G1122)</f>
        <v>49083.7</v>
      </c>
      <c r="H1123" s="339">
        <f>SUM(H1117:H1122)</f>
        <v>3530.72</v>
      </c>
      <c r="I1123" s="340">
        <f>SUM(G1123:H1123)</f>
        <v>52614.42</v>
      </c>
    </row>
    <row r="1125" spans="1:10" ht="24" x14ac:dyDescent="0.2">
      <c r="A1125" s="339">
        <f>+A1113+0.01</f>
        <v>104.5900000000003</v>
      </c>
      <c r="B1125" s="339" t="s">
        <v>891</v>
      </c>
      <c r="C1125" s="339">
        <v>1</v>
      </c>
      <c r="D1125" s="339" t="s">
        <v>9</v>
      </c>
      <c r="G1125" s="339">
        <f>+G1135/C1127</f>
        <v>49395.48</v>
      </c>
      <c r="H1125" s="339">
        <f>+H1135/C1127</f>
        <v>3724.97</v>
      </c>
      <c r="I1125" s="340">
        <f>+H1125+G1125</f>
        <v>53120.450000000004</v>
      </c>
      <c r="J1125" s="339" t="s">
        <v>701</v>
      </c>
    </row>
    <row r="1126" spans="1:10" x14ac:dyDescent="0.2">
      <c r="B1126" s="339" t="s">
        <v>874</v>
      </c>
    </row>
    <row r="1127" spans="1:10" x14ac:dyDescent="0.2">
      <c r="B1127" s="339" t="s">
        <v>703</v>
      </c>
      <c r="C1127" s="339">
        <v>1</v>
      </c>
      <c r="D1127" s="339" t="s">
        <v>9</v>
      </c>
    </row>
    <row r="1128" spans="1:10" x14ac:dyDescent="0.2">
      <c r="B1128" s="339" t="s">
        <v>704</v>
      </c>
    </row>
    <row r="1129" spans="1:10" x14ac:dyDescent="0.2">
      <c r="B1129" s="339" t="s">
        <v>781</v>
      </c>
      <c r="C1129" s="339">
        <v>4.22</v>
      </c>
      <c r="D1129" s="339" t="s">
        <v>782</v>
      </c>
      <c r="E1129" s="339">
        <v>2906.78</v>
      </c>
      <c r="F1129" s="339">
        <v>523.22</v>
      </c>
      <c r="G1129" s="339">
        <f>ROUND((C1129*(E1129)),2)</f>
        <v>12266.61</v>
      </c>
      <c r="H1129" s="339">
        <f>ROUND((C1129*(F1129)),2)</f>
        <v>2207.9899999999998</v>
      </c>
    </row>
    <row r="1130" spans="1:10" x14ac:dyDescent="0.2">
      <c r="B1130" s="339" t="s">
        <v>878</v>
      </c>
      <c r="C1130" s="339">
        <f>+C1127*1.1</f>
        <v>1.1000000000000001</v>
      </c>
      <c r="D1130" s="339" t="s">
        <v>9</v>
      </c>
      <c r="E1130" s="339">
        <v>7076.27</v>
      </c>
      <c r="F1130" s="339">
        <v>1273.73</v>
      </c>
      <c r="G1130" s="339">
        <f>ROUND((C1130*(E1130)),2)</f>
        <v>7783.9</v>
      </c>
      <c r="H1130" s="339">
        <f>ROUND((C1130*(F1130)),2)</f>
        <v>1401.1</v>
      </c>
    </row>
    <row r="1131" spans="1:10" x14ac:dyDescent="0.2">
      <c r="B1131" s="339" t="s">
        <v>784</v>
      </c>
      <c r="C1131" s="339">
        <f>+C1129*2</f>
        <v>8.44</v>
      </c>
      <c r="D1131" s="339" t="s">
        <v>714</v>
      </c>
      <c r="E1131" s="339">
        <v>76.27</v>
      </c>
      <c r="F1131" s="339">
        <v>13.73</v>
      </c>
      <c r="G1131" s="339">
        <f>ROUND((C1131*(E1131)),2)</f>
        <v>643.72</v>
      </c>
      <c r="H1131" s="339">
        <f>ROUND((C1131*(F1131)),2)</f>
        <v>115.88</v>
      </c>
    </row>
    <row r="1132" spans="1:10" x14ac:dyDescent="0.2">
      <c r="B1132" s="339" t="s">
        <v>722</v>
      </c>
    </row>
    <row r="1133" spans="1:10" x14ac:dyDescent="0.2">
      <c r="B1133" s="339" t="s">
        <v>785</v>
      </c>
      <c r="C1133" s="339">
        <v>14.15</v>
      </c>
      <c r="D1133" s="339" t="s">
        <v>1</v>
      </c>
      <c r="E1133" s="339">
        <v>160.51</v>
      </c>
      <c r="F1133" s="339">
        <v>0</v>
      </c>
      <c r="G1133" s="339">
        <f>ROUND((C1133*(E1133)),2)</f>
        <v>2271.2199999999998</v>
      </c>
      <c r="H1133" s="339">
        <f>ROUND((C1133*(F1133)),2)</f>
        <v>0</v>
      </c>
    </row>
    <row r="1134" spans="1:10" x14ac:dyDescent="0.2">
      <c r="B1134" s="339" t="s">
        <v>889</v>
      </c>
      <c r="C1134" s="339">
        <f>+C1133</f>
        <v>14.15</v>
      </c>
      <c r="D1134" s="339" t="s">
        <v>1</v>
      </c>
      <c r="E1134" s="339">
        <v>1867.8465978412498</v>
      </c>
      <c r="F1134" s="339">
        <v>0</v>
      </c>
      <c r="G1134" s="339">
        <f>ROUND((C1134*(E1134)),2)</f>
        <v>26430.03</v>
      </c>
      <c r="H1134" s="339">
        <f>ROUND((C1134*(F1134)),2)</f>
        <v>0</v>
      </c>
    </row>
    <row r="1135" spans="1:10" x14ac:dyDescent="0.2">
      <c r="B1135" s="339" t="s">
        <v>707</v>
      </c>
      <c r="G1135" s="339">
        <f>SUM(G1129:G1134)</f>
        <v>49395.48</v>
      </c>
      <c r="H1135" s="339">
        <f>SUM(H1129:H1134)</f>
        <v>3724.97</v>
      </c>
      <c r="I1135" s="340">
        <f>SUM(G1135:H1135)</f>
        <v>53120.450000000004</v>
      </c>
    </row>
    <row r="1137" spans="1:10" ht="24" x14ac:dyDescent="0.2">
      <c r="A1137" s="339">
        <f>+A1125+0.01</f>
        <v>104.60000000000031</v>
      </c>
      <c r="B1137" s="339" t="s">
        <v>892</v>
      </c>
      <c r="C1137" s="339">
        <v>1</v>
      </c>
      <c r="D1137" s="339" t="s">
        <v>9</v>
      </c>
      <c r="G1137" s="339">
        <f>+G1147/C1139</f>
        <v>49675.14</v>
      </c>
      <c r="H1137" s="339">
        <f>+H1147/C1139</f>
        <v>3775.31</v>
      </c>
      <c r="I1137" s="340">
        <f>+H1137+G1137</f>
        <v>53450.45</v>
      </c>
      <c r="J1137" s="339" t="s">
        <v>701</v>
      </c>
    </row>
    <row r="1138" spans="1:10" x14ac:dyDescent="0.2">
      <c r="B1138" s="339" t="s">
        <v>874</v>
      </c>
    </row>
    <row r="1139" spans="1:10" x14ac:dyDescent="0.2">
      <c r="B1139" s="339" t="s">
        <v>703</v>
      </c>
      <c r="C1139" s="339">
        <v>1</v>
      </c>
      <c r="D1139" s="339" t="s">
        <v>9</v>
      </c>
    </row>
    <row r="1140" spans="1:10" x14ac:dyDescent="0.2">
      <c r="B1140" s="339" t="s">
        <v>704</v>
      </c>
    </row>
    <row r="1141" spans="1:10" x14ac:dyDescent="0.2">
      <c r="B1141" s="339" t="s">
        <v>781</v>
      </c>
      <c r="C1141" s="339">
        <v>4.22</v>
      </c>
      <c r="D1141" s="339" t="s">
        <v>782</v>
      </c>
      <c r="E1141" s="339">
        <v>2906.78</v>
      </c>
      <c r="F1141" s="339">
        <v>523.22</v>
      </c>
      <c r="G1141" s="339">
        <f>ROUND((C1141*(E1141)),2)</f>
        <v>12266.61</v>
      </c>
      <c r="H1141" s="339">
        <f>ROUND((C1141*(F1141)),2)</f>
        <v>2207.9899999999998</v>
      </c>
    </row>
    <row r="1142" spans="1:10" x14ac:dyDescent="0.2">
      <c r="B1142" s="339" t="s">
        <v>880</v>
      </c>
      <c r="C1142" s="339">
        <f>+C1139*1.1</f>
        <v>1.1000000000000001</v>
      </c>
      <c r="D1142" s="339" t="s">
        <v>9</v>
      </c>
      <c r="E1142" s="339">
        <v>7330.51</v>
      </c>
      <c r="F1142" s="339">
        <v>1319.49</v>
      </c>
      <c r="G1142" s="339">
        <f>ROUND((C1142*(E1142)),2)</f>
        <v>8063.56</v>
      </c>
      <c r="H1142" s="339">
        <f>ROUND((C1142*(F1142)),2)</f>
        <v>1451.44</v>
      </c>
    </row>
    <row r="1143" spans="1:10" x14ac:dyDescent="0.2">
      <c r="B1143" s="339" t="s">
        <v>784</v>
      </c>
      <c r="C1143" s="339">
        <f>+C1141*2</f>
        <v>8.44</v>
      </c>
      <c r="D1143" s="339" t="s">
        <v>714</v>
      </c>
      <c r="E1143" s="339">
        <v>76.27</v>
      </c>
      <c r="F1143" s="339">
        <v>13.73</v>
      </c>
      <c r="G1143" s="339">
        <f>ROUND((C1143*(E1143)),2)</f>
        <v>643.72</v>
      </c>
      <c r="H1143" s="339">
        <f>ROUND((C1143*(F1143)),2)</f>
        <v>115.88</v>
      </c>
    </row>
    <row r="1144" spans="1:10" x14ac:dyDescent="0.2">
      <c r="B1144" s="339" t="s">
        <v>722</v>
      </c>
    </row>
    <row r="1145" spans="1:10" x14ac:dyDescent="0.2">
      <c r="B1145" s="339" t="s">
        <v>785</v>
      </c>
      <c r="C1145" s="339">
        <v>14.15</v>
      </c>
      <c r="D1145" s="339" t="s">
        <v>1</v>
      </c>
      <c r="E1145" s="339">
        <v>160.51</v>
      </c>
      <c r="F1145" s="339">
        <v>0</v>
      </c>
      <c r="G1145" s="339">
        <f>ROUND((C1145*(E1145)),2)</f>
        <v>2271.2199999999998</v>
      </c>
      <c r="H1145" s="339">
        <f>ROUND((C1145*(F1145)),2)</f>
        <v>0</v>
      </c>
    </row>
    <row r="1146" spans="1:10" x14ac:dyDescent="0.2">
      <c r="B1146" s="339" t="s">
        <v>889</v>
      </c>
      <c r="C1146" s="339">
        <f>+C1145</f>
        <v>14.15</v>
      </c>
      <c r="D1146" s="339" t="s">
        <v>1</v>
      </c>
      <c r="E1146" s="339">
        <v>1867.8465978412498</v>
      </c>
      <c r="F1146" s="339">
        <v>0</v>
      </c>
      <c r="G1146" s="339">
        <f>ROUND((C1146*(E1146)),2)</f>
        <v>26430.03</v>
      </c>
      <c r="H1146" s="339">
        <f>ROUND((C1146*(F1146)),2)</f>
        <v>0</v>
      </c>
    </row>
    <row r="1147" spans="1:10" x14ac:dyDescent="0.2">
      <c r="B1147" s="339" t="s">
        <v>707</v>
      </c>
      <c r="G1147" s="339">
        <f>SUM(G1141:G1146)</f>
        <v>49675.14</v>
      </c>
      <c r="H1147" s="339">
        <f>SUM(H1141:H1146)</f>
        <v>3775.31</v>
      </c>
      <c r="I1147" s="340">
        <f>SUM(G1147:H1147)</f>
        <v>53450.45</v>
      </c>
    </row>
    <row r="1149" spans="1:10" ht="24" x14ac:dyDescent="0.2">
      <c r="A1149" s="339">
        <f>+A1137+0.01</f>
        <v>104.61000000000031</v>
      </c>
      <c r="B1149" s="339" t="s">
        <v>893</v>
      </c>
      <c r="C1149" s="339">
        <v>1</v>
      </c>
      <c r="D1149" s="339" t="s">
        <v>9</v>
      </c>
      <c r="G1149" s="339">
        <f>+G1159/C1151</f>
        <v>49954.81</v>
      </c>
      <c r="H1149" s="339">
        <f>+H1159/C1151</f>
        <v>3825.66</v>
      </c>
      <c r="I1149" s="340">
        <f>+H1149+G1149</f>
        <v>53780.47</v>
      </c>
      <c r="J1149" s="339" t="s">
        <v>701</v>
      </c>
    </row>
    <row r="1150" spans="1:10" x14ac:dyDescent="0.2">
      <c r="B1150" s="339" t="s">
        <v>874</v>
      </c>
    </row>
    <row r="1151" spans="1:10" x14ac:dyDescent="0.2">
      <c r="B1151" s="339" t="s">
        <v>703</v>
      </c>
      <c r="C1151" s="339">
        <v>1</v>
      </c>
      <c r="D1151" s="339" t="s">
        <v>9</v>
      </c>
    </row>
    <row r="1152" spans="1:10" x14ac:dyDescent="0.2">
      <c r="B1152" s="339" t="s">
        <v>704</v>
      </c>
    </row>
    <row r="1153" spans="1:10" x14ac:dyDescent="0.2">
      <c r="B1153" s="339" t="s">
        <v>781</v>
      </c>
      <c r="C1153" s="339">
        <v>4.22</v>
      </c>
      <c r="D1153" s="339" t="s">
        <v>782</v>
      </c>
      <c r="E1153" s="339">
        <v>2906.78</v>
      </c>
      <c r="F1153" s="339">
        <v>523.22</v>
      </c>
      <c r="G1153" s="339">
        <f>ROUND((C1153*(E1153)),2)</f>
        <v>12266.61</v>
      </c>
      <c r="H1153" s="339">
        <f>ROUND((C1153*(F1153)),2)</f>
        <v>2207.9899999999998</v>
      </c>
    </row>
    <row r="1154" spans="1:10" x14ac:dyDescent="0.2">
      <c r="B1154" s="339" t="s">
        <v>882</v>
      </c>
      <c r="C1154" s="339">
        <f>+C1151*1.1</f>
        <v>1.1000000000000001</v>
      </c>
      <c r="D1154" s="339" t="s">
        <v>9</v>
      </c>
      <c r="E1154" s="339">
        <v>7584.75</v>
      </c>
      <c r="F1154" s="339">
        <v>1365.26</v>
      </c>
      <c r="G1154" s="339">
        <f>ROUND((C1154*(E1154)),2)</f>
        <v>8343.23</v>
      </c>
      <c r="H1154" s="339">
        <f>ROUND((C1154*(F1154)),2)</f>
        <v>1501.79</v>
      </c>
    </row>
    <row r="1155" spans="1:10" x14ac:dyDescent="0.2">
      <c r="B1155" s="339" t="s">
        <v>784</v>
      </c>
      <c r="C1155" s="339">
        <f>+C1153*2</f>
        <v>8.44</v>
      </c>
      <c r="D1155" s="339" t="s">
        <v>714</v>
      </c>
      <c r="E1155" s="339">
        <v>76.27</v>
      </c>
      <c r="F1155" s="339">
        <v>13.73</v>
      </c>
      <c r="G1155" s="339">
        <f>ROUND((C1155*(E1155)),2)</f>
        <v>643.72</v>
      </c>
      <c r="H1155" s="339">
        <f>ROUND((C1155*(F1155)),2)</f>
        <v>115.88</v>
      </c>
    </row>
    <row r="1156" spans="1:10" x14ac:dyDescent="0.2">
      <c r="B1156" s="339" t="s">
        <v>722</v>
      </c>
    </row>
    <row r="1157" spans="1:10" x14ac:dyDescent="0.2">
      <c r="B1157" s="339" t="s">
        <v>785</v>
      </c>
      <c r="C1157" s="339">
        <v>14.15</v>
      </c>
      <c r="D1157" s="339" t="s">
        <v>1</v>
      </c>
      <c r="E1157" s="339">
        <v>160.51</v>
      </c>
      <c r="F1157" s="339">
        <v>0</v>
      </c>
      <c r="G1157" s="339">
        <f>ROUND((C1157*(E1157)),2)</f>
        <v>2271.2199999999998</v>
      </c>
      <c r="H1157" s="339">
        <f>ROUND((C1157*(F1157)),2)</f>
        <v>0</v>
      </c>
    </row>
    <row r="1158" spans="1:10" x14ac:dyDescent="0.2">
      <c r="B1158" s="339" t="s">
        <v>889</v>
      </c>
      <c r="C1158" s="339">
        <f>+C1157</f>
        <v>14.15</v>
      </c>
      <c r="D1158" s="339" t="s">
        <v>1</v>
      </c>
      <c r="E1158" s="339">
        <v>1867.8465978412498</v>
      </c>
      <c r="F1158" s="339">
        <v>0</v>
      </c>
      <c r="G1158" s="339">
        <f>ROUND((C1158*(E1158)),2)</f>
        <v>26430.03</v>
      </c>
      <c r="H1158" s="339">
        <f>ROUND((C1158*(F1158)),2)</f>
        <v>0</v>
      </c>
    </row>
    <row r="1159" spans="1:10" x14ac:dyDescent="0.2">
      <c r="B1159" s="339" t="s">
        <v>707</v>
      </c>
      <c r="G1159" s="339">
        <f>SUM(G1153:G1158)</f>
        <v>49954.81</v>
      </c>
      <c r="H1159" s="339">
        <f>SUM(H1153:H1158)</f>
        <v>3825.66</v>
      </c>
      <c r="I1159" s="340">
        <f>SUM(G1159:H1159)</f>
        <v>53780.47</v>
      </c>
    </row>
    <row r="1161" spans="1:10" ht="24" x14ac:dyDescent="0.2">
      <c r="A1161" s="339">
        <f>+A1149+0.01</f>
        <v>104.62000000000032</v>
      </c>
      <c r="B1161" s="339" t="s">
        <v>894</v>
      </c>
      <c r="C1161" s="339">
        <v>1</v>
      </c>
      <c r="D1161" s="339" t="s">
        <v>9</v>
      </c>
      <c r="G1161" s="339">
        <f>+G1171/C1163</f>
        <v>43661.94</v>
      </c>
      <c r="H1161" s="339">
        <f>+H1171/C1163</f>
        <v>3514.9900000000002</v>
      </c>
      <c r="I1161" s="340">
        <f>+H1161+G1161</f>
        <v>47176.93</v>
      </c>
      <c r="J1161" s="339" t="s">
        <v>701</v>
      </c>
    </row>
    <row r="1162" spans="1:10" x14ac:dyDescent="0.2">
      <c r="B1162" s="339" t="s">
        <v>895</v>
      </c>
    </row>
    <row r="1163" spans="1:10" x14ac:dyDescent="0.2">
      <c r="B1163" s="339" t="s">
        <v>703</v>
      </c>
      <c r="C1163" s="339">
        <v>1</v>
      </c>
      <c r="D1163" s="339" t="s">
        <v>9</v>
      </c>
    </row>
    <row r="1164" spans="1:10" x14ac:dyDescent="0.2">
      <c r="B1164" s="339" t="s">
        <v>704</v>
      </c>
    </row>
    <row r="1165" spans="1:10" x14ac:dyDescent="0.2">
      <c r="B1165" s="339" t="s">
        <v>781</v>
      </c>
      <c r="C1165" s="339">
        <v>4.21</v>
      </c>
      <c r="D1165" s="339" t="s">
        <v>782</v>
      </c>
      <c r="E1165" s="339">
        <v>2906.78</v>
      </c>
      <c r="F1165" s="339">
        <v>523.22</v>
      </c>
      <c r="G1165" s="339">
        <f>ROUND((C1165*(E1165)),2)</f>
        <v>12237.54</v>
      </c>
      <c r="H1165" s="339">
        <f>ROUND((C1165*(F1165)),2)</f>
        <v>2202.7600000000002</v>
      </c>
    </row>
    <row r="1166" spans="1:10" x14ac:dyDescent="0.2">
      <c r="B1166" s="339" t="s">
        <v>809</v>
      </c>
      <c r="C1166" s="339">
        <f>+C1163*1.1</f>
        <v>1.1000000000000001</v>
      </c>
      <c r="D1166" s="339" t="s">
        <v>9</v>
      </c>
      <c r="E1166" s="339">
        <v>7246.9600000000009</v>
      </c>
      <c r="F1166" s="339">
        <v>1087.8399999999999</v>
      </c>
      <c r="G1166" s="339">
        <f>ROUND((C1166*(E1166)),2)</f>
        <v>7971.66</v>
      </c>
      <c r="H1166" s="339">
        <f>ROUND((C1166*(F1166)),2)</f>
        <v>1196.6199999999999</v>
      </c>
    </row>
    <row r="1167" spans="1:10" x14ac:dyDescent="0.2">
      <c r="B1167" s="339" t="s">
        <v>784</v>
      </c>
      <c r="C1167" s="339">
        <f>+C1165*2</f>
        <v>8.42</v>
      </c>
      <c r="D1167" s="339" t="s">
        <v>714</v>
      </c>
      <c r="E1167" s="339">
        <v>76.27</v>
      </c>
      <c r="F1167" s="339">
        <v>13.73</v>
      </c>
      <c r="G1167" s="339">
        <f>ROUND((C1167*(E1167)),2)</f>
        <v>642.19000000000005</v>
      </c>
      <c r="H1167" s="339">
        <f>ROUND((C1167*(F1167)),2)</f>
        <v>115.61</v>
      </c>
    </row>
    <row r="1168" spans="1:10" x14ac:dyDescent="0.2">
      <c r="B1168" s="339" t="s">
        <v>722</v>
      </c>
    </row>
    <row r="1169" spans="1:10" x14ac:dyDescent="0.2">
      <c r="B1169" s="339" t="s">
        <v>785</v>
      </c>
      <c r="C1169" s="339">
        <f>+C1165</f>
        <v>4.21</v>
      </c>
      <c r="D1169" s="339" t="s">
        <v>782</v>
      </c>
      <c r="E1169" s="339">
        <v>723.91</v>
      </c>
      <c r="F1169" s="339">
        <v>0</v>
      </c>
      <c r="G1169" s="339">
        <f>ROUND((C1169*(E1169)),2)</f>
        <v>3047.66</v>
      </c>
      <c r="H1169" s="339">
        <f>ROUND((C1169*(F1169)),2)</f>
        <v>0</v>
      </c>
    </row>
    <row r="1170" spans="1:10" x14ac:dyDescent="0.2">
      <c r="B1170" s="339" t="s">
        <v>896</v>
      </c>
      <c r="C1170" s="339">
        <v>7.96</v>
      </c>
      <c r="D1170" s="339" t="s">
        <v>1</v>
      </c>
      <c r="E1170" s="339">
        <v>2482.7755189412496</v>
      </c>
      <c r="F1170" s="339">
        <v>0</v>
      </c>
      <c r="G1170" s="339">
        <f>ROUND((C1170*(E1170)),2)</f>
        <v>19762.89</v>
      </c>
      <c r="H1170" s="339">
        <f>ROUND((C1170*(F1170)),2)</f>
        <v>0</v>
      </c>
    </row>
    <row r="1171" spans="1:10" x14ac:dyDescent="0.2">
      <c r="B1171" s="339" t="s">
        <v>707</v>
      </c>
      <c r="G1171" s="339">
        <f>SUM(G1165:G1170)</f>
        <v>43661.94</v>
      </c>
      <c r="H1171" s="339">
        <f>SUM(H1165:H1170)</f>
        <v>3514.9900000000002</v>
      </c>
      <c r="I1171" s="340">
        <f>SUM(G1171:H1171)</f>
        <v>47176.93</v>
      </c>
    </row>
    <row r="1173" spans="1:10" ht="24" x14ac:dyDescent="0.2">
      <c r="A1173" s="339">
        <f>+A1161+0.01</f>
        <v>104.63000000000032</v>
      </c>
      <c r="B1173" s="339" t="s">
        <v>897</v>
      </c>
      <c r="C1173" s="339">
        <v>1</v>
      </c>
      <c r="D1173" s="339" t="s">
        <v>9</v>
      </c>
      <c r="G1173" s="339">
        <f>+G1183/C1175</f>
        <v>43162.399999999994</v>
      </c>
      <c r="H1173" s="339">
        <f>+H1183/C1175</f>
        <v>3525.2200000000003</v>
      </c>
      <c r="I1173" s="340">
        <f>+H1173+G1173</f>
        <v>46687.619999999995</v>
      </c>
      <c r="J1173" s="339" t="s">
        <v>701</v>
      </c>
    </row>
    <row r="1174" spans="1:10" x14ac:dyDescent="0.2">
      <c r="B1174" s="339" t="s">
        <v>895</v>
      </c>
    </row>
    <row r="1175" spans="1:10" x14ac:dyDescent="0.2">
      <c r="B1175" s="339" t="s">
        <v>703</v>
      </c>
      <c r="C1175" s="339">
        <v>1</v>
      </c>
      <c r="D1175" s="339" t="s">
        <v>9</v>
      </c>
    </row>
    <row r="1176" spans="1:10" x14ac:dyDescent="0.2">
      <c r="B1176" s="339" t="s">
        <v>704</v>
      </c>
    </row>
    <row r="1177" spans="1:10" x14ac:dyDescent="0.2">
      <c r="B1177" s="339" t="s">
        <v>781</v>
      </c>
      <c r="C1177" s="339">
        <v>4.21</v>
      </c>
      <c r="D1177" s="339" t="s">
        <v>782</v>
      </c>
      <c r="E1177" s="339">
        <v>2906.78</v>
      </c>
      <c r="F1177" s="339">
        <v>523.22</v>
      </c>
      <c r="G1177" s="339">
        <f>ROUND((C1177*(E1177)),2)</f>
        <v>12237.54</v>
      </c>
      <c r="H1177" s="339">
        <f>ROUND((C1177*(F1177)),2)</f>
        <v>2202.7600000000002</v>
      </c>
    </row>
    <row r="1178" spans="1:10" x14ac:dyDescent="0.2">
      <c r="B1178" s="339" t="s">
        <v>809</v>
      </c>
      <c r="C1178" s="339">
        <f>+C1175*1.1</f>
        <v>1.1000000000000001</v>
      </c>
      <c r="D1178" s="339" t="s">
        <v>9</v>
      </c>
      <c r="E1178" s="339">
        <v>6792.84</v>
      </c>
      <c r="F1178" s="339">
        <v>1097.1399999999999</v>
      </c>
      <c r="G1178" s="339">
        <f>ROUND((C1178*(E1178)),2)</f>
        <v>7472.12</v>
      </c>
      <c r="H1178" s="339">
        <f>ROUND((C1178*(F1178)),2)</f>
        <v>1206.8499999999999</v>
      </c>
    </row>
    <row r="1179" spans="1:10" x14ac:dyDescent="0.2">
      <c r="B1179" s="339" t="s">
        <v>784</v>
      </c>
      <c r="C1179" s="339">
        <f>+C1177*2</f>
        <v>8.42</v>
      </c>
      <c r="D1179" s="339" t="s">
        <v>714</v>
      </c>
      <c r="E1179" s="339">
        <v>76.27</v>
      </c>
      <c r="F1179" s="339">
        <v>13.73</v>
      </c>
      <c r="G1179" s="339">
        <f>ROUND((C1179*(E1179)),2)</f>
        <v>642.19000000000005</v>
      </c>
      <c r="H1179" s="339">
        <f>ROUND((C1179*(F1179)),2)</f>
        <v>115.61</v>
      </c>
    </row>
    <row r="1180" spans="1:10" x14ac:dyDescent="0.2">
      <c r="B1180" s="339" t="s">
        <v>722</v>
      </c>
    </row>
    <row r="1181" spans="1:10" x14ac:dyDescent="0.2">
      <c r="B1181" s="339" t="s">
        <v>785</v>
      </c>
      <c r="C1181" s="339">
        <f>+C1177</f>
        <v>4.21</v>
      </c>
      <c r="D1181" s="339" t="s">
        <v>782</v>
      </c>
      <c r="E1181" s="339">
        <v>723.91</v>
      </c>
      <c r="F1181" s="339">
        <v>0</v>
      </c>
      <c r="G1181" s="339">
        <f>ROUND((C1181*(E1181)),2)</f>
        <v>3047.66</v>
      </c>
      <c r="H1181" s="339">
        <f>ROUND((C1181*(F1181)),2)</f>
        <v>0</v>
      </c>
    </row>
    <row r="1182" spans="1:10" x14ac:dyDescent="0.2">
      <c r="B1182" s="339" t="s">
        <v>896</v>
      </c>
      <c r="C1182" s="339">
        <v>7.96</v>
      </c>
      <c r="D1182" s="339" t="s">
        <v>1</v>
      </c>
      <c r="E1182" s="339">
        <v>2482.7755189412496</v>
      </c>
      <c r="F1182" s="339">
        <v>0</v>
      </c>
      <c r="G1182" s="339">
        <f>ROUND((C1182*(E1182)),2)</f>
        <v>19762.89</v>
      </c>
      <c r="H1182" s="339">
        <f>ROUND((C1182*(F1182)),2)</f>
        <v>0</v>
      </c>
    </row>
    <row r="1183" spans="1:10" x14ac:dyDescent="0.2">
      <c r="B1183" s="339" t="s">
        <v>707</v>
      </c>
      <c r="G1183" s="339">
        <f>SUM(G1177:G1182)</f>
        <v>43162.399999999994</v>
      </c>
      <c r="H1183" s="339">
        <f>SUM(H1177:H1182)</f>
        <v>3525.2200000000003</v>
      </c>
      <c r="I1183" s="340">
        <f>SUM(G1183:H1183)</f>
        <v>46687.619999999995</v>
      </c>
    </row>
    <row r="1185" spans="1:10" ht="24" x14ac:dyDescent="0.2">
      <c r="A1185" s="339">
        <f>+A1173+0.01</f>
        <v>104.64000000000033</v>
      </c>
      <c r="B1185" s="339" t="s">
        <v>898</v>
      </c>
      <c r="C1185" s="339">
        <v>1</v>
      </c>
      <c r="D1185" s="339" t="s">
        <v>9</v>
      </c>
      <c r="G1185" s="339">
        <f>+G1195/C1187</f>
        <v>43474.18</v>
      </c>
      <c r="H1185" s="339">
        <f>+H1195/C1187</f>
        <v>3719.4700000000003</v>
      </c>
      <c r="I1185" s="340">
        <f>+H1185+G1185</f>
        <v>47193.65</v>
      </c>
      <c r="J1185" s="339" t="s">
        <v>701</v>
      </c>
    </row>
    <row r="1186" spans="1:10" x14ac:dyDescent="0.2">
      <c r="B1186" s="339" t="s">
        <v>895</v>
      </c>
    </row>
    <row r="1187" spans="1:10" x14ac:dyDescent="0.2">
      <c r="B1187" s="339" t="s">
        <v>703</v>
      </c>
      <c r="C1187" s="339">
        <v>1</v>
      </c>
      <c r="D1187" s="339" t="s">
        <v>9</v>
      </c>
    </row>
    <row r="1188" spans="1:10" x14ac:dyDescent="0.2">
      <c r="B1188" s="339" t="s">
        <v>704</v>
      </c>
    </row>
    <row r="1189" spans="1:10" x14ac:dyDescent="0.2">
      <c r="B1189" s="339" t="s">
        <v>781</v>
      </c>
      <c r="C1189" s="339">
        <v>4.21</v>
      </c>
      <c r="D1189" s="339" t="s">
        <v>782</v>
      </c>
      <c r="E1189" s="339">
        <v>2906.78</v>
      </c>
      <c r="F1189" s="339">
        <v>523.22</v>
      </c>
      <c r="G1189" s="339">
        <f>ROUND((C1189*(E1189)),2)</f>
        <v>12237.54</v>
      </c>
      <c r="H1189" s="339">
        <f>ROUND((C1189*(F1189)),2)</f>
        <v>2202.7600000000002</v>
      </c>
    </row>
    <row r="1190" spans="1:10" x14ac:dyDescent="0.2">
      <c r="B1190" s="339" t="s">
        <v>878</v>
      </c>
      <c r="C1190" s="339">
        <f>+C1187*1.1</f>
        <v>1.1000000000000001</v>
      </c>
      <c r="D1190" s="339" t="s">
        <v>9</v>
      </c>
      <c r="E1190" s="339">
        <v>7076.27</v>
      </c>
      <c r="F1190" s="339">
        <v>1273.73</v>
      </c>
      <c r="G1190" s="339">
        <f>ROUND((C1190*(E1190)),2)</f>
        <v>7783.9</v>
      </c>
      <c r="H1190" s="339">
        <f>ROUND((C1190*(F1190)),2)</f>
        <v>1401.1</v>
      </c>
    </row>
    <row r="1191" spans="1:10" x14ac:dyDescent="0.2">
      <c r="B1191" s="339" t="s">
        <v>784</v>
      </c>
      <c r="C1191" s="339">
        <f>+C1189*2</f>
        <v>8.42</v>
      </c>
      <c r="D1191" s="339" t="s">
        <v>714</v>
      </c>
      <c r="E1191" s="339">
        <v>76.27</v>
      </c>
      <c r="F1191" s="339">
        <v>13.73</v>
      </c>
      <c r="G1191" s="339">
        <f>ROUND((C1191*(E1191)),2)</f>
        <v>642.19000000000005</v>
      </c>
      <c r="H1191" s="339">
        <f>ROUND((C1191*(F1191)),2)</f>
        <v>115.61</v>
      </c>
    </row>
    <row r="1192" spans="1:10" x14ac:dyDescent="0.2">
      <c r="B1192" s="339" t="s">
        <v>722</v>
      </c>
    </row>
    <row r="1193" spans="1:10" x14ac:dyDescent="0.2">
      <c r="B1193" s="339" t="s">
        <v>785</v>
      </c>
      <c r="C1193" s="339">
        <f>+C1189</f>
        <v>4.21</v>
      </c>
      <c r="D1193" s="339" t="s">
        <v>782</v>
      </c>
      <c r="E1193" s="339">
        <v>723.91</v>
      </c>
      <c r="F1193" s="339">
        <v>0</v>
      </c>
      <c r="G1193" s="339">
        <f>ROUND((C1193*(E1193)),2)</f>
        <v>3047.66</v>
      </c>
      <c r="H1193" s="339">
        <f>ROUND((C1193*(F1193)),2)</f>
        <v>0</v>
      </c>
    </row>
    <row r="1194" spans="1:10" x14ac:dyDescent="0.2">
      <c r="B1194" s="339" t="s">
        <v>896</v>
      </c>
      <c r="C1194" s="339">
        <v>7.96</v>
      </c>
      <c r="D1194" s="339" t="s">
        <v>1</v>
      </c>
      <c r="E1194" s="339">
        <v>2482.7755189412496</v>
      </c>
      <c r="F1194" s="339">
        <v>0</v>
      </c>
      <c r="G1194" s="339">
        <f>ROUND((C1194*(E1194)),2)</f>
        <v>19762.89</v>
      </c>
      <c r="H1194" s="339">
        <f>ROUND((C1194*(F1194)),2)</f>
        <v>0</v>
      </c>
    </row>
    <row r="1195" spans="1:10" x14ac:dyDescent="0.2">
      <c r="B1195" s="339" t="s">
        <v>707</v>
      </c>
      <c r="G1195" s="339">
        <f>SUM(G1189:G1194)</f>
        <v>43474.18</v>
      </c>
      <c r="H1195" s="339">
        <f>SUM(H1189:H1194)</f>
        <v>3719.4700000000003</v>
      </c>
      <c r="I1195" s="340">
        <f>SUM(G1195:H1195)</f>
        <v>47193.65</v>
      </c>
    </row>
    <row r="1197" spans="1:10" ht="24" x14ac:dyDescent="0.2">
      <c r="A1197" s="339">
        <f>+A1185+0.01</f>
        <v>104.65000000000033</v>
      </c>
      <c r="B1197" s="339" t="s">
        <v>899</v>
      </c>
      <c r="C1197" s="339">
        <v>1</v>
      </c>
      <c r="D1197" s="339" t="s">
        <v>9</v>
      </c>
      <c r="G1197" s="339">
        <f>+G1207/C1199</f>
        <v>43753.84</v>
      </c>
      <c r="H1197" s="339">
        <f>+H1207/C1199</f>
        <v>3769.8100000000004</v>
      </c>
      <c r="I1197" s="340">
        <f>+H1197+G1197</f>
        <v>47523.649999999994</v>
      </c>
      <c r="J1197" s="339" t="s">
        <v>701</v>
      </c>
    </row>
    <row r="1198" spans="1:10" x14ac:dyDescent="0.2">
      <c r="B1198" s="339" t="s">
        <v>895</v>
      </c>
    </row>
    <row r="1199" spans="1:10" x14ac:dyDescent="0.2">
      <c r="B1199" s="339" t="s">
        <v>703</v>
      </c>
      <c r="C1199" s="339">
        <v>1</v>
      </c>
      <c r="D1199" s="339" t="s">
        <v>9</v>
      </c>
    </row>
    <row r="1200" spans="1:10" x14ac:dyDescent="0.2">
      <c r="B1200" s="339" t="s">
        <v>704</v>
      </c>
    </row>
    <row r="1201" spans="1:10" x14ac:dyDescent="0.2">
      <c r="B1201" s="339" t="s">
        <v>781</v>
      </c>
      <c r="C1201" s="339">
        <v>4.21</v>
      </c>
      <c r="D1201" s="339" t="s">
        <v>782</v>
      </c>
      <c r="E1201" s="339">
        <v>2906.78</v>
      </c>
      <c r="F1201" s="339">
        <v>523.22</v>
      </c>
      <c r="G1201" s="339">
        <f>ROUND((C1201*(E1201)),2)</f>
        <v>12237.54</v>
      </c>
      <c r="H1201" s="339">
        <f>ROUND((C1201*(F1201)),2)</f>
        <v>2202.7600000000002</v>
      </c>
    </row>
    <row r="1202" spans="1:10" x14ac:dyDescent="0.2">
      <c r="B1202" s="339" t="s">
        <v>880</v>
      </c>
      <c r="C1202" s="339">
        <f>+C1199*1.1</f>
        <v>1.1000000000000001</v>
      </c>
      <c r="D1202" s="339" t="s">
        <v>9</v>
      </c>
      <c r="E1202" s="339">
        <v>7330.51</v>
      </c>
      <c r="F1202" s="339">
        <v>1319.49</v>
      </c>
      <c r="G1202" s="339">
        <f>ROUND((C1202*(E1202)),2)</f>
        <v>8063.56</v>
      </c>
      <c r="H1202" s="339">
        <f>ROUND((C1202*(F1202)),2)</f>
        <v>1451.44</v>
      </c>
    </row>
    <row r="1203" spans="1:10" x14ac:dyDescent="0.2">
      <c r="B1203" s="339" t="s">
        <v>784</v>
      </c>
      <c r="C1203" s="339">
        <f>+C1201*2</f>
        <v>8.42</v>
      </c>
      <c r="D1203" s="339" t="s">
        <v>714</v>
      </c>
      <c r="E1203" s="339">
        <v>76.27</v>
      </c>
      <c r="F1203" s="339">
        <v>13.73</v>
      </c>
      <c r="G1203" s="339">
        <f>ROUND((C1203*(E1203)),2)</f>
        <v>642.19000000000005</v>
      </c>
      <c r="H1203" s="339">
        <f>ROUND((C1203*(F1203)),2)</f>
        <v>115.61</v>
      </c>
    </row>
    <row r="1204" spans="1:10" x14ac:dyDescent="0.2">
      <c r="B1204" s="339" t="s">
        <v>722</v>
      </c>
    </row>
    <row r="1205" spans="1:10" x14ac:dyDescent="0.2">
      <c r="B1205" s="339" t="s">
        <v>785</v>
      </c>
      <c r="C1205" s="339">
        <f>+C1201</f>
        <v>4.21</v>
      </c>
      <c r="D1205" s="339" t="s">
        <v>782</v>
      </c>
      <c r="E1205" s="339">
        <v>723.91</v>
      </c>
      <c r="F1205" s="339">
        <v>0</v>
      </c>
      <c r="G1205" s="339">
        <f>ROUND((C1205*(E1205)),2)</f>
        <v>3047.66</v>
      </c>
      <c r="H1205" s="339">
        <f>ROUND((C1205*(F1205)),2)</f>
        <v>0</v>
      </c>
    </row>
    <row r="1206" spans="1:10" x14ac:dyDescent="0.2">
      <c r="B1206" s="339" t="s">
        <v>896</v>
      </c>
      <c r="C1206" s="339">
        <v>7.96</v>
      </c>
      <c r="D1206" s="339" t="s">
        <v>1</v>
      </c>
      <c r="E1206" s="339">
        <v>2482.7755189412496</v>
      </c>
      <c r="F1206" s="339">
        <v>0</v>
      </c>
      <c r="G1206" s="339">
        <f>ROUND((C1206*(E1206)),2)</f>
        <v>19762.89</v>
      </c>
      <c r="H1206" s="339">
        <f>ROUND((C1206*(F1206)),2)</f>
        <v>0</v>
      </c>
    </row>
    <row r="1207" spans="1:10" x14ac:dyDescent="0.2">
      <c r="B1207" s="339" t="s">
        <v>707</v>
      </c>
      <c r="G1207" s="339">
        <f>SUM(G1201:G1206)</f>
        <v>43753.84</v>
      </c>
      <c r="H1207" s="339">
        <f>SUM(H1201:H1206)</f>
        <v>3769.8100000000004</v>
      </c>
      <c r="I1207" s="340">
        <f>SUM(G1207:H1207)</f>
        <v>47523.649999999994</v>
      </c>
    </row>
    <row r="1209" spans="1:10" ht="24" x14ac:dyDescent="0.2">
      <c r="A1209" s="339">
        <f>+A1197+0.01</f>
        <v>104.66000000000034</v>
      </c>
      <c r="B1209" s="339" t="s">
        <v>900</v>
      </c>
      <c r="C1209" s="339">
        <v>1</v>
      </c>
      <c r="D1209" s="339" t="s">
        <v>9</v>
      </c>
      <c r="G1209" s="339">
        <f>+G1219/C1211</f>
        <v>44033.509999999995</v>
      </c>
      <c r="H1209" s="339">
        <f>+H1219/C1211</f>
        <v>3820.1600000000003</v>
      </c>
      <c r="I1209" s="340">
        <f>+H1209+G1209</f>
        <v>47853.67</v>
      </c>
      <c r="J1209" s="339" t="s">
        <v>701</v>
      </c>
    </row>
    <row r="1210" spans="1:10" x14ac:dyDescent="0.2">
      <c r="B1210" s="339" t="s">
        <v>895</v>
      </c>
    </row>
    <row r="1211" spans="1:10" x14ac:dyDescent="0.2">
      <c r="B1211" s="339" t="s">
        <v>703</v>
      </c>
      <c r="C1211" s="339">
        <v>1</v>
      </c>
      <c r="D1211" s="339" t="s">
        <v>9</v>
      </c>
    </row>
    <row r="1212" spans="1:10" x14ac:dyDescent="0.2">
      <c r="B1212" s="339" t="s">
        <v>704</v>
      </c>
    </row>
    <row r="1213" spans="1:10" x14ac:dyDescent="0.2">
      <c r="B1213" s="339" t="s">
        <v>781</v>
      </c>
      <c r="C1213" s="339">
        <v>4.21</v>
      </c>
      <c r="D1213" s="339" t="s">
        <v>782</v>
      </c>
      <c r="E1213" s="339">
        <v>2906.78</v>
      </c>
      <c r="F1213" s="339">
        <v>523.22</v>
      </c>
      <c r="G1213" s="339">
        <f>ROUND((C1213*(E1213)),2)</f>
        <v>12237.54</v>
      </c>
      <c r="H1213" s="339">
        <f>ROUND((C1213*(F1213)),2)</f>
        <v>2202.7600000000002</v>
      </c>
    </row>
    <row r="1214" spans="1:10" x14ac:dyDescent="0.2">
      <c r="B1214" s="339" t="s">
        <v>882</v>
      </c>
      <c r="C1214" s="339">
        <f>+C1211*1.1</f>
        <v>1.1000000000000001</v>
      </c>
      <c r="D1214" s="339" t="s">
        <v>9</v>
      </c>
      <c r="E1214" s="339">
        <v>7584.75</v>
      </c>
      <c r="F1214" s="339">
        <v>1365.26</v>
      </c>
      <c r="G1214" s="339">
        <f>ROUND((C1214*(E1214)),2)</f>
        <v>8343.23</v>
      </c>
      <c r="H1214" s="339">
        <f>ROUND((C1214*(F1214)),2)</f>
        <v>1501.79</v>
      </c>
    </row>
    <row r="1215" spans="1:10" x14ac:dyDescent="0.2">
      <c r="B1215" s="339" t="s">
        <v>784</v>
      </c>
      <c r="C1215" s="339">
        <f>+C1213*2</f>
        <v>8.42</v>
      </c>
      <c r="D1215" s="339" t="s">
        <v>714</v>
      </c>
      <c r="E1215" s="339">
        <v>76.27</v>
      </c>
      <c r="F1215" s="339">
        <v>13.73</v>
      </c>
      <c r="G1215" s="339">
        <f>ROUND((C1215*(E1215)),2)</f>
        <v>642.19000000000005</v>
      </c>
      <c r="H1215" s="339">
        <f>ROUND((C1215*(F1215)),2)</f>
        <v>115.61</v>
      </c>
    </row>
    <row r="1216" spans="1:10" x14ac:dyDescent="0.2">
      <c r="B1216" s="339" t="s">
        <v>722</v>
      </c>
    </row>
    <row r="1217" spans="1:10" x14ac:dyDescent="0.2">
      <c r="B1217" s="339" t="s">
        <v>785</v>
      </c>
      <c r="C1217" s="339">
        <f>+C1213</f>
        <v>4.21</v>
      </c>
      <c r="D1217" s="339" t="s">
        <v>782</v>
      </c>
      <c r="E1217" s="339">
        <v>723.91</v>
      </c>
      <c r="F1217" s="339">
        <v>0</v>
      </c>
      <c r="G1217" s="339">
        <f>ROUND((C1217*(E1217)),2)</f>
        <v>3047.66</v>
      </c>
      <c r="H1217" s="339">
        <f>ROUND((C1217*(F1217)),2)</f>
        <v>0</v>
      </c>
    </row>
    <row r="1218" spans="1:10" x14ac:dyDescent="0.2">
      <c r="B1218" s="339" t="s">
        <v>896</v>
      </c>
      <c r="C1218" s="339">
        <v>7.96</v>
      </c>
      <c r="D1218" s="339" t="s">
        <v>1</v>
      </c>
      <c r="E1218" s="339">
        <v>2482.7755189412496</v>
      </c>
      <c r="F1218" s="339">
        <v>0</v>
      </c>
      <c r="G1218" s="339">
        <f>ROUND((C1218*(E1218)),2)</f>
        <v>19762.89</v>
      </c>
      <c r="H1218" s="339">
        <f>ROUND((C1218*(F1218)),2)</f>
        <v>0</v>
      </c>
    </row>
    <row r="1219" spans="1:10" x14ac:dyDescent="0.2">
      <c r="B1219" s="339" t="s">
        <v>707</v>
      </c>
      <c r="G1219" s="339">
        <f>SUM(G1213:G1218)</f>
        <v>44033.509999999995</v>
      </c>
      <c r="H1219" s="339">
        <f>SUM(H1213:H1218)</f>
        <v>3820.1600000000003</v>
      </c>
      <c r="I1219" s="340">
        <f>SUM(G1219:H1219)</f>
        <v>47853.67</v>
      </c>
    </row>
    <row r="1221" spans="1:10" x14ac:dyDescent="0.2">
      <c r="A1221" s="339">
        <v>105</v>
      </c>
      <c r="B1221" s="339" t="s">
        <v>901</v>
      </c>
    </row>
    <row r="1222" spans="1:10" ht="24" x14ac:dyDescent="0.2">
      <c r="A1222" s="339">
        <f>+A1221+0.01</f>
        <v>105.01</v>
      </c>
      <c r="B1222" s="339" t="s">
        <v>902</v>
      </c>
      <c r="C1222" s="339">
        <v>1</v>
      </c>
      <c r="D1222" s="339" t="s">
        <v>9</v>
      </c>
      <c r="G1222" s="339">
        <f>+G1232/C1224</f>
        <v>43733.18</v>
      </c>
      <c r="H1222" s="339">
        <f>+H1232/C1224</f>
        <v>3212.1099999999997</v>
      </c>
      <c r="I1222" s="340">
        <f>+H1222+G1222</f>
        <v>46945.29</v>
      </c>
      <c r="J1222" s="339" t="s">
        <v>701</v>
      </c>
    </row>
    <row r="1223" spans="1:10" x14ac:dyDescent="0.2">
      <c r="B1223" s="339" t="s">
        <v>903</v>
      </c>
    </row>
    <row r="1224" spans="1:10" x14ac:dyDescent="0.2">
      <c r="B1224" s="339" t="s">
        <v>703</v>
      </c>
      <c r="C1224" s="339">
        <v>1</v>
      </c>
      <c r="D1224" s="339" t="s">
        <v>9</v>
      </c>
    </row>
    <row r="1225" spans="1:10" x14ac:dyDescent="0.2">
      <c r="B1225" s="339" t="s">
        <v>704</v>
      </c>
    </row>
    <row r="1226" spans="1:10" x14ac:dyDescent="0.2">
      <c r="B1226" s="339" t="s">
        <v>781</v>
      </c>
      <c r="C1226" s="339">
        <v>3.66</v>
      </c>
      <c r="D1226" s="339" t="s">
        <v>782</v>
      </c>
      <c r="E1226" s="339">
        <v>2906.78</v>
      </c>
      <c r="F1226" s="339">
        <v>523.22</v>
      </c>
      <c r="G1226" s="339">
        <f>ROUND((C1226*(E1226)),2)</f>
        <v>10638.81</v>
      </c>
      <c r="H1226" s="339">
        <f>ROUND((C1226*(F1226)),2)</f>
        <v>1914.99</v>
      </c>
    </row>
    <row r="1227" spans="1:10" x14ac:dyDescent="0.2">
      <c r="B1227" s="339" t="s">
        <v>809</v>
      </c>
      <c r="C1227" s="339">
        <f>+C1224*1.1</f>
        <v>1.1000000000000001</v>
      </c>
      <c r="D1227" s="339" t="s">
        <v>9</v>
      </c>
      <c r="E1227" s="339">
        <v>7246.9600000000009</v>
      </c>
      <c r="F1227" s="339">
        <v>1087.8399999999999</v>
      </c>
      <c r="G1227" s="339">
        <f>ROUND((C1227*(E1227)),2)</f>
        <v>7971.66</v>
      </c>
      <c r="H1227" s="339">
        <f>ROUND((C1227*(F1227)),2)</f>
        <v>1196.6199999999999</v>
      </c>
    </row>
    <row r="1228" spans="1:10" x14ac:dyDescent="0.2">
      <c r="B1228" s="339" t="s">
        <v>784</v>
      </c>
      <c r="C1228" s="339">
        <f>+C1226*2</f>
        <v>7.32</v>
      </c>
      <c r="D1228" s="339" t="s">
        <v>714</v>
      </c>
      <c r="E1228" s="339">
        <v>76.27</v>
      </c>
      <c r="F1228" s="339">
        <v>13.73</v>
      </c>
      <c r="G1228" s="339">
        <f>ROUND((C1228*(E1228)),2)</f>
        <v>558.29999999999995</v>
      </c>
      <c r="H1228" s="339">
        <f>ROUND((C1228*(F1228)),2)</f>
        <v>100.5</v>
      </c>
    </row>
    <row r="1229" spans="1:10" x14ac:dyDescent="0.2">
      <c r="B1229" s="339" t="s">
        <v>722</v>
      </c>
    </row>
    <row r="1230" spans="1:10" x14ac:dyDescent="0.2">
      <c r="B1230" s="339" t="s">
        <v>785</v>
      </c>
      <c r="C1230" s="339">
        <v>33.33</v>
      </c>
      <c r="D1230" s="339" t="s">
        <v>1</v>
      </c>
      <c r="E1230" s="339">
        <v>160.51</v>
      </c>
      <c r="F1230" s="339">
        <v>0</v>
      </c>
      <c r="G1230" s="339">
        <f>ROUND((C1230*(E1230)),2)</f>
        <v>5349.8</v>
      </c>
      <c r="H1230" s="339">
        <f>ROUND((C1230*(F1230)),2)</f>
        <v>0</v>
      </c>
    </row>
    <row r="1231" spans="1:10" x14ac:dyDescent="0.2">
      <c r="B1231" s="339" t="s">
        <v>904</v>
      </c>
      <c r="C1231" s="339">
        <f>+C1230</f>
        <v>33.33</v>
      </c>
      <c r="D1231" s="339" t="s">
        <v>1</v>
      </c>
      <c r="E1231" s="339">
        <v>576.49586353124982</v>
      </c>
      <c r="F1231" s="339">
        <v>0</v>
      </c>
      <c r="G1231" s="339">
        <f>ROUND((C1231*(E1231)),2)</f>
        <v>19214.61</v>
      </c>
      <c r="H1231" s="339">
        <f>ROUND((C1231*(F1231)),2)</f>
        <v>0</v>
      </c>
    </row>
    <row r="1232" spans="1:10" x14ac:dyDescent="0.2">
      <c r="B1232" s="339" t="s">
        <v>707</v>
      </c>
      <c r="G1232" s="339">
        <f>SUM(G1226:G1231)</f>
        <v>43733.18</v>
      </c>
      <c r="H1232" s="339">
        <f>SUM(H1226:H1231)</f>
        <v>3212.1099999999997</v>
      </c>
      <c r="I1232" s="340">
        <f>SUM(G1232:H1232)</f>
        <v>46945.29</v>
      </c>
    </row>
    <row r="1234" spans="1:10" x14ac:dyDescent="0.2">
      <c r="A1234" s="339">
        <f>+A1222+0.01</f>
        <v>105.02000000000001</v>
      </c>
      <c r="B1234" s="339" t="s">
        <v>905</v>
      </c>
      <c r="C1234" s="339">
        <v>1</v>
      </c>
      <c r="D1234" s="339" t="s">
        <v>9</v>
      </c>
      <c r="G1234" s="339">
        <f>+G1244/C1236</f>
        <v>43233.64</v>
      </c>
      <c r="H1234" s="339">
        <f>+H1244/C1236</f>
        <v>3222.34</v>
      </c>
      <c r="I1234" s="342">
        <f>+H1234+G1234</f>
        <v>46455.979999999996</v>
      </c>
      <c r="J1234" s="339" t="s">
        <v>701</v>
      </c>
    </row>
    <row r="1235" spans="1:10" x14ac:dyDescent="0.2">
      <c r="B1235" s="339" t="s">
        <v>903</v>
      </c>
    </row>
    <row r="1236" spans="1:10" x14ac:dyDescent="0.2">
      <c r="B1236" s="339" t="s">
        <v>703</v>
      </c>
      <c r="C1236" s="339">
        <v>1</v>
      </c>
      <c r="D1236" s="339" t="s">
        <v>9</v>
      </c>
    </row>
    <row r="1237" spans="1:10" x14ac:dyDescent="0.2">
      <c r="B1237" s="339" t="s">
        <v>704</v>
      </c>
    </row>
    <row r="1238" spans="1:10" x14ac:dyDescent="0.2">
      <c r="B1238" s="339" t="s">
        <v>781</v>
      </c>
      <c r="C1238" s="339">
        <v>3.66</v>
      </c>
      <c r="D1238" s="339" t="s">
        <v>782</v>
      </c>
      <c r="E1238" s="339">
        <v>2906.78</v>
      </c>
      <c r="F1238" s="339">
        <v>523.22</v>
      </c>
      <c r="G1238" s="339">
        <f>ROUND((C1238*(E1238)),2)</f>
        <v>10638.81</v>
      </c>
      <c r="H1238" s="339">
        <f>ROUND((C1238*(F1238)),2)</f>
        <v>1914.99</v>
      </c>
    </row>
    <row r="1239" spans="1:10" x14ac:dyDescent="0.2">
      <c r="B1239" s="339" t="s">
        <v>809</v>
      </c>
      <c r="C1239" s="339">
        <f>+C1236*1.1</f>
        <v>1.1000000000000001</v>
      </c>
      <c r="D1239" s="339" t="s">
        <v>9</v>
      </c>
      <c r="E1239" s="339">
        <v>6792.84</v>
      </c>
      <c r="F1239" s="339">
        <v>1097.1399999999999</v>
      </c>
      <c r="G1239" s="339">
        <f>ROUND((C1239*(E1239)),2)</f>
        <v>7472.12</v>
      </c>
      <c r="H1239" s="339">
        <f>ROUND((C1239*(F1239)),2)</f>
        <v>1206.8499999999999</v>
      </c>
    </row>
    <row r="1240" spans="1:10" x14ac:dyDescent="0.2">
      <c r="B1240" s="339" t="s">
        <v>784</v>
      </c>
      <c r="C1240" s="339">
        <f>+C1238*2</f>
        <v>7.32</v>
      </c>
      <c r="D1240" s="339" t="s">
        <v>714</v>
      </c>
      <c r="E1240" s="339">
        <v>76.27</v>
      </c>
      <c r="F1240" s="339">
        <v>13.73</v>
      </c>
      <c r="G1240" s="339">
        <f>ROUND((C1240*(E1240)),2)</f>
        <v>558.29999999999995</v>
      </c>
      <c r="H1240" s="339">
        <f>ROUND((C1240*(F1240)),2)</f>
        <v>100.5</v>
      </c>
    </row>
    <row r="1241" spans="1:10" x14ac:dyDescent="0.2">
      <c r="B1241" s="339" t="s">
        <v>722</v>
      </c>
    </row>
    <row r="1242" spans="1:10" x14ac:dyDescent="0.2">
      <c r="B1242" s="339" t="s">
        <v>785</v>
      </c>
      <c r="C1242" s="339">
        <v>33.33</v>
      </c>
      <c r="D1242" s="339" t="s">
        <v>1</v>
      </c>
      <c r="E1242" s="339">
        <v>160.51</v>
      </c>
      <c r="F1242" s="339">
        <v>0</v>
      </c>
      <c r="G1242" s="339">
        <f>ROUND((C1242*(E1242)),2)</f>
        <v>5349.8</v>
      </c>
      <c r="H1242" s="339">
        <f>ROUND((C1242*(F1242)),2)</f>
        <v>0</v>
      </c>
    </row>
    <row r="1243" spans="1:10" x14ac:dyDescent="0.2">
      <c r="B1243" s="339" t="s">
        <v>904</v>
      </c>
      <c r="C1243" s="339">
        <f>+C1242</f>
        <v>33.33</v>
      </c>
      <c r="D1243" s="339" t="s">
        <v>1</v>
      </c>
      <c r="E1243" s="339">
        <v>576.49586353124982</v>
      </c>
      <c r="F1243" s="339">
        <v>0</v>
      </c>
      <c r="G1243" s="339">
        <f>ROUND((C1243*(E1243)),2)</f>
        <v>19214.61</v>
      </c>
      <c r="H1243" s="339">
        <f>ROUND((C1243*(F1243)),2)</f>
        <v>0</v>
      </c>
    </row>
    <row r="1244" spans="1:10" x14ac:dyDescent="0.2">
      <c r="B1244" s="339" t="s">
        <v>707</v>
      </c>
      <c r="G1244" s="339">
        <f>SUM(G1238:G1243)</f>
        <v>43233.64</v>
      </c>
      <c r="H1244" s="339">
        <f>SUM(H1238:H1243)</f>
        <v>3222.34</v>
      </c>
      <c r="I1244" s="340">
        <f>SUM(G1244:H1244)</f>
        <v>46455.979999999996</v>
      </c>
    </row>
    <row r="1246" spans="1:10" ht="24" x14ac:dyDescent="0.2">
      <c r="A1246" s="339">
        <f>+A1234+0.01</f>
        <v>105.03000000000002</v>
      </c>
      <c r="B1246" s="339" t="s">
        <v>906</v>
      </c>
      <c r="C1246" s="339">
        <v>1</v>
      </c>
      <c r="D1246" s="339" t="s">
        <v>9</v>
      </c>
      <c r="G1246" s="339">
        <f>+G1256/C1248</f>
        <v>35972.479999999996</v>
      </c>
      <c r="H1246" s="339">
        <f>+H1256/C1248</f>
        <v>2920.25</v>
      </c>
      <c r="I1246" s="340">
        <f>+H1246+G1246</f>
        <v>38892.729999999996</v>
      </c>
      <c r="J1246" s="339" t="s">
        <v>701</v>
      </c>
    </row>
    <row r="1247" spans="1:10" x14ac:dyDescent="0.2">
      <c r="B1247" s="339" t="s">
        <v>903</v>
      </c>
    </row>
    <row r="1248" spans="1:10" x14ac:dyDescent="0.2">
      <c r="B1248" s="339" t="s">
        <v>703</v>
      </c>
      <c r="C1248" s="339">
        <v>1</v>
      </c>
      <c r="D1248" s="339" t="s">
        <v>9</v>
      </c>
    </row>
    <row r="1249" spans="1:10" x14ac:dyDescent="0.2">
      <c r="B1249" s="339" t="s">
        <v>704</v>
      </c>
    </row>
    <row r="1250" spans="1:10" x14ac:dyDescent="0.2">
      <c r="B1250" s="339" t="s">
        <v>781</v>
      </c>
      <c r="C1250" s="339">
        <v>3.13</v>
      </c>
      <c r="D1250" s="339" t="s">
        <v>782</v>
      </c>
      <c r="E1250" s="339">
        <v>2906.78</v>
      </c>
      <c r="F1250" s="339">
        <v>523.22</v>
      </c>
      <c r="G1250" s="339">
        <f>ROUND((C1250*(E1250)),2)</f>
        <v>9098.2199999999993</v>
      </c>
      <c r="H1250" s="339">
        <f>ROUND((C1250*(F1250)),2)</f>
        <v>1637.68</v>
      </c>
    </row>
    <row r="1251" spans="1:10" x14ac:dyDescent="0.2">
      <c r="B1251" s="339" t="s">
        <v>809</v>
      </c>
      <c r="C1251" s="339">
        <f>+C1248*1.1</f>
        <v>1.1000000000000001</v>
      </c>
      <c r="D1251" s="339" t="s">
        <v>9</v>
      </c>
      <c r="E1251" s="339">
        <v>7246.9600000000009</v>
      </c>
      <c r="F1251" s="339">
        <v>1087.8399999999999</v>
      </c>
      <c r="G1251" s="339">
        <f>ROUND((C1251*(E1251)),2)</f>
        <v>7971.66</v>
      </c>
      <c r="H1251" s="339">
        <f>ROUND((C1251*(F1251)),2)</f>
        <v>1196.6199999999999</v>
      </c>
    </row>
    <row r="1252" spans="1:10" x14ac:dyDescent="0.2">
      <c r="B1252" s="339" t="s">
        <v>784</v>
      </c>
      <c r="C1252" s="339">
        <f>+C1250*2</f>
        <v>6.26</v>
      </c>
      <c r="D1252" s="339" t="s">
        <v>714</v>
      </c>
      <c r="E1252" s="339">
        <v>76.27</v>
      </c>
      <c r="F1252" s="339">
        <v>13.73</v>
      </c>
      <c r="G1252" s="339">
        <f>ROUND((C1252*(E1252)),2)</f>
        <v>477.45</v>
      </c>
      <c r="H1252" s="339">
        <f>ROUND((C1252*(F1252)),2)</f>
        <v>85.95</v>
      </c>
    </row>
    <row r="1253" spans="1:10" x14ac:dyDescent="0.2">
      <c r="B1253" s="339" t="s">
        <v>722</v>
      </c>
    </row>
    <row r="1254" spans="1:10" x14ac:dyDescent="0.2">
      <c r="B1254" s="339" t="s">
        <v>785</v>
      </c>
      <c r="C1254" s="339">
        <v>25</v>
      </c>
      <c r="D1254" s="339" t="s">
        <v>1</v>
      </c>
      <c r="E1254" s="339">
        <v>160.51</v>
      </c>
      <c r="F1254" s="339">
        <v>0</v>
      </c>
      <c r="G1254" s="339">
        <f>ROUND((C1254*(E1254)),2)</f>
        <v>4012.75</v>
      </c>
      <c r="H1254" s="339">
        <f>ROUND((C1254*(F1254)),2)</f>
        <v>0</v>
      </c>
    </row>
    <row r="1255" spans="1:10" x14ac:dyDescent="0.2">
      <c r="B1255" s="339" t="s">
        <v>904</v>
      </c>
      <c r="C1255" s="339">
        <f>+C1254</f>
        <v>25</v>
      </c>
      <c r="D1255" s="339" t="s">
        <v>1</v>
      </c>
      <c r="E1255" s="339">
        <v>576.49586353124982</v>
      </c>
      <c r="F1255" s="339">
        <v>0</v>
      </c>
      <c r="G1255" s="339">
        <f>ROUND((C1255*(E1255)),2)</f>
        <v>14412.4</v>
      </c>
      <c r="H1255" s="339">
        <f>ROUND((C1255*(F1255)),2)</f>
        <v>0</v>
      </c>
    </row>
    <row r="1256" spans="1:10" x14ac:dyDescent="0.2">
      <c r="B1256" s="339" t="s">
        <v>707</v>
      </c>
      <c r="G1256" s="339">
        <f>SUM(G1250:G1255)</f>
        <v>35972.479999999996</v>
      </c>
      <c r="H1256" s="339">
        <f>SUM(H1250:H1255)</f>
        <v>2920.25</v>
      </c>
      <c r="I1256" s="340">
        <f>SUM(G1256:H1256)</f>
        <v>38892.729999999996</v>
      </c>
    </row>
    <row r="1258" spans="1:10" x14ac:dyDescent="0.2">
      <c r="A1258" s="339">
        <f>+A1246+0.01</f>
        <v>105.04000000000002</v>
      </c>
      <c r="B1258" s="339" t="s">
        <v>907</v>
      </c>
      <c r="C1258" s="339">
        <v>1</v>
      </c>
      <c r="D1258" s="339" t="s">
        <v>9</v>
      </c>
      <c r="G1258" s="339">
        <f>+G1268/C1260</f>
        <v>35472.94</v>
      </c>
      <c r="H1258" s="339">
        <f>+H1268/C1260</f>
        <v>2930.4799999999996</v>
      </c>
      <c r="I1258" s="340">
        <f>+H1258+G1258</f>
        <v>38403.42</v>
      </c>
      <c r="J1258" s="339" t="s">
        <v>701</v>
      </c>
    </row>
    <row r="1259" spans="1:10" x14ac:dyDescent="0.2">
      <c r="B1259" s="339" t="s">
        <v>903</v>
      </c>
    </row>
    <row r="1260" spans="1:10" x14ac:dyDescent="0.2">
      <c r="B1260" s="339" t="s">
        <v>703</v>
      </c>
      <c r="C1260" s="339">
        <v>1</v>
      </c>
      <c r="D1260" s="339" t="s">
        <v>9</v>
      </c>
    </row>
    <row r="1261" spans="1:10" x14ac:dyDescent="0.2">
      <c r="B1261" s="339" t="s">
        <v>704</v>
      </c>
    </row>
    <row r="1262" spans="1:10" x14ac:dyDescent="0.2">
      <c r="B1262" s="339" t="s">
        <v>781</v>
      </c>
      <c r="C1262" s="339">
        <v>3.13</v>
      </c>
      <c r="D1262" s="339" t="s">
        <v>782</v>
      </c>
      <c r="E1262" s="339">
        <v>2906.78</v>
      </c>
      <c r="F1262" s="339">
        <v>523.22</v>
      </c>
      <c r="G1262" s="339">
        <f>ROUND((C1262*(E1262)),2)</f>
        <v>9098.2199999999993</v>
      </c>
      <c r="H1262" s="339">
        <f>ROUND((C1262*(F1262)),2)</f>
        <v>1637.68</v>
      </c>
    </row>
    <row r="1263" spans="1:10" x14ac:dyDescent="0.2">
      <c r="B1263" s="339" t="s">
        <v>809</v>
      </c>
      <c r="C1263" s="339">
        <f>+C1260*1.1</f>
        <v>1.1000000000000001</v>
      </c>
      <c r="D1263" s="339" t="s">
        <v>9</v>
      </c>
      <c r="E1263" s="339">
        <v>6792.84</v>
      </c>
      <c r="F1263" s="339">
        <v>1097.1399999999999</v>
      </c>
      <c r="G1263" s="339">
        <f>ROUND((C1263*(E1263)),2)</f>
        <v>7472.12</v>
      </c>
      <c r="H1263" s="339">
        <f>ROUND((C1263*(F1263)),2)</f>
        <v>1206.8499999999999</v>
      </c>
    </row>
    <row r="1264" spans="1:10" x14ac:dyDescent="0.2">
      <c r="B1264" s="339" t="s">
        <v>784</v>
      </c>
      <c r="C1264" s="339">
        <f>+C1262*2</f>
        <v>6.26</v>
      </c>
      <c r="D1264" s="339" t="s">
        <v>714</v>
      </c>
      <c r="E1264" s="339">
        <v>76.27</v>
      </c>
      <c r="F1264" s="339">
        <v>13.73</v>
      </c>
      <c r="G1264" s="339">
        <f>ROUND((C1264*(E1264)),2)</f>
        <v>477.45</v>
      </c>
      <c r="H1264" s="339">
        <f>ROUND((C1264*(F1264)),2)</f>
        <v>85.95</v>
      </c>
    </row>
    <row r="1265" spans="1:10" x14ac:dyDescent="0.2">
      <c r="B1265" s="339" t="s">
        <v>722</v>
      </c>
    </row>
    <row r="1266" spans="1:10" x14ac:dyDescent="0.2">
      <c r="B1266" s="339" t="s">
        <v>785</v>
      </c>
      <c r="C1266" s="339">
        <v>25</v>
      </c>
      <c r="D1266" s="339" t="s">
        <v>1</v>
      </c>
      <c r="E1266" s="339">
        <v>160.51</v>
      </c>
      <c r="F1266" s="339">
        <v>0</v>
      </c>
      <c r="G1266" s="339">
        <f>ROUND((C1266*(E1266)),2)</f>
        <v>4012.75</v>
      </c>
      <c r="H1266" s="339">
        <f>ROUND((C1266*(F1266)),2)</f>
        <v>0</v>
      </c>
    </row>
    <row r="1267" spans="1:10" x14ac:dyDescent="0.2">
      <c r="B1267" s="339" t="s">
        <v>904</v>
      </c>
      <c r="C1267" s="339">
        <f>+C1266</f>
        <v>25</v>
      </c>
      <c r="D1267" s="339" t="s">
        <v>1</v>
      </c>
      <c r="E1267" s="339">
        <v>576.49586353124982</v>
      </c>
      <c r="F1267" s="339">
        <v>0</v>
      </c>
      <c r="G1267" s="339">
        <f>ROUND((C1267*(E1267)),2)</f>
        <v>14412.4</v>
      </c>
      <c r="H1267" s="339">
        <f>ROUND((C1267*(F1267)),2)</f>
        <v>0</v>
      </c>
    </row>
    <row r="1268" spans="1:10" x14ac:dyDescent="0.2">
      <c r="B1268" s="339" t="s">
        <v>707</v>
      </c>
      <c r="G1268" s="339">
        <f>SUM(G1262:G1267)</f>
        <v>35472.94</v>
      </c>
      <c r="H1268" s="339">
        <f>SUM(H1262:H1267)</f>
        <v>2930.4799999999996</v>
      </c>
      <c r="I1268" s="340">
        <f>SUM(G1268:H1268)</f>
        <v>38403.42</v>
      </c>
    </row>
    <row r="1270" spans="1:10" x14ac:dyDescent="0.2">
      <c r="A1270" s="339">
        <f>+A1258+0.01</f>
        <v>105.05000000000003</v>
      </c>
      <c r="B1270" s="339" t="s">
        <v>908</v>
      </c>
      <c r="C1270" s="339">
        <v>1</v>
      </c>
      <c r="D1270" s="339" t="s">
        <v>9</v>
      </c>
      <c r="G1270" s="339">
        <f>+G1280/C1272</f>
        <v>35320.85</v>
      </c>
      <c r="H1270" s="339">
        <f>+H1280/C1272</f>
        <v>3367.93</v>
      </c>
      <c r="I1270" s="340">
        <f>+H1270+G1270</f>
        <v>38688.78</v>
      </c>
      <c r="J1270" s="339" t="s">
        <v>701</v>
      </c>
    </row>
    <row r="1271" spans="1:10" x14ac:dyDescent="0.2">
      <c r="B1271" s="339" t="s">
        <v>909</v>
      </c>
    </row>
    <row r="1272" spans="1:10" x14ac:dyDescent="0.2">
      <c r="B1272" s="339" t="s">
        <v>703</v>
      </c>
      <c r="C1272" s="339">
        <v>1</v>
      </c>
      <c r="D1272" s="339" t="s">
        <v>9</v>
      </c>
    </row>
    <row r="1273" spans="1:10" x14ac:dyDescent="0.2">
      <c r="B1273" s="339" t="s">
        <v>704</v>
      </c>
    </row>
    <row r="1274" spans="1:10" x14ac:dyDescent="0.2">
      <c r="B1274" s="339" t="s">
        <v>781</v>
      </c>
      <c r="C1274" s="339">
        <v>3.8</v>
      </c>
      <c r="D1274" s="339" t="s">
        <v>782</v>
      </c>
      <c r="E1274" s="339">
        <v>2906.78</v>
      </c>
      <c r="F1274" s="339">
        <v>523.22</v>
      </c>
      <c r="G1274" s="339">
        <f>ROUND((C1274*(E1274)),2)</f>
        <v>11045.76</v>
      </c>
      <c r="H1274" s="339">
        <f>ROUND((C1274*(F1274)),2)</f>
        <v>1988.24</v>
      </c>
    </row>
    <row r="1275" spans="1:10" x14ac:dyDescent="0.2">
      <c r="B1275" s="339" t="s">
        <v>809</v>
      </c>
      <c r="C1275" s="339">
        <f>+C1272*1.1</f>
        <v>1.1000000000000001</v>
      </c>
      <c r="D1275" s="339" t="s">
        <v>9</v>
      </c>
      <c r="E1275" s="339">
        <v>7138.72</v>
      </c>
      <c r="F1275" s="339">
        <v>1159.3999999999999</v>
      </c>
      <c r="G1275" s="339">
        <f>ROUND((C1275*(E1275)),2)</f>
        <v>7852.59</v>
      </c>
      <c r="H1275" s="339">
        <f>ROUND((C1275*(F1275)),2)</f>
        <v>1275.3399999999999</v>
      </c>
    </row>
    <row r="1276" spans="1:10" x14ac:dyDescent="0.2">
      <c r="B1276" s="339" t="s">
        <v>784</v>
      </c>
      <c r="C1276" s="339">
        <f>+C1274*2</f>
        <v>7.6</v>
      </c>
      <c r="D1276" s="339" t="s">
        <v>714</v>
      </c>
      <c r="E1276" s="339">
        <v>76.27</v>
      </c>
      <c r="F1276" s="339">
        <v>13.73</v>
      </c>
      <c r="G1276" s="339">
        <f>ROUND((C1276*(E1276)),2)</f>
        <v>579.65</v>
      </c>
      <c r="H1276" s="339">
        <f>ROUND((C1276*(F1276)),2)</f>
        <v>104.35</v>
      </c>
    </row>
    <row r="1277" spans="1:10" x14ac:dyDescent="0.2">
      <c r="B1277" s="339" t="s">
        <v>722</v>
      </c>
    </row>
    <row r="1278" spans="1:10" x14ac:dyDescent="0.2">
      <c r="B1278" s="339" t="s">
        <v>785</v>
      </c>
      <c r="C1278" s="339">
        <f>+C1274</f>
        <v>3.8</v>
      </c>
      <c r="D1278" s="339" t="s">
        <v>782</v>
      </c>
      <c r="E1278" s="339">
        <v>723.91</v>
      </c>
      <c r="F1278" s="339">
        <v>0</v>
      </c>
      <c r="G1278" s="339">
        <f>ROUND((C1278*(E1278)),2)</f>
        <v>2750.86</v>
      </c>
      <c r="H1278" s="339">
        <f>ROUND((C1278*(F1278)),2)</f>
        <v>0</v>
      </c>
    </row>
    <row r="1279" spans="1:10" x14ac:dyDescent="0.2">
      <c r="B1279" s="339" t="s">
        <v>910</v>
      </c>
      <c r="C1279" s="339">
        <v>12.5</v>
      </c>
      <c r="D1279" s="339" t="s">
        <v>1</v>
      </c>
      <c r="E1279" s="339">
        <v>1047.359105</v>
      </c>
      <c r="F1279" s="339">
        <v>0</v>
      </c>
      <c r="G1279" s="339">
        <f>ROUND((C1279*(E1279)),2)</f>
        <v>13091.99</v>
      </c>
      <c r="H1279" s="339">
        <f>ROUND((C1279*(F1279)),2)</f>
        <v>0</v>
      </c>
    </row>
    <row r="1280" spans="1:10" x14ac:dyDescent="0.2">
      <c r="B1280" s="339" t="s">
        <v>707</v>
      </c>
      <c r="G1280" s="339">
        <f>SUM(G1274:G1279)</f>
        <v>35320.85</v>
      </c>
      <c r="H1280" s="339">
        <f>SUM(H1274:H1279)</f>
        <v>3367.93</v>
      </c>
      <c r="I1280" s="340">
        <f>SUM(G1280:H1280)</f>
        <v>38688.78</v>
      </c>
    </row>
    <row r="1282" spans="1:10" ht="24" x14ac:dyDescent="0.2">
      <c r="A1282" s="339">
        <f>+A1270+0.01</f>
        <v>105.06000000000003</v>
      </c>
      <c r="B1282" s="339" t="s">
        <v>911</v>
      </c>
      <c r="C1282" s="339">
        <v>1</v>
      </c>
      <c r="D1282" s="339" t="s">
        <v>9</v>
      </c>
      <c r="G1282" s="339">
        <f>+G1292/C1284</f>
        <v>35458.35</v>
      </c>
      <c r="H1282" s="339">
        <f>+H1292/C1284</f>
        <v>3392.6699999999996</v>
      </c>
      <c r="I1282" s="340">
        <f>+H1282+G1282</f>
        <v>38851.019999999997</v>
      </c>
      <c r="J1282" s="339" t="s">
        <v>701</v>
      </c>
    </row>
    <row r="1283" spans="1:10" x14ac:dyDescent="0.2">
      <c r="B1283" s="339" t="s">
        <v>909</v>
      </c>
    </row>
    <row r="1284" spans="1:10" x14ac:dyDescent="0.2">
      <c r="B1284" s="339" t="s">
        <v>703</v>
      </c>
      <c r="C1284" s="339">
        <v>1</v>
      </c>
      <c r="D1284" s="339" t="s">
        <v>9</v>
      </c>
    </row>
    <row r="1285" spans="1:10" x14ac:dyDescent="0.2">
      <c r="B1285" s="339" t="s">
        <v>704</v>
      </c>
    </row>
    <row r="1286" spans="1:10" x14ac:dyDescent="0.2">
      <c r="B1286" s="339" t="s">
        <v>781</v>
      </c>
      <c r="C1286" s="339">
        <v>3.8</v>
      </c>
      <c r="D1286" s="339" t="s">
        <v>782</v>
      </c>
      <c r="E1286" s="339">
        <v>2906.78</v>
      </c>
      <c r="F1286" s="339">
        <v>523.22</v>
      </c>
      <c r="G1286" s="339">
        <f>ROUND((C1286*(E1286)),2)</f>
        <v>11045.76</v>
      </c>
      <c r="H1286" s="339">
        <f>ROUND((C1286*(F1286)),2)</f>
        <v>1988.24</v>
      </c>
    </row>
    <row r="1287" spans="1:10" x14ac:dyDescent="0.2">
      <c r="B1287" s="339" t="s">
        <v>912</v>
      </c>
      <c r="C1287" s="339">
        <f>+C1284*1.1</f>
        <v>1.1000000000000001</v>
      </c>
      <c r="D1287" s="339" t="s">
        <v>9</v>
      </c>
      <c r="E1287" s="339">
        <v>7263.72</v>
      </c>
      <c r="F1287" s="339">
        <v>1181.8900000000001</v>
      </c>
      <c r="G1287" s="339">
        <f>ROUND((C1287*(E1287)),2)</f>
        <v>7990.09</v>
      </c>
      <c r="H1287" s="339">
        <f>ROUND((C1287*(F1287)),2)</f>
        <v>1300.08</v>
      </c>
    </row>
    <row r="1288" spans="1:10" x14ac:dyDescent="0.2">
      <c r="B1288" s="339" t="s">
        <v>784</v>
      </c>
      <c r="C1288" s="339">
        <f>+C1286*2</f>
        <v>7.6</v>
      </c>
      <c r="D1288" s="339" t="s">
        <v>714</v>
      </c>
      <c r="E1288" s="339">
        <v>76.27</v>
      </c>
      <c r="F1288" s="339">
        <v>13.73</v>
      </c>
      <c r="G1288" s="339">
        <f>ROUND((C1288*(E1288)),2)</f>
        <v>579.65</v>
      </c>
      <c r="H1288" s="339">
        <f>ROUND((C1288*(F1288)),2)</f>
        <v>104.35</v>
      </c>
    </row>
    <row r="1289" spans="1:10" x14ac:dyDescent="0.2">
      <c r="B1289" s="339" t="s">
        <v>722</v>
      </c>
    </row>
    <row r="1290" spans="1:10" x14ac:dyDescent="0.2">
      <c r="B1290" s="339" t="s">
        <v>785</v>
      </c>
      <c r="C1290" s="339">
        <f>+C1286</f>
        <v>3.8</v>
      </c>
      <c r="D1290" s="339" t="s">
        <v>782</v>
      </c>
      <c r="E1290" s="339">
        <v>723.91</v>
      </c>
      <c r="F1290" s="339">
        <v>0</v>
      </c>
      <c r="G1290" s="339">
        <f>ROUND((C1290*(E1290)),2)</f>
        <v>2750.86</v>
      </c>
      <c r="H1290" s="339">
        <f>ROUND((C1290*(F1290)),2)</f>
        <v>0</v>
      </c>
    </row>
    <row r="1291" spans="1:10" x14ac:dyDescent="0.2">
      <c r="B1291" s="339" t="s">
        <v>910</v>
      </c>
      <c r="C1291" s="339">
        <v>12.5</v>
      </c>
      <c r="D1291" s="339" t="s">
        <v>1</v>
      </c>
      <c r="E1291" s="339">
        <v>1047.359105</v>
      </c>
      <c r="F1291" s="339">
        <v>0</v>
      </c>
      <c r="G1291" s="339">
        <f>ROUND((C1291*(E1291)),2)</f>
        <v>13091.99</v>
      </c>
      <c r="H1291" s="339">
        <f>ROUND((C1291*(F1291)),2)</f>
        <v>0</v>
      </c>
    </row>
    <row r="1292" spans="1:10" x14ac:dyDescent="0.2">
      <c r="B1292" s="339" t="s">
        <v>707</v>
      </c>
      <c r="G1292" s="339">
        <f>SUM(G1286:G1291)</f>
        <v>35458.35</v>
      </c>
      <c r="H1292" s="339">
        <f>SUM(H1286:H1291)</f>
        <v>3392.6699999999996</v>
      </c>
      <c r="I1292" s="340">
        <f>SUM(G1292:H1292)</f>
        <v>38851.019999999997</v>
      </c>
    </row>
    <row r="1294" spans="1:10" x14ac:dyDescent="0.2">
      <c r="A1294" s="339">
        <f>+A1282+0.01</f>
        <v>105.07000000000004</v>
      </c>
      <c r="B1294" s="339" t="s">
        <v>913</v>
      </c>
      <c r="C1294" s="339">
        <v>1</v>
      </c>
      <c r="D1294" s="339" t="s">
        <v>9</v>
      </c>
      <c r="G1294" s="339">
        <f>+G1304/C1296</f>
        <v>35531.82</v>
      </c>
      <c r="H1294" s="339">
        <f>+H1304/C1296</f>
        <v>3544.03</v>
      </c>
      <c r="I1294" s="340">
        <f>+H1294+G1294</f>
        <v>39075.85</v>
      </c>
      <c r="J1294" s="339" t="s">
        <v>701</v>
      </c>
    </row>
    <row r="1295" spans="1:10" x14ac:dyDescent="0.2">
      <c r="B1295" s="339" t="s">
        <v>909</v>
      </c>
    </row>
    <row r="1296" spans="1:10" x14ac:dyDescent="0.2">
      <c r="B1296" s="339" t="s">
        <v>703</v>
      </c>
      <c r="C1296" s="339">
        <v>1</v>
      </c>
      <c r="D1296" s="339" t="s">
        <v>9</v>
      </c>
    </row>
    <row r="1297" spans="1:10" x14ac:dyDescent="0.2">
      <c r="B1297" s="339" t="s">
        <v>704</v>
      </c>
    </row>
    <row r="1298" spans="1:10" x14ac:dyDescent="0.2">
      <c r="B1298" s="339" t="s">
        <v>781</v>
      </c>
      <c r="C1298" s="339">
        <v>3.8</v>
      </c>
      <c r="D1298" s="339" t="s">
        <v>782</v>
      </c>
      <c r="E1298" s="339">
        <v>2906.78</v>
      </c>
      <c r="F1298" s="339">
        <v>523.22</v>
      </c>
      <c r="G1298" s="339">
        <f>ROUND((C1298*(E1298)),2)</f>
        <v>11045.76</v>
      </c>
      <c r="H1298" s="339">
        <f>ROUND((C1298*(F1298)),2)</f>
        <v>1988.24</v>
      </c>
    </row>
    <row r="1299" spans="1:10" x14ac:dyDescent="0.2">
      <c r="B1299" s="339" t="s">
        <v>914</v>
      </c>
      <c r="C1299" s="339">
        <f>+C1296*1.1</f>
        <v>1.1000000000000001</v>
      </c>
      <c r="D1299" s="339" t="s">
        <v>9</v>
      </c>
      <c r="E1299" s="339">
        <v>7330.51</v>
      </c>
      <c r="F1299" s="339">
        <v>1319.49</v>
      </c>
      <c r="G1299" s="339">
        <f>ROUND((C1299*(E1299)),2)</f>
        <v>8063.56</v>
      </c>
      <c r="H1299" s="339">
        <f>ROUND((C1299*(F1299)),2)</f>
        <v>1451.44</v>
      </c>
    </row>
    <row r="1300" spans="1:10" x14ac:dyDescent="0.2">
      <c r="B1300" s="339" t="s">
        <v>784</v>
      </c>
      <c r="C1300" s="339">
        <f>+C1298*2</f>
        <v>7.6</v>
      </c>
      <c r="D1300" s="339" t="s">
        <v>714</v>
      </c>
      <c r="E1300" s="339">
        <v>76.27</v>
      </c>
      <c r="F1300" s="339">
        <v>13.73</v>
      </c>
      <c r="G1300" s="339">
        <f>ROUND((C1300*(E1300)),2)</f>
        <v>579.65</v>
      </c>
      <c r="H1300" s="339">
        <f>ROUND((C1300*(F1300)),2)</f>
        <v>104.35</v>
      </c>
    </row>
    <row r="1301" spans="1:10" x14ac:dyDescent="0.2">
      <c r="B1301" s="339" t="s">
        <v>722</v>
      </c>
    </row>
    <row r="1302" spans="1:10" x14ac:dyDescent="0.2">
      <c r="B1302" s="339" t="s">
        <v>785</v>
      </c>
      <c r="C1302" s="339">
        <f>+C1298</f>
        <v>3.8</v>
      </c>
      <c r="D1302" s="339" t="s">
        <v>782</v>
      </c>
      <c r="E1302" s="339">
        <v>723.91</v>
      </c>
      <c r="F1302" s="339">
        <v>0</v>
      </c>
      <c r="G1302" s="339">
        <f>ROUND((C1302*(E1302)),2)</f>
        <v>2750.86</v>
      </c>
      <c r="H1302" s="339">
        <f>ROUND((C1302*(F1302)),2)</f>
        <v>0</v>
      </c>
    </row>
    <row r="1303" spans="1:10" x14ac:dyDescent="0.2">
      <c r="B1303" s="339" t="s">
        <v>910</v>
      </c>
      <c r="C1303" s="339">
        <v>12.5</v>
      </c>
      <c r="D1303" s="339" t="s">
        <v>1</v>
      </c>
      <c r="E1303" s="339">
        <v>1047.359105</v>
      </c>
      <c r="F1303" s="339">
        <v>0</v>
      </c>
      <c r="G1303" s="339">
        <f>ROUND((C1303*(E1303)),2)</f>
        <v>13091.99</v>
      </c>
      <c r="H1303" s="339">
        <f>ROUND((C1303*(F1303)),2)</f>
        <v>0</v>
      </c>
    </row>
    <row r="1304" spans="1:10" x14ac:dyDescent="0.2">
      <c r="B1304" s="339" t="s">
        <v>707</v>
      </c>
      <c r="G1304" s="339">
        <f>SUM(G1298:G1303)</f>
        <v>35531.82</v>
      </c>
      <c r="H1304" s="339">
        <f>SUM(H1298:H1303)</f>
        <v>3544.03</v>
      </c>
      <c r="I1304" s="340">
        <f>SUM(G1304:H1304)</f>
        <v>39075.85</v>
      </c>
    </row>
    <row r="1306" spans="1:10" x14ac:dyDescent="0.2">
      <c r="A1306" s="339">
        <f>+A1294+0.01</f>
        <v>105.08000000000004</v>
      </c>
      <c r="B1306" s="339" t="s">
        <v>915</v>
      </c>
      <c r="C1306" s="339">
        <v>1</v>
      </c>
      <c r="D1306" s="339" t="s">
        <v>9</v>
      </c>
      <c r="G1306" s="339">
        <f>+G1316/C1308</f>
        <v>36230.97</v>
      </c>
      <c r="H1306" s="339">
        <f>+H1316/C1308</f>
        <v>3669.8799999999997</v>
      </c>
      <c r="I1306" s="340">
        <f>+H1306+G1306</f>
        <v>39900.85</v>
      </c>
      <c r="J1306" s="339" t="s">
        <v>701</v>
      </c>
    </row>
    <row r="1307" spans="1:10" x14ac:dyDescent="0.2">
      <c r="B1307" s="339" t="s">
        <v>909</v>
      </c>
    </row>
    <row r="1308" spans="1:10" x14ac:dyDescent="0.2">
      <c r="B1308" s="339" t="s">
        <v>703</v>
      </c>
      <c r="C1308" s="339">
        <v>1</v>
      </c>
      <c r="D1308" s="339" t="s">
        <v>9</v>
      </c>
    </row>
    <row r="1309" spans="1:10" x14ac:dyDescent="0.2">
      <c r="B1309" s="339" t="s">
        <v>704</v>
      </c>
    </row>
    <row r="1310" spans="1:10" x14ac:dyDescent="0.2">
      <c r="B1310" s="339" t="s">
        <v>781</v>
      </c>
      <c r="C1310" s="339">
        <v>3.8</v>
      </c>
      <c r="D1310" s="339" t="s">
        <v>782</v>
      </c>
      <c r="E1310" s="339">
        <v>2906.78</v>
      </c>
      <c r="F1310" s="339">
        <v>523.22</v>
      </c>
      <c r="G1310" s="339">
        <f>ROUND((C1310*(E1310)),2)</f>
        <v>11045.76</v>
      </c>
      <c r="H1310" s="339">
        <f>ROUND((C1310*(F1310)),2)</f>
        <v>1988.24</v>
      </c>
    </row>
    <row r="1311" spans="1:10" x14ac:dyDescent="0.2">
      <c r="B1311" s="339" t="s">
        <v>914</v>
      </c>
      <c r="C1311" s="339">
        <f>+C1308*1.1</f>
        <v>1.1000000000000001</v>
      </c>
      <c r="D1311" s="339" t="s">
        <v>9</v>
      </c>
      <c r="E1311" s="339">
        <v>7966.1</v>
      </c>
      <c r="F1311" s="339">
        <v>1433.9</v>
      </c>
      <c r="G1311" s="339">
        <f>ROUND((C1311*(E1311)),2)</f>
        <v>8762.7099999999991</v>
      </c>
      <c r="H1311" s="339">
        <f>ROUND((C1311*(F1311)),2)</f>
        <v>1577.29</v>
      </c>
    </row>
    <row r="1312" spans="1:10" x14ac:dyDescent="0.2">
      <c r="B1312" s="339" t="s">
        <v>784</v>
      </c>
      <c r="C1312" s="339">
        <f>+C1310*2</f>
        <v>7.6</v>
      </c>
      <c r="D1312" s="339" t="s">
        <v>714</v>
      </c>
      <c r="E1312" s="339">
        <v>76.27</v>
      </c>
      <c r="F1312" s="339">
        <v>13.73</v>
      </c>
      <c r="G1312" s="339">
        <f>ROUND((C1312*(E1312)),2)</f>
        <v>579.65</v>
      </c>
      <c r="H1312" s="339">
        <f>ROUND((C1312*(F1312)),2)</f>
        <v>104.35</v>
      </c>
    </row>
    <row r="1313" spans="1:10" x14ac:dyDescent="0.2">
      <c r="B1313" s="339" t="s">
        <v>722</v>
      </c>
    </row>
    <row r="1314" spans="1:10" x14ac:dyDescent="0.2">
      <c r="B1314" s="339" t="s">
        <v>785</v>
      </c>
      <c r="C1314" s="339">
        <f>+C1310</f>
        <v>3.8</v>
      </c>
      <c r="D1314" s="339" t="s">
        <v>782</v>
      </c>
      <c r="E1314" s="339">
        <v>723.91</v>
      </c>
      <c r="F1314" s="339">
        <v>0</v>
      </c>
      <c r="G1314" s="339">
        <f>ROUND((C1314*(E1314)),2)</f>
        <v>2750.86</v>
      </c>
      <c r="H1314" s="339">
        <f>ROUND((C1314*(F1314)),2)</f>
        <v>0</v>
      </c>
    </row>
    <row r="1315" spans="1:10" x14ac:dyDescent="0.2">
      <c r="B1315" s="339" t="s">
        <v>910</v>
      </c>
      <c r="C1315" s="339">
        <v>12.5</v>
      </c>
      <c r="D1315" s="339" t="s">
        <v>1</v>
      </c>
      <c r="E1315" s="339">
        <v>1047.359105</v>
      </c>
      <c r="F1315" s="339">
        <v>0</v>
      </c>
      <c r="G1315" s="339">
        <f>ROUND((C1315*(E1315)),2)</f>
        <v>13091.99</v>
      </c>
      <c r="H1315" s="339">
        <f>ROUND((C1315*(F1315)),2)</f>
        <v>0</v>
      </c>
    </row>
    <row r="1316" spans="1:10" x14ac:dyDescent="0.2">
      <c r="B1316" s="339" t="s">
        <v>707</v>
      </c>
      <c r="G1316" s="339">
        <f>SUM(G1310:G1315)</f>
        <v>36230.97</v>
      </c>
      <c r="H1316" s="339">
        <f>SUM(H1310:H1315)</f>
        <v>3669.8799999999997</v>
      </c>
      <c r="I1316" s="340">
        <f>SUM(G1316:H1316)</f>
        <v>39900.85</v>
      </c>
    </row>
    <row r="1318" spans="1:10" x14ac:dyDescent="0.2">
      <c r="A1318" s="339">
        <f>+A1306+0.01</f>
        <v>105.09000000000005</v>
      </c>
      <c r="B1318" s="339" t="s">
        <v>916</v>
      </c>
      <c r="C1318" s="339">
        <v>1</v>
      </c>
      <c r="D1318" s="339" t="s">
        <v>9</v>
      </c>
      <c r="G1318" s="339">
        <f>+G1328/C1320</f>
        <v>31660.42</v>
      </c>
      <c r="H1318" s="339">
        <f>+H1328/C1320</f>
        <v>2960.42</v>
      </c>
      <c r="I1318" s="340">
        <f>+H1318+G1318</f>
        <v>34620.839999999997</v>
      </c>
      <c r="J1318" s="339" t="s">
        <v>701</v>
      </c>
    </row>
    <row r="1319" spans="1:10" x14ac:dyDescent="0.2">
      <c r="B1319" s="339" t="s">
        <v>917</v>
      </c>
    </row>
    <row r="1320" spans="1:10" x14ac:dyDescent="0.2">
      <c r="B1320" s="339" t="s">
        <v>703</v>
      </c>
      <c r="C1320" s="339">
        <v>1</v>
      </c>
      <c r="D1320" s="339" t="s">
        <v>9</v>
      </c>
    </row>
    <row r="1321" spans="1:10" x14ac:dyDescent="0.2">
      <c r="B1321" s="339" t="s">
        <v>704</v>
      </c>
    </row>
    <row r="1322" spans="1:10" x14ac:dyDescent="0.2">
      <c r="B1322" s="339" t="s">
        <v>781</v>
      </c>
      <c r="C1322" s="339">
        <v>3.06</v>
      </c>
      <c r="D1322" s="339" t="s">
        <v>782</v>
      </c>
      <c r="E1322" s="339">
        <v>2906.78</v>
      </c>
      <c r="F1322" s="339">
        <v>523.22</v>
      </c>
      <c r="G1322" s="339">
        <f>ROUND((C1322*(E1322)),2)</f>
        <v>8894.75</v>
      </c>
      <c r="H1322" s="339">
        <f>ROUND((C1322*(F1322)),2)</f>
        <v>1601.05</v>
      </c>
    </row>
    <row r="1323" spans="1:10" x14ac:dyDescent="0.2">
      <c r="B1323" s="339" t="s">
        <v>809</v>
      </c>
      <c r="C1323" s="339">
        <f>+C1320*1.1</f>
        <v>1.1000000000000001</v>
      </c>
      <c r="D1323" s="339" t="s">
        <v>9</v>
      </c>
      <c r="E1323" s="339">
        <v>7138.72</v>
      </c>
      <c r="F1323" s="339">
        <v>1159.3999999999999</v>
      </c>
      <c r="G1323" s="339">
        <f>ROUND((C1323*(E1323)),2)</f>
        <v>7852.59</v>
      </c>
      <c r="H1323" s="339">
        <f>ROUND((C1323*(F1323)),2)</f>
        <v>1275.3399999999999</v>
      </c>
    </row>
    <row r="1324" spans="1:10" x14ac:dyDescent="0.2">
      <c r="B1324" s="339" t="s">
        <v>784</v>
      </c>
      <c r="C1324" s="339">
        <f>+C1322*2</f>
        <v>6.12</v>
      </c>
      <c r="D1324" s="339" t="s">
        <v>714</v>
      </c>
      <c r="E1324" s="339">
        <v>76.27</v>
      </c>
      <c r="F1324" s="339">
        <v>13.73</v>
      </c>
      <c r="G1324" s="339">
        <f>ROUND((C1324*(E1324)),2)</f>
        <v>466.77</v>
      </c>
      <c r="H1324" s="339">
        <f>ROUND((C1324*(F1324)),2)</f>
        <v>84.03</v>
      </c>
    </row>
    <row r="1325" spans="1:10" x14ac:dyDescent="0.2">
      <c r="B1325" s="339" t="s">
        <v>722</v>
      </c>
    </row>
    <row r="1326" spans="1:10" x14ac:dyDescent="0.2">
      <c r="B1326" s="339" t="s">
        <v>785</v>
      </c>
      <c r="C1326" s="339">
        <f>+C1322</f>
        <v>3.06</v>
      </c>
      <c r="D1326" s="339" t="s">
        <v>782</v>
      </c>
      <c r="E1326" s="339">
        <v>723.91</v>
      </c>
      <c r="F1326" s="339">
        <v>0</v>
      </c>
      <c r="G1326" s="339">
        <f>ROUND((C1326*(E1326)),2)</f>
        <v>2215.16</v>
      </c>
      <c r="H1326" s="339">
        <f>ROUND((C1326*(F1326)),2)</f>
        <v>0</v>
      </c>
    </row>
    <row r="1327" spans="1:10" x14ac:dyDescent="0.2">
      <c r="B1327" s="339" t="s">
        <v>910</v>
      </c>
      <c r="C1327" s="339">
        <v>10</v>
      </c>
      <c r="D1327" s="339" t="s">
        <v>1</v>
      </c>
      <c r="E1327" s="339">
        <v>1223.1145712499999</v>
      </c>
      <c r="F1327" s="339">
        <v>0</v>
      </c>
      <c r="G1327" s="339">
        <f>ROUND((C1327*(E1327)),2)</f>
        <v>12231.15</v>
      </c>
      <c r="H1327" s="339">
        <f>ROUND((C1327*(F1327)),2)</f>
        <v>0</v>
      </c>
    </row>
    <row r="1328" spans="1:10" x14ac:dyDescent="0.2">
      <c r="B1328" s="339" t="s">
        <v>707</v>
      </c>
      <c r="G1328" s="339">
        <f>SUM(G1322:G1327)</f>
        <v>31660.42</v>
      </c>
      <c r="H1328" s="339">
        <f>SUM(H1322:H1327)</f>
        <v>2960.42</v>
      </c>
      <c r="I1328" s="340">
        <f>SUM(G1328:H1328)</f>
        <v>34620.839999999997</v>
      </c>
    </row>
    <row r="1330" spans="1:10" ht="24" x14ac:dyDescent="0.2">
      <c r="A1330" s="339">
        <f>+A1318+0.01</f>
        <v>105.10000000000005</v>
      </c>
      <c r="B1330" s="339" t="s">
        <v>918</v>
      </c>
      <c r="C1330" s="339">
        <v>1</v>
      </c>
      <c r="D1330" s="339" t="s">
        <v>9</v>
      </c>
      <c r="G1330" s="339">
        <f>+G1340/C1332</f>
        <v>31797.919999999998</v>
      </c>
      <c r="H1330" s="339">
        <f>+H1340/C1332</f>
        <v>2985.1600000000003</v>
      </c>
      <c r="I1330" s="340">
        <f>+H1330+G1330</f>
        <v>34783.08</v>
      </c>
      <c r="J1330" s="339" t="s">
        <v>701</v>
      </c>
    </row>
    <row r="1331" spans="1:10" x14ac:dyDescent="0.2">
      <c r="B1331" s="339" t="s">
        <v>917</v>
      </c>
    </row>
    <row r="1332" spans="1:10" x14ac:dyDescent="0.2">
      <c r="B1332" s="339" t="s">
        <v>703</v>
      </c>
      <c r="C1332" s="339">
        <v>1</v>
      </c>
      <c r="D1332" s="339" t="s">
        <v>9</v>
      </c>
    </row>
    <row r="1333" spans="1:10" x14ac:dyDescent="0.2">
      <c r="B1333" s="339" t="s">
        <v>704</v>
      </c>
    </row>
    <row r="1334" spans="1:10" x14ac:dyDescent="0.2">
      <c r="B1334" s="339" t="s">
        <v>781</v>
      </c>
      <c r="C1334" s="339">
        <v>3.06</v>
      </c>
      <c r="D1334" s="339" t="s">
        <v>782</v>
      </c>
      <c r="E1334" s="339">
        <v>2906.78</v>
      </c>
      <c r="F1334" s="339">
        <v>523.22</v>
      </c>
      <c r="G1334" s="339">
        <f>ROUND((C1334*(E1334)),2)</f>
        <v>8894.75</v>
      </c>
      <c r="H1334" s="339">
        <f>ROUND((C1334*(F1334)),2)</f>
        <v>1601.05</v>
      </c>
    </row>
    <row r="1335" spans="1:10" x14ac:dyDescent="0.2">
      <c r="B1335" s="339" t="s">
        <v>912</v>
      </c>
      <c r="C1335" s="339">
        <f>+C1332*1.1</f>
        <v>1.1000000000000001</v>
      </c>
      <c r="D1335" s="339" t="s">
        <v>9</v>
      </c>
      <c r="E1335" s="339">
        <v>7263.72</v>
      </c>
      <c r="F1335" s="339">
        <v>1181.8900000000001</v>
      </c>
      <c r="G1335" s="339">
        <f>ROUND((C1335*(E1335)),2)</f>
        <v>7990.09</v>
      </c>
      <c r="H1335" s="339">
        <f>ROUND((C1335*(F1335)),2)</f>
        <v>1300.08</v>
      </c>
    </row>
    <row r="1336" spans="1:10" x14ac:dyDescent="0.2">
      <c r="B1336" s="339" t="s">
        <v>784</v>
      </c>
      <c r="C1336" s="339">
        <f>+C1334*2</f>
        <v>6.12</v>
      </c>
      <c r="D1336" s="339" t="s">
        <v>714</v>
      </c>
      <c r="E1336" s="339">
        <v>76.27</v>
      </c>
      <c r="F1336" s="339">
        <v>13.73</v>
      </c>
      <c r="G1336" s="339">
        <f>ROUND((C1336*(E1336)),2)</f>
        <v>466.77</v>
      </c>
      <c r="H1336" s="339">
        <f>ROUND((C1336*(F1336)),2)</f>
        <v>84.03</v>
      </c>
    </row>
    <row r="1337" spans="1:10" x14ac:dyDescent="0.2">
      <c r="B1337" s="339" t="s">
        <v>722</v>
      </c>
    </row>
    <row r="1338" spans="1:10" x14ac:dyDescent="0.2">
      <c r="B1338" s="339" t="s">
        <v>785</v>
      </c>
      <c r="C1338" s="339">
        <f>+C1334</f>
        <v>3.06</v>
      </c>
      <c r="D1338" s="339" t="s">
        <v>782</v>
      </c>
      <c r="E1338" s="339">
        <v>723.91</v>
      </c>
      <c r="F1338" s="339">
        <v>0</v>
      </c>
      <c r="G1338" s="339">
        <f>ROUND((C1338*(E1338)),2)</f>
        <v>2215.16</v>
      </c>
      <c r="H1338" s="339">
        <f>ROUND((C1338*(F1338)),2)</f>
        <v>0</v>
      </c>
    </row>
    <row r="1339" spans="1:10" x14ac:dyDescent="0.2">
      <c r="B1339" s="339" t="s">
        <v>910</v>
      </c>
      <c r="C1339" s="339">
        <v>10</v>
      </c>
      <c r="D1339" s="339" t="s">
        <v>1</v>
      </c>
      <c r="E1339" s="339">
        <v>1223.1145712499999</v>
      </c>
      <c r="F1339" s="339">
        <v>0</v>
      </c>
      <c r="G1339" s="339">
        <f>ROUND((C1339*(E1339)),2)</f>
        <v>12231.15</v>
      </c>
      <c r="H1339" s="339">
        <f>ROUND((C1339*(F1339)),2)</f>
        <v>0</v>
      </c>
    </row>
    <row r="1340" spans="1:10" x14ac:dyDescent="0.2">
      <c r="B1340" s="339" t="s">
        <v>707</v>
      </c>
      <c r="G1340" s="339">
        <f>SUM(G1334:G1339)</f>
        <v>31797.919999999998</v>
      </c>
      <c r="H1340" s="339">
        <f>SUM(H1334:H1339)</f>
        <v>2985.1600000000003</v>
      </c>
      <c r="I1340" s="340">
        <f>SUM(G1340:H1340)</f>
        <v>34783.08</v>
      </c>
    </row>
    <row r="1342" spans="1:10" x14ac:dyDescent="0.2">
      <c r="A1342" s="339">
        <f>+A1330+0.01</f>
        <v>105.11000000000006</v>
      </c>
      <c r="B1342" s="339" t="s">
        <v>919</v>
      </c>
      <c r="C1342" s="339">
        <v>1</v>
      </c>
      <c r="D1342" s="339" t="s">
        <v>9</v>
      </c>
      <c r="G1342" s="339">
        <f>+G1352/C1344</f>
        <v>31871.39</v>
      </c>
      <c r="H1342" s="339">
        <f>+H1352/C1344</f>
        <v>3136.52</v>
      </c>
      <c r="I1342" s="340">
        <f>+H1342+G1342</f>
        <v>35007.909999999996</v>
      </c>
      <c r="J1342" s="339" t="s">
        <v>701</v>
      </c>
    </row>
    <row r="1343" spans="1:10" x14ac:dyDescent="0.2">
      <c r="B1343" s="339" t="s">
        <v>917</v>
      </c>
    </row>
    <row r="1344" spans="1:10" x14ac:dyDescent="0.2">
      <c r="B1344" s="339" t="s">
        <v>703</v>
      </c>
      <c r="C1344" s="339">
        <v>1</v>
      </c>
      <c r="D1344" s="339" t="s">
        <v>9</v>
      </c>
    </row>
    <row r="1345" spans="1:10" x14ac:dyDescent="0.2">
      <c r="B1345" s="339" t="s">
        <v>704</v>
      </c>
    </row>
    <row r="1346" spans="1:10" x14ac:dyDescent="0.2">
      <c r="B1346" s="339" t="s">
        <v>781</v>
      </c>
      <c r="C1346" s="339">
        <v>3.06</v>
      </c>
      <c r="D1346" s="339" t="s">
        <v>782</v>
      </c>
      <c r="E1346" s="339">
        <v>2906.78</v>
      </c>
      <c r="F1346" s="339">
        <v>523.22</v>
      </c>
      <c r="G1346" s="339">
        <f>ROUND((C1346*(E1346)),2)</f>
        <v>8894.75</v>
      </c>
      <c r="H1346" s="339">
        <f>ROUND((C1346*(F1346)),2)</f>
        <v>1601.05</v>
      </c>
    </row>
    <row r="1347" spans="1:10" x14ac:dyDescent="0.2">
      <c r="B1347" s="339" t="s">
        <v>914</v>
      </c>
      <c r="C1347" s="339">
        <f>+C1344*1.1</f>
        <v>1.1000000000000001</v>
      </c>
      <c r="D1347" s="339" t="s">
        <v>9</v>
      </c>
      <c r="E1347" s="339">
        <v>7330.51</v>
      </c>
      <c r="F1347" s="339">
        <v>1319.49</v>
      </c>
      <c r="G1347" s="339">
        <f>ROUND((C1347*(E1347)),2)</f>
        <v>8063.56</v>
      </c>
      <c r="H1347" s="339">
        <f>ROUND((C1347*(F1347)),2)</f>
        <v>1451.44</v>
      </c>
    </row>
    <row r="1348" spans="1:10" x14ac:dyDescent="0.2">
      <c r="B1348" s="339" t="s">
        <v>784</v>
      </c>
      <c r="C1348" s="339">
        <f>+C1346*2</f>
        <v>6.12</v>
      </c>
      <c r="D1348" s="339" t="s">
        <v>714</v>
      </c>
      <c r="E1348" s="339">
        <v>76.27</v>
      </c>
      <c r="F1348" s="339">
        <v>13.73</v>
      </c>
      <c r="G1348" s="339">
        <f>ROUND((C1348*(E1348)),2)</f>
        <v>466.77</v>
      </c>
      <c r="H1348" s="339">
        <f>ROUND((C1348*(F1348)),2)</f>
        <v>84.03</v>
      </c>
    </row>
    <row r="1349" spans="1:10" x14ac:dyDescent="0.2">
      <c r="B1349" s="339" t="s">
        <v>722</v>
      </c>
    </row>
    <row r="1350" spans="1:10" x14ac:dyDescent="0.2">
      <c r="B1350" s="339" t="s">
        <v>785</v>
      </c>
      <c r="C1350" s="339">
        <f>+C1346</f>
        <v>3.06</v>
      </c>
      <c r="D1350" s="339" t="s">
        <v>782</v>
      </c>
      <c r="E1350" s="339">
        <v>723.91</v>
      </c>
      <c r="F1350" s="339">
        <v>0</v>
      </c>
      <c r="G1350" s="339">
        <f>ROUND((C1350*(E1350)),2)</f>
        <v>2215.16</v>
      </c>
      <c r="H1350" s="339">
        <f>ROUND((C1350*(F1350)),2)</f>
        <v>0</v>
      </c>
    </row>
    <row r="1351" spans="1:10" x14ac:dyDescent="0.2">
      <c r="B1351" s="339" t="s">
        <v>910</v>
      </c>
      <c r="C1351" s="339">
        <v>10</v>
      </c>
      <c r="D1351" s="339" t="s">
        <v>1</v>
      </c>
      <c r="E1351" s="339">
        <v>1223.1145712499999</v>
      </c>
      <c r="F1351" s="339">
        <v>0</v>
      </c>
      <c r="G1351" s="339">
        <f>ROUND((C1351*(E1351)),2)</f>
        <v>12231.15</v>
      </c>
      <c r="H1351" s="339">
        <f>ROUND((C1351*(F1351)),2)</f>
        <v>0</v>
      </c>
    </row>
    <row r="1352" spans="1:10" x14ac:dyDescent="0.2">
      <c r="B1352" s="339" t="s">
        <v>707</v>
      </c>
      <c r="G1352" s="339">
        <f>SUM(G1346:G1351)</f>
        <v>31871.39</v>
      </c>
      <c r="H1352" s="339">
        <f>SUM(H1346:H1351)</f>
        <v>3136.52</v>
      </c>
      <c r="I1352" s="340">
        <f>SUM(G1352:H1352)</f>
        <v>35007.909999999996</v>
      </c>
    </row>
    <row r="1354" spans="1:10" x14ac:dyDescent="0.2">
      <c r="A1354" s="339">
        <f>+A1342+0.01</f>
        <v>105.12000000000006</v>
      </c>
      <c r="B1354" s="339" t="s">
        <v>920</v>
      </c>
      <c r="C1354" s="339">
        <v>1</v>
      </c>
      <c r="D1354" s="339" t="s">
        <v>9</v>
      </c>
      <c r="G1354" s="339">
        <f>+G1364/C1356</f>
        <v>32570.54</v>
      </c>
      <c r="H1354" s="339">
        <f>+H1364/C1356</f>
        <v>3262.3700000000003</v>
      </c>
      <c r="I1354" s="340">
        <f>+H1354+G1354</f>
        <v>35832.910000000003</v>
      </c>
      <c r="J1354" s="339" t="s">
        <v>701</v>
      </c>
    </row>
    <row r="1355" spans="1:10" x14ac:dyDescent="0.2">
      <c r="B1355" s="339" t="s">
        <v>917</v>
      </c>
    </row>
    <row r="1356" spans="1:10" x14ac:dyDescent="0.2">
      <c r="B1356" s="339" t="s">
        <v>703</v>
      </c>
      <c r="C1356" s="339">
        <v>1</v>
      </c>
      <c r="D1356" s="339" t="s">
        <v>9</v>
      </c>
    </row>
    <row r="1357" spans="1:10" x14ac:dyDescent="0.2">
      <c r="B1357" s="339" t="s">
        <v>704</v>
      </c>
    </row>
    <row r="1358" spans="1:10" x14ac:dyDescent="0.2">
      <c r="B1358" s="339" t="s">
        <v>781</v>
      </c>
      <c r="C1358" s="339">
        <v>3.06</v>
      </c>
      <c r="D1358" s="339" t="s">
        <v>782</v>
      </c>
      <c r="E1358" s="339">
        <v>2906.78</v>
      </c>
      <c r="F1358" s="339">
        <v>523.22</v>
      </c>
      <c r="G1358" s="339">
        <f>ROUND((C1358*(E1358)),2)</f>
        <v>8894.75</v>
      </c>
      <c r="H1358" s="339">
        <f>ROUND((C1358*(F1358)),2)</f>
        <v>1601.05</v>
      </c>
    </row>
    <row r="1359" spans="1:10" x14ac:dyDescent="0.2">
      <c r="B1359" s="339" t="s">
        <v>914</v>
      </c>
      <c r="C1359" s="339">
        <f>+C1356*1.1</f>
        <v>1.1000000000000001</v>
      </c>
      <c r="D1359" s="339" t="s">
        <v>9</v>
      </c>
      <c r="E1359" s="339">
        <v>7966.1</v>
      </c>
      <c r="F1359" s="339">
        <v>1433.9</v>
      </c>
      <c r="G1359" s="339">
        <f>ROUND((C1359*(E1359)),2)</f>
        <v>8762.7099999999991</v>
      </c>
      <c r="H1359" s="339">
        <f>ROUND((C1359*(F1359)),2)</f>
        <v>1577.29</v>
      </c>
    </row>
    <row r="1360" spans="1:10" x14ac:dyDescent="0.2">
      <c r="B1360" s="339" t="s">
        <v>784</v>
      </c>
      <c r="C1360" s="339">
        <f>+C1358*2</f>
        <v>6.12</v>
      </c>
      <c r="D1360" s="339" t="s">
        <v>714</v>
      </c>
      <c r="E1360" s="339">
        <v>76.27</v>
      </c>
      <c r="F1360" s="339">
        <v>13.73</v>
      </c>
      <c r="G1360" s="339">
        <f>ROUND((C1360*(E1360)),2)</f>
        <v>466.77</v>
      </c>
      <c r="H1360" s="339">
        <f>ROUND((C1360*(F1360)),2)</f>
        <v>84.03</v>
      </c>
    </row>
    <row r="1361" spans="1:10" x14ac:dyDescent="0.2">
      <c r="B1361" s="339" t="s">
        <v>722</v>
      </c>
    </row>
    <row r="1362" spans="1:10" x14ac:dyDescent="0.2">
      <c r="B1362" s="339" t="s">
        <v>785</v>
      </c>
      <c r="C1362" s="339">
        <f>+C1358</f>
        <v>3.06</v>
      </c>
      <c r="D1362" s="339" t="s">
        <v>782</v>
      </c>
      <c r="E1362" s="339">
        <v>723.91</v>
      </c>
      <c r="F1362" s="339">
        <v>0</v>
      </c>
      <c r="G1362" s="339">
        <f>ROUND((C1362*(E1362)),2)</f>
        <v>2215.16</v>
      </c>
      <c r="H1362" s="339">
        <f>ROUND((C1362*(F1362)),2)</f>
        <v>0</v>
      </c>
    </row>
    <row r="1363" spans="1:10" x14ac:dyDescent="0.2">
      <c r="B1363" s="339" t="s">
        <v>910</v>
      </c>
      <c r="C1363" s="339">
        <v>10</v>
      </c>
      <c r="D1363" s="339" t="s">
        <v>1</v>
      </c>
      <c r="E1363" s="339">
        <v>1223.1145712499999</v>
      </c>
      <c r="F1363" s="339">
        <v>0</v>
      </c>
      <c r="G1363" s="339">
        <f>ROUND((C1363*(E1363)),2)</f>
        <v>12231.15</v>
      </c>
      <c r="H1363" s="339">
        <f>ROUND((C1363*(F1363)),2)</f>
        <v>0</v>
      </c>
    </row>
    <row r="1364" spans="1:10" x14ac:dyDescent="0.2">
      <c r="B1364" s="339" t="s">
        <v>707</v>
      </c>
      <c r="G1364" s="339">
        <f>SUM(G1358:G1363)</f>
        <v>32570.54</v>
      </c>
      <c r="H1364" s="339">
        <f>SUM(H1358:H1363)</f>
        <v>3262.3700000000003</v>
      </c>
      <c r="I1364" s="340">
        <f>SUM(G1364:H1364)</f>
        <v>35832.910000000003</v>
      </c>
    </row>
    <row r="1366" spans="1:10" x14ac:dyDescent="0.2">
      <c r="A1366" s="339">
        <f>+A1354+0.01</f>
        <v>105.13000000000007</v>
      </c>
      <c r="B1366" s="339" t="s">
        <v>921</v>
      </c>
      <c r="C1366" s="339">
        <v>1</v>
      </c>
      <c r="D1366" s="339" t="s">
        <v>9</v>
      </c>
      <c r="G1366" s="339">
        <f>+G1376/C1368</f>
        <v>32097.14</v>
      </c>
      <c r="H1366" s="339">
        <f>+H1376/C1368</f>
        <v>3279.8099999999995</v>
      </c>
      <c r="I1366" s="340">
        <f>+H1366+G1366</f>
        <v>35376.949999999997</v>
      </c>
      <c r="J1366" s="339" t="s">
        <v>701</v>
      </c>
    </row>
    <row r="1367" spans="1:10" x14ac:dyDescent="0.2">
      <c r="B1367" s="339" t="s">
        <v>922</v>
      </c>
    </row>
    <row r="1368" spans="1:10" x14ac:dyDescent="0.2">
      <c r="B1368" s="339" t="s">
        <v>703</v>
      </c>
      <c r="C1368" s="339">
        <v>1</v>
      </c>
      <c r="D1368" s="339" t="s">
        <v>9</v>
      </c>
    </row>
    <row r="1369" spans="1:10" x14ac:dyDescent="0.2">
      <c r="B1369" s="339" t="s">
        <v>704</v>
      </c>
    </row>
    <row r="1370" spans="1:10" x14ac:dyDescent="0.2">
      <c r="B1370" s="339" t="s">
        <v>781</v>
      </c>
      <c r="C1370" s="339">
        <v>3.64</v>
      </c>
      <c r="D1370" s="339" t="s">
        <v>782</v>
      </c>
      <c r="E1370" s="339">
        <v>2906.78</v>
      </c>
      <c r="F1370" s="339">
        <v>523.22</v>
      </c>
      <c r="G1370" s="339">
        <f>ROUND((C1370*(E1370)),2)</f>
        <v>10580.68</v>
      </c>
      <c r="H1370" s="339">
        <f>ROUND((C1370*(F1370)),2)</f>
        <v>1904.52</v>
      </c>
    </row>
    <row r="1371" spans="1:10" x14ac:dyDescent="0.2">
      <c r="B1371" s="339" t="s">
        <v>809</v>
      </c>
      <c r="C1371" s="339">
        <f>+C1368*1.1</f>
        <v>1.1000000000000001</v>
      </c>
      <c r="D1371" s="339" t="s">
        <v>9</v>
      </c>
      <c r="E1371" s="339">
        <v>7138.72</v>
      </c>
      <c r="F1371" s="339">
        <v>1159.3999999999999</v>
      </c>
      <c r="G1371" s="339">
        <f>ROUND((C1371*(E1371)),2)</f>
        <v>7852.59</v>
      </c>
      <c r="H1371" s="339">
        <f>ROUND((C1371*(F1371)),2)</f>
        <v>1275.3399999999999</v>
      </c>
    </row>
    <row r="1372" spans="1:10" x14ac:dyDescent="0.2">
      <c r="B1372" s="339" t="s">
        <v>784</v>
      </c>
      <c r="C1372" s="339">
        <f>+C1370*2</f>
        <v>7.28</v>
      </c>
      <c r="D1372" s="339" t="s">
        <v>714</v>
      </c>
      <c r="E1372" s="339">
        <v>76.27</v>
      </c>
      <c r="F1372" s="339">
        <v>13.73</v>
      </c>
      <c r="G1372" s="339">
        <f>ROUND((C1372*(E1372)),2)</f>
        <v>555.25</v>
      </c>
      <c r="H1372" s="339">
        <f>ROUND((C1372*(F1372)),2)</f>
        <v>99.95</v>
      </c>
    </row>
    <row r="1373" spans="1:10" x14ac:dyDescent="0.2">
      <c r="B1373" s="339" t="s">
        <v>722</v>
      </c>
    </row>
    <row r="1374" spans="1:10" x14ac:dyDescent="0.2">
      <c r="B1374" s="339" t="s">
        <v>785</v>
      </c>
      <c r="C1374" s="339">
        <f>+C1370</f>
        <v>3.64</v>
      </c>
      <c r="D1374" s="339" t="s">
        <v>782</v>
      </c>
      <c r="E1374" s="339">
        <v>723.91</v>
      </c>
      <c r="F1374" s="339">
        <v>0</v>
      </c>
      <c r="G1374" s="339">
        <f>ROUND((C1374*(E1374)),2)</f>
        <v>2635.03</v>
      </c>
      <c r="H1374" s="339">
        <f>ROUND((C1374*(F1374)),2)</f>
        <v>0</v>
      </c>
    </row>
    <row r="1375" spans="1:10" x14ac:dyDescent="0.2">
      <c r="B1375" s="339" t="s">
        <v>910</v>
      </c>
      <c r="C1375" s="339">
        <v>10</v>
      </c>
      <c r="D1375" s="339" t="s">
        <v>1</v>
      </c>
      <c r="E1375" s="339">
        <v>1047.359105</v>
      </c>
      <c r="F1375" s="339">
        <v>0</v>
      </c>
      <c r="G1375" s="339">
        <f>ROUND((C1375*(E1375)),2)</f>
        <v>10473.59</v>
      </c>
      <c r="H1375" s="339">
        <f>ROUND((C1375*(F1375)),2)</f>
        <v>0</v>
      </c>
    </row>
    <row r="1376" spans="1:10" x14ac:dyDescent="0.2">
      <c r="B1376" s="339" t="s">
        <v>707</v>
      </c>
      <c r="G1376" s="339">
        <f>SUM(G1370:G1375)</f>
        <v>32097.14</v>
      </c>
      <c r="H1376" s="339">
        <f>SUM(H1370:H1375)</f>
        <v>3279.8099999999995</v>
      </c>
      <c r="I1376" s="340">
        <f>SUM(G1376:H1376)</f>
        <v>35376.949999999997</v>
      </c>
    </row>
    <row r="1378" spans="1:10" ht="24" x14ac:dyDescent="0.2">
      <c r="A1378" s="339">
        <f>+A1366+0.01</f>
        <v>105.14000000000007</v>
      </c>
      <c r="B1378" s="339" t="s">
        <v>923</v>
      </c>
      <c r="C1378" s="339">
        <v>1</v>
      </c>
      <c r="D1378" s="339" t="s">
        <v>9</v>
      </c>
      <c r="G1378" s="339">
        <f>+G1388/C1380</f>
        <v>32234.639999999999</v>
      </c>
      <c r="H1378" s="339">
        <f>+H1388/C1380</f>
        <v>3304.5499999999997</v>
      </c>
      <c r="I1378" s="340">
        <f>+H1378+G1378</f>
        <v>35539.19</v>
      </c>
      <c r="J1378" s="339" t="s">
        <v>701</v>
      </c>
    </row>
    <row r="1379" spans="1:10" x14ac:dyDescent="0.2">
      <c r="B1379" s="339" t="s">
        <v>922</v>
      </c>
    </row>
    <row r="1380" spans="1:10" x14ac:dyDescent="0.2">
      <c r="B1380" s="339" t="s">
        <v>703</v>
      </c>
      <c r="C1380" s="339">
        <v>1</v>
      </c>
      <c r="D1380" s="339" t="s">
        <v>9</v>
      </c>
    </row>
    <row r="1381" spans="1:10" x14ac:dyDescent="0.2">
      <c r="B1381" s="339" t="s">
        <v>704</v>
      </c>
    </row>
    <row r="1382" spans="1:10" x14ac:dyDescent="0.2">
      <c r="B1382" s="339" t="s">
        <v>781</v>
      </c>
      <c r="C1382" s="339">
        <v>3.64</v>
      </c>
      <c r="D1382" s="339" t="s">
        <v>782</v>
      </c>
      <c r="E1382" s="339">
        <v>2906.78</v>
      </c>
      <c r="F1382" s="339">
        <v>523.22</v>
      </c>
      <c r="G1382" s="339">
        <f>ROUND((C1382*(E1382)),2)</f>
        <v>10580.68</v>
      </c>
      <c r="H1382" s="339">
        <f>ROUND((C1382*(F1382)),2)</f>
        <v>1904.52</v>
      </c>
    </row>
    <row r="1383" spans="1:10" x14ac:dyDescent="0.2">
      <c r="B1383" s="339" t="s">
        <v>912</v>
      </c>
      <c r="C1383" s="339">
        <f>+C1380*1.1</f>
        <v>1.1000000000000001</v>
      </c>
      <c r="D1383" s="339" t="s">
        <v>9</v>
      </c>
      <c r="E1383" s="339">
        <v>7263.72</v>
      </c>
      <c r="F1383" s="339">
        <v>1181.8900000000001</v>
      </c>
      <c r="G1383" s="339">
        <f>ROUND((C1383*(E1383)),2)</f>
        <v>7990.09</v>
      </c>
      <c r="H1383" s="339">
        <f>ROUND((C1383*(F1383)),2)</f>
        <v>1300.08</v>
      </c>
    </row>
    <row r="1384" spans="1:10" x14ac:dyDescent="0.2">
      <c r="B1384" s="339" t="s">
        <v>784</v>
      </c>
      <c r="C1384" s="339">
        <f>+C1382*2</f>
        <v>7.28</v>
      </c>
      <c r="D1384" s="339" t="s">
        <v>714</v>
      </c>
      <c r="E1384" s="339">
        <v>76.27</v>
      </c>
      <c r="F1384" s="339">
        <v>13.73</v>
      </c>
      <c r="G1384" s="339">
        <f>ROUND((C1384*(E1384)),2)</f>
        <v>555.25</v>
      </c>
      <c r="H1384" s="339">
        <f>ROUND((C1384*(F1384)),2)</f>
        <v>99.95</v>
      </c>
    </row>
    <row r="1385" spans="1:10" x14ac:dyDescent="0.2">
      <c r="B1385" s="339" t="s">
        <v>722</v>
      </c>
    </row>
    <row r="1386" spans="1:10" x14ac:dyDescent="0.2">
      <c r="B1386" s="339" t="s">
        <v>785</v>
      </c>
      <c r="C1386" s="339">
        <f>+C1382</f>
        <v>3.64</v>
      </c>
      <c r="D1386" s="339" t="s">
        <v>782</v>
      </c>
      <c r="E1386" s="339">
        <v>723.91</v>
      </c>
      <c r="F1386" s="339">
        <v>0</v>
      </c>
      <c r="G1386" s="339">
        <f>ROUND((C1386*(E1386)),2)</f>
        <v>2635.03</v>
      </c>
      <c r="H1386" s="339">
        <f>ROUND((C1386*(F1386)),2)</f>
        <v>0</v>
      </c>
    </row>
    <row r="1387" spans="1:10" x14ac:dyDescent="0.2">
      <c r="B1387" s="339" t="s">
        <v>910</v>
      </c>
      <c r="C1387" s="339">
        <v>10</v>
      </c>
      <c r="D1387" s="339" t="s">
        <v>1</v>
      </c>
      <c r="E1387" s="339">
        <v>1047.359105</v>
      </c>
      <c r="F1387" s="339">
        <v>0</v>
      </c>
      <c r="G1387" s="339">
        <f>ROUND((C1387*(E1387)),2)</f>
        <v>10473.59</v>
      </c>
      <c r="H1387" s="339">
        <f>ROUND((C1387*(F1387)),2)</f>
        <v>0</v>
      </c>
    </row>
    <row r="1388" spans="1:10" x14ac:dyDescent="0.2">
      <c r="B1388" s="339" t="s">
        <v>707</v>
      </c>
      <c r="G1388" s="339">
        <f>SUM(G1382:G1387)</f>
        <v>32234.639999999999</v>
      </c>
      <c r="H1388" s="339">
        <f>SUM(H1382:H1387)</f>
        <v>3304.5499999999997</v>
      </c>
      <c r="I1388" s="340">
        <f>SUM(G1388:H1388)</f>
        <v>35539.19</v>
      </c>
    </row>
    <row r="1390" spans="1:10" x14ac:dyDescent="0.2">
      <c r="A1390" s="339">
        <f>+A1378+0.01</f>
        <v>105.15000000000008</v>
      </c>
      <c r="B1390" s="339" t="s">
        <v>924</v>
      </c>
      <c r="C1390" s="339">
        <v>1</v>
      </c>
      <c r="D1390" s="339" t="s">
        <v>9</v>
      </c>
      <c r="G1390" s="339">
        <f>+G1400/C1392</f>
        <v>32308.11</v>
      </c>
      <c r="H1390" s="339">
        <f>+H1400/C1392</f>
        <v>3455.91</v>
      </c>
      <c r="I1390" s="340">
        <f>+H1390+G1390</f>
        <v>35764.020000000004</v>
      </c>
      <c r="J1390" s="339" t="s">
        <v>701</v>
      </c>
    </row>
    <row r="1391" spans="1:10" x14ac:dyDescent="0.2">
      <c r="B1391" s="339" t="s">
        <v>922</v>
      </c>
    </row>
    <row r="1392" spans="1:10" x14ac:dyDescent="0.2">
      <c r="B1392" s="339" t="s">
        <v>703</v>
      </c>
      <c r="C1392" s="339">
        <v>1</v>
      </c>
      <c r="D1392" s="339" t="s">
        <v>9</v>
      </c>
    </row>
    <row r="1393" spans="1:10" x14ac:dyDescent="0.2">
      <c r="B1393" s="339" t="s">
        <v>704</v>
      </c>
    </row>
    <row r="1394" spans="1:10" x14ac:dyDescent="0.2">
      <c r="B1394" s="339" t="s">
        <v>781</v>
      </c>
      <c r="C1394" s="339">
        <v>3.64</v>
      </c>
      <c r="D1394" s="339" t="s">
        <v>782</v>
      </c>
      <c r="E1394" s="339">
        <v>2906.78</v>
      </c>
      <c r="F1394" s="339">
        <v>523.22</v>
      </c>
      <c r="G1394" s="339">
        <f>ROUND((C1394*(E1394)),2)</f>
        <v>10580.68</v>
      </c>
      <c r="H1394" s="339">
        <f>ROUND((C1394*(F1394)),2)</f>
        <v>1904.52</v>
      </c>
    </row>
    <row r="1395" spans="1:10" x14ac:dyDescent="0.2">
      <c r="B1395" s="339" t="s">
        <v>914</v>
      </c>
      <c r="C1395" s="339">
        <f>+C1392*1.1</f>
        <v>1.1000000000000001</v>
      </c>
      <c r="D1395" s="339" t="s">
        <v>9</v>
      </c>
      <c r="E1395" s="339">
        <v>7330.51</v>
      </c>
      <c r="F1395" s="339">
        <v>1319.49</v>
      </c>
      <c r="G1395" s="339">
        <f>ROUND((C1395*(E1395)),2)</f>
        <v>8063.56</v>
      </c>
      <c r="H1395" s="339">
        <f>ROUND((C1395*(F1395)),2)</f>
        <v>1451.44</v>
      </c>
    </row>
    <row r="1396" spans="1:10" x14ac:dyDescent="0.2">
      <c r="B1396" s="339" t="s">
        <v>784</v>
      </c>
      <c r="C1396" s="339">
        <f>+C1394*2</f>
        <v>7.28</v>
      </c>
      <c r="D1396" s="339" t="s">
        <v>714</v>
      </c>
      <c r="E1396" s="339">
        <v>76.27</v>
      </c>
      <c r="F1396" s="339">
        <v>13.73</v>
      </c>
      <c r="G1396" s="339">
        <f>ROUND((C1396*(E1396)),2)</f>
        <v>555.25</v>
      </c>
      <c r="H1396" s="339">
        <f>ROUND((C1396*(F1396)),2)</f>
        <v>99.95</v>
      </c>
    </row>
    <row r="1397" spans="1:10" x14ac:dyDescent="0.2">
      <c r="B1397" s="339" t="s">
        <v>722</v>
      </c>
    </row>
    <row r="1398" spans="1:10" x14ac:dyDescent="0.2">
      <c r="B1398" s="339" t="s">
        <v>785</v>
      </c>
      <c r="C1398" s="339">
        <f>+C1394</f>
        <v>3.64</v>
      </c>
      <c r="D1398" s="339" t="s">
        <v>782</v>
      </c>
      <c r="E1398" s="339">
        <v>723.91</v>
      </c>
      <c r="F1398" s="339">
        <v>0</v>
      </c>
      <c r="G1398" s="339">
        <f>ROUND((C1398*(E1398)),2)</f>
        <v>2635.03</v>
      </c>
      <c r="H1398" s="339">
        <f>ROUND((C1398*(F1398)),2)</f>
        <v>0</v>
      </c>
    </row>
    <row r="1399" spans="1:10" x14ac:dyDescent="0.2">
      <c r="B1399" s="339" t="s">
        <v>910</v>
      </c>
      <c r="C1399" s="339">
        <v>10</v>
      </c>
      <c r="D1399" s="339" t="s">
        <v>1</v>
      </c>
      <c r="E1399" s="339">
        <v>1047.359105</v>
      </c>
      <c r="F1399" s="339">
        <v>0</v>
      </c>
      <c r="G1399" s="339">
        <f>ROUND((C1399*(E1399)),2)</f>
        <v>10473.59</v>
      </c>
      <c r="H1399" s="339">
        <f>ROUND((C1399*(F1399)),2)</f>
        <v>0</v>
      </c>
    </row>
    <row r="1400" spans="1:10" x14ac:dyDescent="0.2">
      <c r="B1400" s="339" t="s">
        <v>707</v>
      </c>
      <c r="G1400" s="339">
        <f>SUM(G1394:G1399)</f>
        <v>32308.11</v>
      </c>
      <c r="H1400" s="339">
        <f>SUM(H1394:H1399)</f>
        <v>3455.91</v>
      </c>
      <c r="I1400" s="340">
        <f>SUM(G1400:H1400)</f>
        <v>35764.020000000004</v>
      </c>
    </row>
    <row r="1402" spans="1:10" x14ac:dyDescent="0.2">
      <c r="A1402" s="339">
        <f>+A1390+0.01</f>
        <v>105.16000000000008</v>
      </c>
      <c r="B1402" s="339" t="s">
        <v>925</v>
      </c>
      <c r="C1402" s="339">
        <v>1</v>
      </c>
      <c r="D1402" s="339" t="s">
        <v>9</v>
      </c>
      <c r="G1402" s="339">
        <f>+G1412/C1404</f>
        <v>33007.259999999995</v>
      </c>
      <c r="H1402" s="339">
        <f>+H1412/C1404</f>
        <v>3581.7599999999998</v>
      </c>
      <c r="I1402" s="340">
        <f>+H1402+G1402</f>
        <v>36589.019999999997</v>
      </c>
      <c r="J1402" s="339" t="s">
        <v>701</v>
      </c>
    </row>
    <row r="1403" spans="1:10" x14ac:dyDescent="0.2">
      <c r="B1403" s="339" t="s">
        <v>922</v>
      </c>
    </row>
    <row r="1404" spans="1:10" x14ac:dyDescent="0.2">
      <c r="B1404" s="339" t="s">
        <v>703</v>
      </c>
      <c r="C1404" s="339">
        <v>1</v>
      </c>
      <c r="D1404" s="339" t="s">
        <v>9</v>
      </c>
    </row>
    <row r="1405" spans="1:10" x14ac:dyDescent="0.2">
      <c r="B1405" s="339" t="s">
        <v>704</v>
      </c>
    </row>
    <row r="1406" spans="1:10" x14ac:dyDescent="0.2">
      <c r="B1406" s="339" t="s">
        <v>781</v>
      </c>
      <c r="C1406" s="339">
        <v>3.64</v>
      </c>
      <c r="D1406" s="339" t="s">
        <v>782</v>
      </c>
      <c r="E1406" s="339">
        <v>2906.78</v>
      </c>
      <c r="F1406" s="339">
        <v>523.22</v>
      </c>
      <c r="G1406" s="339">
        <f>ROUND((C1406*(E1406)),2)</f>
        <v>10580.68</v>
      </c>
      <c r="H1406" s="339">
        <f>ROUND((C1406*(F1406)),2)</f>
        <v>1904.52</v>
      </c>
    </row>
    <row r="1407" spans="1:10" x14ac:dyDescent="0.2">
      <c r="B1407" s="339" t="s">
        <v>914</v>
      </c>
      <c r="C1407" s="339">
        <f>+C1404*1.1</f>
        <v>1.1000000000000001</v>
      </c>
      <c r="D1407" s="339" t="s">
        <v>9</v>
      </c>
      <c r="E1407" s="339">
        <v>7966.1</v>
      </c>
      <c r="F1407" s="339">
        <v>1433.9</v>
      </c>
      <c r="G1407" s="339">
        <f>ROUND((C1407*(E1407)),2)</f>
        <v>8762.7099999999991</v>
      </c>
      <c r="H1407" s="339">
        <f>ROUND((C1407*(F1407)),2)</f>
        <v>1577.29</v>
      </c>
    </row>
    <row r="1408" spans="1:10" x14ac:dyDescent="0.2">
      <c r="B1408" s="339" t="s">
        <v>784</v>
      </c>
      <c r="C1408" s="339">
        <f>+C1406*2</f>
        <v>7.28</v>
      </c>
      <c r="D1408" s="339" t="s">
        <v>714</v>
      </c>
      <c r="E1408" s="339">
        <v>76.27</v>
      </c>
      <c r="F1408" s="339">
        <v>13.73</v>
      </c>
      <c r="G1408" s="339">
        <f>ROUND((C1408*(E1408)),2)</f>
        <v>555.25</v>
      </c>
      <c r="H1408" s="339">
        <f>ROUND((C1408*(F1408)),2)</f>
        <v>99.95</v>
      </c>
    </row>
    <row r="1409" spans="1:10" x14ac:dyDescent="0.2">
      <c r="B1409" s="339" t="s">
        <v>722</v>
      </c>
    </row>
    <row r="1410" spans="1:10" x14ac:dyDescent="0.2">
      <c r="B1410" s="339" t="s">
        <v>785</v>
      </c>
      <c r="C1410" s="339">
        <f>+C1406</f>
        <v>3.64</v>
      </c>
      <c r="D1410" s="339" t="s">
        <v>782</v>
      </c>
      <c r="E1410" s="339">
        <v>723.91</v>
      </c>
      <c r="F1410" s="339">
        <v>0</v>
      </c>
      <c r="G1410" s="339">
        <f>ROUND((C1410*(E1410)),2)</f>
        <v>2635.03</v>
      </c>
      <c r="H1410" s="339">
        <f>ROUND((C1410*(F1410)),2)</f>
        <v>0</v>
      </c>
    </row>
    <row r="1411" spans="1:10" x14ac:dyDescent="0.2">
      <c r="B1411" s="339" t="s">
        <v>910</v>
      </c>
      <c r="C1411" s="339">
        <v>10</v>
      </c>
      <c r="D1411" s="339" t="s">
        <v>1</v>
      </c>
      <c r="E1411" s="339">
        <v>1047.359105</v>
      </c>
      <c r="F1411" s="339">
        <v>0</v>
      </c>
      <c r="G1411" s="339">
        <f>ROUND((C1411*(E1411)),2)</f>
        <v>10473.59</v>
      </c>
      <c r="H1411" s="339">
        <f>ROUND((C1411*(F1411)),2)</f>
        <v>0</v>
      </c>
    </row>
    <row r="1412" spans="1:10" x14ac:dyDescent="0.2">
      <c r="B1412" s="339" t="s">
        <v>707</v>
      </c>
      <c r="G1412" s="339">
        <f>SUM(G1406:G1411)</f>
        <v>33007.259999999995</v>
      </c>
      <c r="H1412" s="339">
        <f>SUM(H1406:H1411)</f>
        <v>3581.7599999999998</v>
      </c>
      <c r="I1412" s="340">
        <f>SUM(G1412:H1412)</f>
        <v>36589.019999999997</v>
      </c>
    </row>
    <row r="1414" spans="1:10" x14ac:dyDescent="0.2">
      <c r="A1414" s="339">
        <f>+A1402+0.01</f>
        <v>105.17000000000009</v>
      </c>
      <c r="B1414" s="339" t="s">
        <v>926</v>
      </c>
      <c r="C1414" s="339">
        <v>1</v>
      </c>
      <c r="D1414" s="339" t="s">
        <v>9</v>
      </c>
      <c r="G1414" s="339">
        <f>+G1424/C1416</f>
        <v>29706.010000000002</v>
      </c>
      <c r="H1414" s="339">
        <f>+H1424/C1416</f>
        <v>3032.0099999999998</v>
      </c>
      <c r="I1414" s="340">
        <f>+H1414+G1414</f>
        <v>32738.02</v>
      </c>
      <c r="J1414" s="339" t="s">
        <v>701</v>
      </c>
    </row>
    <row r="1415" spans="1:10" x14ac:dyDescent="0.2">
      <c r="B1415" s="339" t="s">
        <v>927</v>
      </c>
    </row>
    <row r="1416" spans="1:10" x14ac:dyDescent="0.2">
      <c r="B1416" s="339" t="s">
        <v>703</v>
      </c>
      <c r="C1416" s="339">
        <v>1</v>
      </c>
      <c r="D1416" s="339" t="s">
        <v>9</v>
      </c>
    </row>
    <row r="1417" spans="1:10" x14ac:dyDescent="0.2">
      <c r="B1417" s="339" t="s">
        <v>704</v>
      </c>
    </row>
    <row r="1418" spans="1:10" x14ac:dyDescent="0.2">
      <c r="B1418" s="339" t="s">
        <v>781</v>
      </c>
      <c r="C1418" s="339">
        <v>3.19</v>
      </c>
      <c r="D1418" s="339" t="s">
        <v>782</v>
      </c>
      <c r="E1418" s="339">
        <v>2906.78</v>
      </c>
      <c r="F1418" s="339">
        <v>523.22</v>
      </c>
      <c r="G1418" s="339">
        <f>ROUND((C1418*(E1418)),2)</f>
        <v>9272.6299999999992</v>
      </c>
      <c r="H1418" s="339">
        <f>ROUND((C1418*(F1418)),2)</f>
        <v>1669.07</v>
      </c>
    </row>
    <row r="1419" spans="1:10" x14ac:dyDescent="0.2">
      <c r="B1419" s="339" t="s">
        <v>809</v>
      </c>
      <c r="C1419" s="339">
        <f>+C1416*1.1</f>
        <v>1.1000000000000001</v>
      </c>
      <c r="D1419" s="339" t="s">
        <v>9</v>
      </c>
      <c r="E1419" s="339">
        <v>7138.72</v>
      </c>
      <c r="F1419" s="339">
        <v>1159.3999999999999</v>
      </c>
      <c r="G1419" s="339">
        <f>ROUND((C1419*(E1419)),2)</f>
        <v>7852.59</v>
      </c>
      <c r="H1419" s="339">
        <f>ROUND((C1419*(F1419)),2)</f>
        <v>1275.3399999999999</v>
      </c>
    </row>
    <row r="1420" spans="1:10" x14ac:dyDescent="0.2">
      <c r="B1420" s="339" t="s">
        <v>784</v>
      </c>
      <c r="C1420" s="339">
        <f>+C1418*2</f>
        <v>6.38</v>
      </c>
      <c r="D1420" s="339" t="s">
        <v>714</v>
      </c>
      <c r="E1420" s="339">
        <v>76.27</v>
      </c>
      <c r="F1420" s="339">
        <v>13.73</v>
      </c>
      <c r="G1420" s="339">
        <f>ROUND((C1420*(E1420)),2)</f>
        <v>486.6</v>
      </c>
      <c r="H1420" s="339">
        <f>ROUND((C1420*(F1420)),2)</f>
        <v>87.6</v>
      </c>
    </row>
    <row r="1421" spans="1:10" x14ac:dyDescent="0.2">
      <c r="B1421" s="339" t="s">
        <v>722</v>
      </c>
    </row>
    <row r="1422" spans="1:10" x14ac:dyDescent="0.2">
      <c r="B1422" s="339" t="s">
        <v>785</v>
      </c>
      <c r="C1422" s="339">
        <f>+C1418</f>
        <v>3.19</v>
      </c>
      <c r="D1422" s="339" t="s">
        <v>782</v>
      </c>
      <c r="E1422" s="339">
        <v>723.91</v>
      </c>
      <c r="F1422" s="339">
        <v>0</v>
      </c>
      <c r="G1422" s="339">
        <f>ROUND((C1422*(E1422)),2)</f>
        <v>2309.27</v>
      </c>
      <c r="H1422" s="339">
        <f>ROUND((C1422*(F1422)),2)</f>
        <v>0</v>
      </c>
    </row>
    <row r="1423" spans="1:10" x14ac:dyDescent="0.2">
      <c r="B1423" s="339" t="s">
        <v>910</v>
      </c>
      <c r="C1423" s="339">
        <v>8</v>
      </c>
      <c r="D1423" s="339" t="s">
        <v>1</v>
      </c>
      <c r="E1423" s="339">
        <v>1223.1145712499999</v>
      </c>
      <c r="F1423" s="339">
        <v>0</v>
      </c>
      <c r="G1423" s="339">
        <f>ROUND((C1423*(E1423)),2)</f>
        <v>9784.92</v>
      </c>
      <c r="H1423" s="339">
        <f>ROUND((C1423*(F1423)),2)</f>
        <v>0</v>
      </c>
    </row>
    <row r="1424" spans="1:10" x14ac:dyDescent="0.2">
      <c r="B1424" s="339" t="s">
        <v>707</v>
      </c>
      <c r="G1424" s="339">
        <f>SUM(G1418:G1423)</f>
        <v>29706.010000000002</v>
      </c>
      <c r="H1424" s="339">
        <f>SUM(H1418:H1423)</f>
        <v>3032.0099999999998</v>
      </c>
      <c r="I1424" s="340">
        <f>SUM(G1424:H1424)</f>
        <v>32738.02</v>
      </c>
    </row>
    <row r="1426" spans="1:10" ht="24" x14ac:dyDescent="0.2">
      <c r="A1426" s="339">
        <f>+A1414+0.01</f>
        <v>105.18000000000009</v>
      </c>
      <c r="B1426" s="339" t="s">
        <v>928</v>
      </c>
      <c r="C1426" s="339">
        <v>1</v>
      </c>
      <c r="D1426" s="339" t="s">
        <v>9</v>
      </c>
      <c r="G1426" s="339">
        <f>+G1436/C1428</f>
        <v>29843.510000000002</v>
      </c>
      <c r="H1426" s="339">
        <f>+H1436/C1428</f>
        <v>3056.7499999999995</v>
      </c>
      <c r="I1426" s="340">
        <f>+H1426+G1426</f>
        <v>32900.26</v>
      </c>
      <c r="J1426" s="339" t="s">
        <v>701</v>
      </c>
    </row>
    <row r="1427" spans="1:10" x14ac:dyDescent="0.2">
      <c r="B1427" s="339" t="s">
        <v>927</v>
      </c>
    </row>
    <row r="1428" spans="1:10" x14ac:dyDescent="0.2">
      <c r="B1428" s="339" t="s">
        <v>703</v>
      </c>
      <c r="C1428" s="339">
        <v>1</v>
      </c>
      <c r="D1428" s="339" t="s">
        <v>9</v>
      </c>
    </row>
    <row r="1429" spans="1:10" x14ac:dyDescent="0.2">
      <c r="B1429" s="339" t="s">
        <v>704</v>
      </c>
    </row>
    <row r="1430" spans="1:10" x14ac:dyDescent="0.2">
      <c r="B1430" s="339" t="s">
        <v>781</v>
      </c>
      <c r="C1430" s="339">
        <v>3.19</v>
      </c>
      <c r="D1430" s="339" t="s">
        <v>782</v>
      </c>
      <c r="E1430" s="339">
        <v>2906.78</v>
      </c>
      <c r="F1430" s="339">
        <v>523.22</v>
      </c>
      <c r="G1430" s="339">
        <f>ROUND((C1430*(E1430)),2)</f>
        <v>9272.6299999999992</v>
      </c>
      <c r="H1430" s="339">
        <f>ROUND((C1430*(F1430)),2)</f>
        <v>1669.07</v>
      </c>
    </row>
    <row r="1431" spans="1:10" x14ac:dyDescent="0.2">
      <c r="B1431" s="339" t="s">
        <v>912</v>
      </c>
      <c r="C1431" s="339">
        <f>+C1428*1.1</f>
        <v>1.1000000000000001</v>
      </c>
      <c r="D1431" s="339" t="s">
        <v>9</v>
      </c>
      <c r="E1431" s="339">
        <v>7263.72</v>
      </c>
      <c r="F1431" s="339">
        <v>1181.8900000000001</v>
      </c>
      <c r="G1431" s="339">
        <f>ROUND((C1431*(E1431)),2)</f>
        <v>7990.09</v>
      </c>
      <c r="H1431" s="339">
        <f>ROUND((C1431*(F1431)),2)</f>
        <v>1300.08</v>
      </c>
    </row>
    <row r="1432" spans="1:10" x14ac:dyDescent="0.2">
      <c r="B1432" s="339" t="s">
        <v>784</v>
      </c>
      <c r="C1432" s="339">
        <f>+C1430*2</f>
        <v>6.38</v>
      </c>
      <c r="D1432" s="339" t="s">
        <v>714</v>
      </c>
      <c r="E1432" s="339">
        <v>76.27</v>
      </c>
      <c r="F1432" s="339">
        <v>13.73</v>
      </c>
      <c r="G1432" s="339">
        <f>ROUND((C1432*(E1432)),2)</f>
        <v>486.6</v>
      </c>
      <c r="H1432" s="339">
        <f>ROUND((C1432*(F1432)),2)</f>
        <v>87.6</v>
      </c>
    </row>
    <row r="1433" spans="1:10" x14ac:dyDescent="0.2">
      <c r="B1433" s="339" t="s">
        <v>722</v>
      </c>
    </row>
    <row r="1434" spans="1:10" x14ac:dyDescent="0.2">
      <c r="B1434" s="339" t="s">
        <v>785</v>
      </c>
      <c r="C1434" s="339">
        <f>+C1430</f>
        <v>3.19</v>
      </c>
      <c r="D1434" s="339" t="s">
        <v>782</v>
      </c>
      <c r="E1434" s="339">
        <v>723.91</v>
      </c>
      <c r="F1434" s="339">
        <v>0</v>
      </c>
      <c r="G1434" s="339">
        <f>ROUND((C1434*(E1434)),2)</f>
        <v>2309.27</v>
      </c>
      <c r="H1434" s="339">
        <f>ROUND((C1434*(F1434)),2)</f>
        <v>0</v>
      </c>
    </row>
    <row r="1435" spans="1:10" x14ac:dyDescent="0.2">
      <c r="B1435" s="339" t="s">
        <v>910</v>
      </c>
      <c r="C1435" s="339">
        <v>8</v>
      </c>
      <c r="D1435" s="339" t="s">
        <v>1</v>
      </c>
      <c r="E1435" s="339">
        <v>1223.1145712499999</v>
      </c>
      <c r="F1435" s="339">
        <v>0</v>
      </c>
      <c r="G1435" s="339">
        <f>ROUND((C1435*(E1435)),2)</f>
        <v>9784.92</v>
      </c>
      <c r="H1435" s="339">
        <f>ROUND((C1435*(F1435)),2)</f>
        <v>0</v>
      </c>
    </row>
    <row r="1436" spans="1:10" x14ac:dyDescent="0.2">
      <c r="B1436" s="339" t="s">
        <v>707</v>
      </c>
      <c r="G1436" s="339">
        <f>SUM(G1430:G1435)</f>
        <v>29843.510000000002</v>
      </c>
      <c r="H1436" s="339">
        <f>SUM(H1430:H1435)</f>
        <v>3056.7499999999995</v>
      </c>
      <c r="I1436" s="340">
        <f>SUM(G1436:H1436)</f>
        <v>32900.26</v>
      </c>
    </row>
    <row r="1438" spans="1:10" x14ac:dyDescent="0.2">
      <c r="A1438" s="339">
        <f>+A1426+0.01</f>
        <v>105.1900000000001</v>
      </c>
      <c r="B1438" s="339" t="s">
        <v>929</v>
      </c>
      <c r="C1438" s="339">
        <v>1</v>
      </c>
      <c r="D1438" s="339" t="s">
        <v>9</v>
      </c>
      <c r="G1438" s="339">
        <f>+G1448/C1440</f>
        <v>29916.979999999996</v>
      </c>
      <c r="H1438" s="339">
        <f>+H1448/C1440</f>
        <v>3208.11</v>
      </c>
      <c r="I1438" s="340">
        <f>+H1438+G1438</f>
        <v>33125.089999999997</v>
      </c>
      <c r="J1438" s="339" t="s">
        <v>701</v>
      </c>
    </row>
    <row r="1439" spans="1:10" x14ac:dyDescent="0.2">
      <c r="B1439" s="339" t="s">
        <v>927</v>
      </c>
    </row>
    <row r="1440" spans="1:10" x14ac:dyDescent="0.2">
      <c r="B1440" s="339" t="s">
        <v>703</v>
      </c>
      <c r="C1440" s="339">
        <v>1</v>
      </c>
      <c r="D1440" s="339" t="s">
        <v>9</v>
      </c>
    </row>
    <row r="1441" spans="1:10" x14ac:dyDescent="0.2">
      <c r="B1441" s="339" t="s">
        <v>704</v>
      </c>
    </row>
    <row r="1442" spans="1:10" x14ac:dyDescent="0.2">
      <c r="B1442" s="339" t="s">
        <v>781</v>
      </c>
      <c r="C1442" s="339">
        <v>3.19</v>
      </c>
      <c r="D1442" s="339" t="s">
        <v>782</v>
      </c>
      <c r="E1442" s="339">
        <v>2906.78</v>
      </c>
      <c r="F1442" s="339">
        <v>523.22</v>
      </c>
      <c r="G1442" s="339">
        <f>ROUND((C1442*(E1442)),2)</f>
        <v>9272.6299999999992</v>
      </c>
      <c r="H1442" s="339">
        <f>ROUND((C1442*(F1442)),2)</f>
        <v>1669.07</v>
      </c>
    </row>
    <row r="1443" spans="1:10" x14ac:dyDescent="0.2">
      <c r="B1443" s="339" t="s">
        <v>914</v>
      </c>
      <c r="C1443" s="339">
        <f>+C1440*1.1</f>
        <v>1.1000000000000001</v>
      </c>
      <c r="D1443" s="339" t="s">
        <v>9</v>
      </c>
      <c r="E1443" s="339">
        <v>7330.51</v>
      </c>
      <c r="F1443" s="339">
        <v>1319.49</v>
      </c>
      <c r="G1443" s="339">
        <f>ROUND((C1443*(E1443)),2)</f>
        <v>8063.56</v>
      </c>
      <c r="H1443" s="339">
        <f>ROUND((C1443*(F1443)),2)</f>
        <v>1451.44</v>
      </c>
    </row>
    <row r="1444" spans="1:10" x14ac:dyDescent="0.2">
      <c r="B1444" s="339" t="s">
        <v>784</v>
      </c>
      <c r="C1444" s="339">
        <f>+C1442*2</f>
        <v>6.38</v>
      </c>
      <c r="D1444" s="339" t="s">
        <v>714</v>
      </c>
      <c r="E1444" s="339">
        <v>76.27</v>
      </c>
      <c r="F1444" s="339">
        <v>13.73</v>
      </c>
      <c r="G1444" s="339">
        <f>ROUND((C1444*(E1444)),2)</f>
        <v>486.6</v>
      </c>
      <c r="H1444" s="339">
        <f>ROUND((C1444*(F1444)),2)</f>
        <v>87.6</v>
      </c>
    </row>
    <row r="1445" spans="1:10" x14ac:dyDescent="0.2">
      <c r="B1445" s="339" t="s">
        <v>722</v>
      </c>
    </row>
    <row r="1446" spans="1:10" x14ac:dyDescent="0.2">
      <c r="B1446" s="339" t="s">
        <v>785</v>
      </c>
      <c r="C1446" s="339">
        <f>+C1442</f>
        <v>3.19</v>
      </c>
      <c r="D1446" s="339" t="s">
        <v>782</v>
      </c>
      <c r="E1446" s="339">
        <v>723.91</v>
      </c>
      <c r="F1446" s="339">
        <v>0</v>
      </c>
      <c r="G1446" s="339">
        <f>ROUND((C1446*(E1446)),2)</f>
        <v>2309.27</v>
      </c>
      <c r="H1446" s="339">
        <f>ROUND((C1446*(F1446)),2)</f>
        <v>0</v>
      </c>
    </row>
    <row r="1447" spans="1:10" x14ac:dyDescent="0.2">
      <c r="B1447" s="339" t="s">
        <v>910</v>
      </c>
      <c r="C1447" s="339">
        <v>8</v>
      </c>
      <c r="D1447" s="339" t="s">
        <v>1</v>
      </c>
      <c r="E1447" s="339">
        <v>1223.1145712499999</v>
      </c>
      <c r="F1447" s="339">
        <v>0</v>
      </c>
      <c r="G1447" s="339">
        <f>ROUND((C1447*(E1447)),2)</f>
        <v>9784.92</v>
      </c>
      <c r="H1447" s="339">
        <f>ROUND((C1447*(F1447)),2)</f>
        <v>0</v>
      </c>
    </row>
    <row r="1448" spans="1:10" x14ac:dyDescent="0.2">
      <c r="B1448" s="339" t="s">
        <v>707</v>
      </c>
      <c r="G1448" s="339">
        <f>SUM(G1442:G1447)</f>
        <v>29916.979999999996</v>
      </c>
      <c r="H1448" s="339">
        <f>SUM(H1442:H1447)</f>
        <v>3208.11</v>
      </c>
      <c r="I1448" s="340">
        <f>SUM(G1448:H1448)</f>
        <v>33125.089999999997</v>
      </c>
    </row>
    <row r="1450" spans="1:10" x14ac:dyDescent="0.2">
      <c r="A1450" s="339">
        <f>+A1438+0.01</f>
        <v>105.2000000000001</v>
      </c>
      <c r="B1450" s="339" t="s">
        <v>930</v>
      </c>
      <c r="C1450" s="339">
        <v>1</v>
      </c>
      <c r="D1450" s="339" t="s">
        <v>9</v>
      </c>
      <c r="G1450" s="339">
        <f>+G1460/C1452</f>
        <v>30616.129999999997</v>
      </c>
      <c r="H1450" s="339">
        <f>+H1460/C1452</f>
        <v>3333.9599999999996</v>
      </c>
      <c r="I1450" s="340">
        <f>+H1450+G1450</f>
        <v>33950.089999999997</v>
      </c>
      <c r="J1450" s="339" t="s">
        <v>701</v>
      </c>
    </row>
    <row r="1451" spans="1:10" x14ac:dyDescent="0.2">
      <c r="B1451" s="339" t="s">
        <v>927</v>
      </c>
    </row>
    <row r="1452" spans="1:10" x14ac:dyDescent="0.2">
      <c r="B1452" s="339" t="s">
        <v>703</v>
      </c>
      <c r="C1452" s="339">
        <v>1</v>
      </c>
      <c r="D1452" s="339" t="s">
        <v>9</v>
      </c>
    </row>
    <row r="1453" spans="1:10" x14ac:dyDescent="0.2">
      <c r="B1453" s="339" t="s">
        <v>704</v>
      </c>
    </row>
    <row r="1454" spans="1:10" x14ac:dyDescent="0.2">
      <c r="B1454" s="339" t="s">
        <v>781</v>
      </c>
      <c r="C1454" s="339">
        <v>3.19</v>
      </c>
      <c r="D1454" s="339" t="s">
        <v>782</v>
      </c>
      <c r="E1454" s="339">
        <v>2906.78</v>
      </c>
      <c r="F1454" s="339">
        <v>523.22</v>
      </c>
      <c r="G1454" s="339">
        <f>ROUND((C1454*(E1454)),2)</f>
        <v>9272.6299999999992</v>
      </c>
      <c r="H1454" s="339">
        <f>ROUND((C1454*(F1454)),2)</f>
        <v>1669.07</v>
      </c>
    </row>
    <row r="1455" spans="1:10" x14ac:dyDescent="0.2">
      <c r="B1455" s="339" t="s">
        <v>914</v>
      </c>
      <c r="C1455" s="339">
        <f>+C1452*1.1</f>
        <v>1.1000000000000001</v>
      </c>
      <c r="D1455" s="339" t="s">
        <v>9</v>
      </c>
      <c r="E1455" s="339">
        <v>7966.1</v>
      </c>
      <c r="F1455" s="339">
        <v>1433.9</v>
      </c>
      <c r="G1455" s="339">
        <f>ROUND((C1455*(E1455)),2)</f>
        <v>8762.7099999999991</v>
      </c>
      <c r="H1455" s="339">
        <f>ROUND((C1455*(F1455)),2)</f>
        <v>1577.29</v>
      </c>
    </row>
    <row r="1456" spans="1:10" x14ac:dyDescent="0.2">
      <c r="B1456" s="339" t="s">
        <v>784</v>
      </c>
      <c r="C1456" s="339">
        <f>+C1454*2</f>
        <v>6.38</v>
      </c>
      <c r="D1456" s="339" t="s">
        <v>714</v>
      </c>
      <c r="E1456" s="339">
        <v>76.27</v>
      </c>
      <c r="F1456" s="339">
        <v>13.73</v>
      </c>
      <c r="G1456" s="339">
        <f>ROUND((C1456*(E1456)),2)</f>
        <v>486.6</v>
      </c>
      <c r="H1456" s="339">
        <f>ROUND((C1456*(F1456)),2)</f>
        <v>87.6</v>
      </c>
    </row>
    <row r="1457" spans="1:10" x14ac:dyDescent="0.2">
      <c r="B1457" s="339" t="s">
        <v>722</v>
      </c>
    </row>
    <row r="1458" spans="1:10" x14ac:dyDescent="0.2">
      <c r="B1458" s="339" t="s">
        <v>785</v>
      </c>
      <c r="C1458" s="339">
        <f>+C1454</f>
        <v>3.19</v>
      </c>
      <c r="D1458" s="339" t="s">
        <v>782</v>
      </c>
      <c r="E1458" s="339">
        <v>723.91</v>
      </c>
      <c r="F1458" s="339">
        <v>0</v>
      </c>
      <c r="G1458" s="339">
        <f>ROUND((C1458*(E1458)),2)</f>
        <v>2309.27</v>
      </c>
      <c r="H1458" s="339">
        <f>ROUND((C1458*(F1458)),2)</f>
        <v>0</v>
      </c>
    </row>
    <row r="1459" spans="1:10" x14ac:dyDescent="0.2">
      <c r="B1459" s="339" t="s">
        <v>910</v>
      </c>
      <c r="C1459" s="339">
        <v>8</v>
      </c>
      <c r="D1459" s="339" t="s">
        <v>1</v>
      </c>
      <c r="E1459" s="339">
        <v>1223.1145712499999</v>
      </c>
      <c r="F1459" s="339">
        <v>0</v>
      </c>
      <c r="G1459" s="339">
        <f>ROUND((C1459*(E1459)),2)</f>
        <v>9784.92</v>
      </c>
      <c r="H1459" s="339">
        <f>ROUND((C1459*(F1459)),2)</f>
        <v>0</v>
      </c>
    </row>
    <row r="1460" spans="1:10" x14ac:dyDescent="0.2">
      <c r="B1460" s="339" t="s">
        <v>707</v>
      </c>
      <c r="G1460" s="339">
        <f>SUM(G1454:G1459)</f>
        <v>30616.129999999997</v>
      </c>
      <c r="H1460" s="339">
        <f>SUM(H1454:H1459)</f>
        <v>3333.9599999999996</v>
      </c>
      <c r="I1460" s="340">
        <f>SUM(G1460:H1460)</f>
        <v>33950.089999999997</v>
      </c>
    </row>
    <row r="1462" spans="1:10" x14ac:dyDescent="0.2">
      <c r="A1462" s="339">
        <f>+A1450+0.01</f>
        <v>105.21000000000011</v>
      </c>
      <c r="B1462" s="339" t="s">
        <v>931</v>
      </c>
      <c r="C1462" s="339">
        <v>1</v>
      </c>
      <c r="D1462" s="339" t="s">
        <v>9</v>
      </c>
      <c r="G1462" s="339">
        <f>+G1472/C1464</f>
        <v>29402.879999999997</v>
      </c>
      <c r="H1462" s="339">
        <f>+H1472/C1464</f>
        <v>3054.04</v>
      </c>
      <c r="I1462" s="340">
        <f>+H1462+G1462</f>
        <v>32456.92</v>
      </c>
      <c r="J1462" s="339" t="s">
        <v>701</v>
      </c>
    </row>
    <row r="1463" spans="1:10" x14ac:dyDescent="0.2">
      <c r="B1463" s="339" t="s">
        <v>932</v>
      </c>
    </row>
    <row r="1464" spans="1:10" x14ac:dyDescent="0.2">
      <c r="B1464" s="339" t="s">
        <v>703</v>
      </c>
      <c r="C1464" s="339">
        <v>1</v>
      </c>
      <c r="D1464" s="339" t="s">
        <v>9</v>
      </c>
    </row>
    <row r="1465" spans="1:10" x14ac:dyDescent="0.2">
      <c r="B1465" s="339" t="s">
        <v>704</v>
      </c>
    </row>
    <row r="1466" spans="1:10" x14ac:dyDescent="0.2">
      <c r="B1466" s="339" t="s">
        <v>781</v>
      </c>
      <c r="C1466" s="339">
        <v>3.23</v>
      </c>
      <c r="D1466" s="339" t="s">
        <v>782</v>
      </c>
      <c r="E1466" s="339">
        <v>2906.78</v>
      </c>
      <c r="F1466" s="339">
        <v>523.22</v>
      </c>
      <c r="G1466" s="339">
        <f>ROUND((C1466*(E1466)),2)</f>
        <v>9388.9</v>
      </c>
      <c r="H1466" s="339">
        <f>ROUND((C1466*(F1466)),2)</f>
        <v>1690</v>
      </c>
    </row>
    <row r="1467" spans="1:10" x14ac:dyDescent="0.2">
      <c r="B1467" s="339" t="s">
        <v>809</v>
      </c>
      <c r="C1467" s="339">
        <f>+C1464*1.1</f>
        <v>1.1000000000000001</v>
      </c>
      <c r="D1467" s="339" t="s">
        <v>9</v>
      </c>
      <c r="E1467" s="339">
        <v>7138.72</v>
      </c>
      <c r="F1467" s="339">
        <v>1159.3999999999999</v>
      </c>
      <c r="G1467" s="339">
        <f>ROUND((C1467*(E1467)),2)</f>
        <v>7852.59</v>
      </c>
      <c r="H1467" s="339">
        <f>ROUND((C1467*(F1467)),2)</f>
        <v>1275.3399999999999</v>
      </c>
    </row>
    <row r="1468" spans="1:10" x14ac:dyDescent="0.2">
      <c r="B1468" s="339" t="s">
        <v>784</v>
      </c>
      <c r="C1468" s="339">
        <f>+C1466*2</f>
        <v>6.46</v>
      </c>
      <c r="D1468" s="339" t="s">
        <v>714</v>
      </c>
      <c r="E1468" s="339">
        <v>76.27</v>
      </c>
      <c r="F1468" s="339">
        <v>13.73</v>
      </c>
      <c r="G1468" s="339">
        <f>ROUND((C1468*(E1468)),2)</f>
        <v>492.7</v>
      </c>
      <c r="H1468" s="339">
        <f>ROUND((C1468*(F1468)),2)</f>
        <v>88.7</v>
      </c>
    </row>
    <row r="1469" spans="1:10" x14ac:dyDescent="0.2">
      <c r="B1469" s="339" t="s">
        <v>722</v>
      </c>
    </row>
    <row r="1470" spans="1:10" x14ac:dyDescent="0.2">
      <c r="B1470" s="339" t="s">
        <v>785</v>
      </c>
      <c r="C1470" s="339">
        <f>+C1466</f>
        <v>3.23</v>
      </c>
      <c r="D1470" s="339" t="s">
        <v>782</v>
      </c>
      <c r="E1470" s="339">
        <v>723.91</v>
      </c>
      <c r="F1470" s="339">
        <v>0</v>
      </c>
      <c r="G1470" s="339">
        <f>ROUND((C1470*(E1470)),2)</f>
        <v>2338.23</v>
      </c>
      <c r="H1470" s="339">
        <f>ROUND((C1470*(F1470)),2)</f>
        <v>0</v>
      </c>
    </row>
    <row r="1471" spans="1:10" x14ac:dyDescent="0.2">
      <c r="B1471" s="339" t="s">
        <v>910</v>
      </c>
      <c r="C1471" s="339">
        <v>6.67</v>
      </c>
      <c r="D1471" s="339" t="s">
        <v>1</v>
      </c>
      <c r="E1471" s="339">
        <v>1398.8700375000001</v>
      </c>
      <c r="F1471" s="339">
        <v>0</v>
      </c>
      <c r="G1471" s="339">
        <f>ROUND((C1471*(E1471)),2)</f>
        <v>9330.4599999999991</v>
      </c>
      <c r="H1471" s="339">
        <f>ROUND((C1471*(F1471)),2)</f>
        <v>0</v>
      </c>
    </row>
    <row r="1472" spans="1:10" x14ac:dyDescent="0.2">
      <c r="B1472" s="339" t="s">
        <v>707</v>
      </c>
      <c r="G1472" s="339">
        <f>SUM(G1466:G1471)</f>
        <v>29402.879999999997</v>
      </c>
      <c r="H1472" s="339">
        <f>SUM(H1466:H1471)</f>
        <v>3054.04</v>
      </c>
      <c r="I1472" s="340">
        <f>SUM(G1472:H1472)</f>
        <v>32456.92</v>
      </c>
    </row>
    <row r="1474" spans="1:10" ht="24" x14ac:dyDescent="0.2">
      <c r="A1474" s="339">
        <f>+A1462+0.01</f>
        <v>105.22000000000011</v>
      </c>
      <c r="B1474" s="339" t="s">
        <v>933</v>
      </c>
      <c r="C1474" s="339">
        <v>1</v>
      </c>
      <c r="D1474" s="339" t="s">
        <v>9</v>
      </c>
      <c r="G1474" s="339">
        <f>+G1484/C1476</f>
        <v>29540.379999999997</v>
      </c>
      <c r="H1474" s="339">
        <f>+H1484/C1476</f>
        <v>3078.7799999999997</v>
      </c>
      <c r="I1474" s="340">
        <f>+H1474+G1474</f>
        <v>32619.159999999996</v>
      </c>
      <c r="J1474" s="339" t="s">
        <v>701</v>
      </c>
    </row>
    <row r="1475" spans="1:10" x14ac:dyDescent="0.2">
      <c r="B1475" s="339" t="s">
        <v>932</v>
      </c>
    </row>
    <row r="1476" spans="1:10" x14ac:dyDescent="0.2">
      <c r="B1476" s="339" t="s">
        <v>703</v>
      </c>
      <c r="C1476" s="339">
        <v>1</v>
      </c>
      <c r="D1476" s="339" t="s">
        <v>9</v>
      </c>
    </row>
    <row r="1477" spans="1:10" x14ac:dyDescent="0.2">
      <c r="B1477" s="339" t="s">
        <v>704</v>
      </c>
    </row>
    <row r="1478" spans="1:10" x14ac:dyDescent="0.2">
      <c r="B1478" s="339" t="s">
        <v>781</v>
      </c>
      <c r="C1478" s="339">
        <v>3.23</v>
      </c>
      <c r="D1478" s="339" t="s">
        <v>782</v>
      </c>
      <c r="E1478" s="339">
        <v>2906.78</v>
      </c>
      <c r="F1478" s="339">
        <v>523.22</v>
      </c>
      <c r="G1478" s="339">
        <f>ROUND((C1478*(E1478)),2)</f>
        <v>9388.9</v>
      </c>
      <c r="H1478" s="339">
        <f>ROUND((C1478*(F1478)),2)</f>
        <v>1690</v>
      </c>
    </row>
    <row r="1479" spans="1:10" x14ac:dyDescent="0.2">
      <c r="B1479" s="339" t="s">
        <v>912</v>
      </c>
      <c r="C1479" s="339">
        <f>+C1476*1.1</f>
        <v>1.1000000000000001</v>
      </c>
      <c r="D1479" s="339" t="s">
        <v>9</v>
      </c>
      <c r="E1479" s="339">
        <v>7263.72</v>
      </c>
      <c r="F1479" s="339">
        <v>1181.8900000000001</v>
      </c>
      <c r="G1479" s="339">
        <f>ROUND((C1479*(E1479)),2)</f>
        <v>7990.09</v>
      </c>
      <c r="H1479" s="339">
        <f>ROUND((C1479*(F1479)),2)</f>
        <v>1300.08</v>
      </c>
    </row>
    <row r="1480" spans="1:10" x14ac:dyDescent="0.2">
      <c r="B1480" s="339" t="s">
        <v>784</v>
      </c>
      <c r="C1480" s="339">
        <f>+C1478*2</f>
        <v>6.46</v>
      </c>
      <c r="D1480" s="339" t="s">
        <v>714</v>
      </c>
      <c r="E1480" s="339">
        <v>76.27</v>
      </c>
      <c r="F1480" s="339">
        <v>13.73</v>
      </c>
      <c r="G1480" s="339">
        <f>ROUND((C1480*(E1480)),2)</f>
        <v>492.7</v>
      </c>
      <c r="H1480" s="339">
        <f>ROUND((C1480*(F1480)),2)</f>
        <v>88.7</v>
      </c>
    </row>
    <row r="1481" spans="1:10" x14ac:dyDescent="0.2">
      <c r="B1481" s="339" t="s">
        <v>722</v>
      </c>
    </row>
    <row r="1482" spans="1:10" x14ac:dyDescent="0.2">
      <c r="B1482" s="339" t="s">
        <v>785</v>
      </c>
      <c r="C1482" s="339">
        <f>+C1478</f>
        <v>3.23</v>
      </c>
      <c r="D1482" s="339" t="s">
        <v>782</v>
      </c>
      <c r="E1482" s="339">
        <v>723.91</v>
      </c>
      <c r="F1482" s="339">
        <v>0</v>
      </c>
      <c r="G1482" s="339">
        <f>ROUND((C1482*(E1482)),2)</f>
        <v>2338.23</v>
      </c>
      <c r="H1482" s="339">
        <f>ROUND((C1482*(F1482)),2)</f>
        <v>0</v>
      </c>
    </row>
    <row r="1483" spans="1:10" x14ac:dyDescent="0.2">
      <c r="B1483" s="339" t="s">
        <v>910</v>
      </c>
      <c r="C1483" s="339">
        <v>6.67</v>
      </c>
      <c r="D1483" s="339" t="s">
        <v>1</v>
      </c>
      <c r="E1483" s="339">
        <v>1398.8700375000001</v>
      </c>
      <c r="F1483" s="339">
        <v>0</v>
      </c>
      <c r="G1483" s="339">
        <f>ROUND((C1483*(E1483)),2)</f>
        <v>9330.4599999999991</v>
      </c>
      <c r="H1483" s="339">
        <f>ROUND((C1483*(F1483)),2)</f>
        <v>0</v>
      </c>
    </row>
    <row r="1484" spans="1:10" x14ac:dyDescent="0.2">
      <c r="B1484" s="339" t="s">
        <v>707</v>
      </c>
      <c r="G1484" s="339">
        <f>SUM(G1478:G1483)</f>
        <v>29540.379999999997</v>
      </c>
      <c r="H1484" s="339">
        <f>SUM(H1478:H1483)</f>
        <v>3078.7799999999997</v>
      </c>
      <c r="I1484" s="340">
        <f>SUM(G1484:H1484)</f>
        <v>32619.159999999996</v>
      </c>
    </row>
    <row r="1486" spans="1:10" x14ac:dyDescent="0.2">
      <c r="A1486" s="339">
        <f>+A1474+0.01</f>
        <v>105.23000000000012</v>
      </c>
      <c r="B1486" s="339" t="s">
        <v>934</v>
      </c>
      <c r="C1486" s="339">
        <v>1</v>
      </c>
      <c r="D1486" s="339" t="s">
        <v>9</v>
      </c>
      <c r="G1486" s="339">
        <f>+G1496/C1488</f>
        <v>29613.85</v>
      </c>
      <c r="H1486" s="339">
        <f>+H1496/C1488</f>
        <v>3230.14</v>
      </c>
      <c r="I1486" s="340">
        <f>+H1486+G1486</f>
        <v>32843.99</v>
      </c>
      <c r="J1486" s="339" t="s">
        <v>701</v>
      </c>
    </row>
    <row r="1487" spans="1:10" x14ac:dyDescent="0.2">
      <c r="B1487" s="339" t="s">
        <v>932</v>
      </c>
    </row>
    <row r="1488" spans="1:10" x14ac:dyDescent="0.2">
      <c r="B1488" s="339" t="s">
        <v>703</v>
      </c>
      <c r="C1488" s="339">
        <v>1</v>
      </c>
      <c r="D1488" s="339" t="s">
        <v>9</v>
      </c>
    </row>
    <row r="1489" spans="1:10" x14ac:dyDescent="0.2">
      <c r="B1489" s="339" t="s">
        <v>704</v>
      </c>
    </row>
    <row r="1490" spans="1:10" x14ac:dyDescent="0.2">
      <c r="B1490" s="339" t="s">
        <v>781</v>
      </c>
      <c r="C1490" s="339">
        <v>3.23</v>
      </c>
      <c r="D1490" s="339" t="s">
        <v>782</v>
      </c>
      <c r="E1490" s="339">
        <v>2906.78</v>
      </c>
      <c r="F1490" s="339">
        <v>523.22</v>
      </c>
      <c r="G1490" s="339">
        <f>ROUND((C1490*(E1490)),2)</f>
        <v>9388.9</v>
      </c>
      <c r="H1490" s="339">
        <f>ROUND((C1490*(F1490)),2)</f>
        <v>1690</v>
      </c>
    </row>
    <row r="1491" spans="1:10" x14ac:dyDescent="0.2">
      <c r="B1491" s="339" t="s">
        <v>914</v>
      </c>
      <c r="C1491" s="339">
        <f>+C1488*1.1</f>
        <v>1.1000000000000001</v>
      </c>
      <c r="D1491" s="339" t="s">
        <v>9</v>
      </c>
      <c r="E1491" s="339">
        <v>7330.51</v>
      </c>
      <c r="F1491" s="339">
        <v>1319.49</v>
      </c>
      <c r="G1491" s="339">
        <f>ROUND((C1491*(E1491)),2)</f>
        <v>8063.56</v>
      </c>
      <c r="H1491" s="339">
        <f>ROUND((C1491*(F1491)),2)</f>
        <v>1451.44</v>
      </c>
    </row>
    <row r="1492" spans="1:10" x14ac:dyDescent="0.2">
      <c r="B1492" s="339" t="s">
        <v>784</v>
      </c>
      <c r="C1492" s="339">
        <f>+C1490*2</f>
        <v>6.46</v>
      </c>
      <c r="D1492" s="339" t="s">
        <v>714</v>
      </c>
      <c r="E1492" s="339">
        <v>76.27</v>
      </c>
      <c r="F1492" s="339">
        <v>13.73</v>
      </c>
      <c r="G1492" s="339">
        <f>ROUND((C1492*(E1492)),2)</f>
        <v>492.7</v>
      </c>
      <c r="H1492" s="339">
        <f>ROUND((C1492*(F1492)),2)</f>
        <v>88.7</v>
      </c>
    </row>
    <row r="1493" spans="1:10" x14ac:dyDescent="0.2">
      <c r="B1493" s="339" t="s">
        <v>722</v>
      </c>
    </row>
    <row r="1494" spans="1:10" x14ac:dyDescent="0.2">
      <c r="B1494" s="339" t="s">
        <v>785</v>
      </c>
      <c r="C1494" s="339">
        <f>+C1490</f>
        <v>3.23</v>
      </c>
      <c r="D1494" s="339" t="s">
        <v>782</v>
      </c>
      <c r="E1494" s="339">
        <v>723.91</v>
      </c>
      <c r="F1494" s="339">
        <v>0</v>
      </c>
      <c r="G1494" s="339">
        <f>ROUND((C1494*(E1494)),2)</f>
        <v>2338.23</v>
      </c>
      <c r="H1494" s="339">
        <f>ROUND((C1494*(F1494)),2)</f>
        <v>0</v>
      </c>
    </row>
    <row r="1495" spans="1:10" x14ac:dyDescent="0.2">
      <c r="B1495" s="339" t="s">
        <v>910</v>
      </c>
      <c r="C1495" s="339">
        <v>6.67</v>
      </c>
      <c r="D1495" s="339" t="s">
        <v>1</v>
      </c>
      <c r="E1495" s="339">
        <v>1398.8700375000001</v>
      </c>
      <c r="F1495" s="339">
        <v>0</v>
      </c>
      <c r="G1495" s="339">
        <f>ROUND((C1495*(E1495)),2)</f>
        <v>9330.4599999999991</v>
      </c>
      <c r="H1495" s="339">
        <f>ROUND((C1495*(F1495)),2)</f>
        <v>0</v>
      </c>
    </row>
    <row r="1496" spans="1:10" x14ac:dyDescent="0.2">
      <c r="B1496" s="339" t="s">
        <v>707</v>
      </c>
      <c r="G1496" s="339">
        <f>SUM(G1490:G1495)</f>
        <v>29613.85</v>
      </c>
      <c r="H1496" s="339">
        <f>SUM(H1490:H1495)</f>
        <v>3230.14</v>
      </c>
      <c r="I1496" s="340">
        <f>SUM(G1496:H1496)</f>
        <v>32843.99</v>
      </c>
    </row>
    <row r="1498" spans="1:10" x14ac:dyDescent="0.2">
      <c r="A1498" s="339">
        <f>+A1486+0.01</f>
        <v>105.24000000000012</v>
      </c>
      <c r="B1498" s="339" t="s">
        <v>935</v>
      </c>
      <c r="C1498" s="339">
        <v>1</v>
      </c>
      <c r="D1498" s="339" t="s">
        <v>9</v>
      </c>
      <c r="G1498" s="339">
        <f>+G1508/C1500</f>
        <v>30313</v>
      </c>
      <c r="H1498" s="339">
        <f>+H1508/C1500</f>
        <v>3355.99</v>
      </c>
      <c r="I1498" s="340">
        <f>+H1498+G1498</f>
        <v>33668.99</v>
      </c>
      <c r="J1498" s="339" t="s">
        <v>701</v>
      </c>
    </row>
    <row r="1499" spans="1:10" x14ac:dyDescent="0.2">
      <c r="B1499" s="339" t="s">
        <v>932</v>
      </c>
    </row>
    <row r="1500" spans="1:10" x14ac:dyDescent="0.2">
      <c r="B1500" s="339" t="s">
        <v>703</v>
      </c>
      <c r="C1500" s="339">
        <v>1</v>
      </c>
      <c r="D1500" s="339" t="s">
        <v>9</v>
      </c>
    </row>
    <row r="1501" spans="1:10" x14ac:dyDescent="0.2">
      <c r="B1501" s="339" t="s">
        <v>704</v>
      </c>
    </row>
    <row r="1502" spans="1:10" x14ac:dyDescent="0.2">
      <c r="B1502" s="339" t="s">
        <v>781</v>
      </c>
      <c r="C1502" s="339">
        <v>3.23</v>
      </c>
      <c r="D1502" s="339" t="s">
        <v>782</v>
      </c>
      <c r="E1502" s="339">
        <v>2906.78</v>
      </c>
      <c r="F1502" s="339">
        <v>523.22</v>
      </c>
      <c r="G1502" s="339">
        <f>ROUND((C1502*(E1502)),2)</f>
        <v>9388.9</v>
      </c>
      <c r="H1502" s="339">
        <f>ROUND((C1502*(F1502)),2)</f>
        <v>1690</v>
      </c>
    </row>
    <row r="1503" spans="1:10" x14ac:dyDescent="0.2">
      <c r="B1503" s="339" t="s">
        <v>914</v>
      </c>
      <c r="C1503" s="339">
        <f>+C1500*1.1</f>
        <v>1.1000000000000001</v>
      </c>
      <c r="D1503" s="339" t="s">
        <v>9</v>
      </c>
      <c r="E1503" s="339">
        <v>7966.1</v>
      </c>
      <c r="F1503" s="339">
        <v>1433.9</v>
      </c>
      <c r="G1503" s="339">
        <f>ROUND((C1503*(E1503)),2)</f>
        <v>8762.7099999999991</v>
      </c>
      <c r="H1503" s="339">
        <f>ROUND((C1503*(F1503)),2)</f>
        <v>1577.29</v>
      </c>
    </row>
    <row r="1504" spans="1:10" x14ac:dyDescent="0.2">
      <c r="B1504" s="339" t="s">
        <v>784</v>
      </c>
      <c r="C1504" s="339">
        <f>+C1502*2</f>
        <v>6.46</v>
      </c>
      <c r="D1504" s="339" t="s">
        <v>714</v>
      </c>
      <c r="E1504" s="339">
        <v>76.27</v>
      </c>
      <c r="F1504" s="339">
        <v>13.73</v>
      </c>
      <c r="G1504" s="339">
        <f>ROUND((C1504*(E1504)),2)</f>
        <v>492.7</v>
      </c>
      <c r="H1504" s="339">
        <f>ROUND((C1504*(F1504)),2)</f>
        <v>88.7</v>
      </c>
    </row>
    <row r="1505" spans="1:10" x14ac:dyDescent="0.2">
      <c r="B1505" s="339" t="s">
        <v>722</v>
      </c>
    </row>
    <row r="1506" spans="1:10" x14ac:dyDescent="0.2">
      <c r="B1506" s="339" t="s">
        <v>785</v>
      </c>
      <c r="C1506" s="339">
        <f>+C1502</f>
        <v>3.23</v>
      </c>
      <c r="D1506" s="339" t="s">
        <v>782</v>
      </c>
      <c r="E1506" s="339">
        <v>723.91</v>
      </c>
      <c r="F1506" s="339">
        <v>0</v>
      </c>
      <c r="G1506" s="339">
        <f>ROUND((C1506*(E1506)),2)</f>
        <v>2338.23</v>
      </c>
      <c r="H1506" s="339">
        <f>ROUND((C1506*(F1506)),2)</f>
        <v>0</v>
      </c>
    </row>
    <row r="1507" spans="1:10" x14ac:dyDescent="0.2">
      <c r="B1507" s="339" t="s">
        <v>910</v>
      </c>
      <c r="C1507" s="339">
        <v>6.67</v>
      </c>
      <c r="D1507" s="339" t="s">
        <v>1</v>
      </c>
      <c r="E1507" s="339">
        <v>1398.8700375000001</v>
      </c>
      <c r="F1507" s="339">
        <v>0</v>
      </c>
      <c r="G1507" s="339">
        <f>ROUND((C1507*(E1507)),2)</f>
        <v>9330.4599999999991</v>
      </c>
      <c r="H1507" s="339">
        <f>ROUND((C1507*(F1507)),2)</f>
        <v>0</v>
      </c>
    </row>
    <row r="1508" spans="1:10" x14ac:dyDescent="0.2">
      <c r="B1508" s="339" t="s">
        <v>707</v>
      </c>
      <c r="G1508" s="339">
        <f>SUM(G1502:G1507)</f>
        <v>30313</v>
      </c>
      <c r="H1508" s="339">
        <f>SUM(H1502:H1507)</f>
        <v>3355.99</v>
      </c>
      <c r="I1508" s="340">
        <f>SUM(G1508:H1508)</f>
        <v>33668.99</v>
      </c>
    </row>
    <row r="1510" spans="1:10" x14ac:dyDescent="0.2">
      <c r="A1510" s="339">
        <f>+A1498+0.01</f>
        <v>105.25000000000013</v>
      </c>
      <c r="B1510" s="339" t="s">
        <v>936</v>
      </c>
      <c r="C1510" s="339">
        <v>1</v>
      </c>
      <c r="D1510" s="339" t="s">
        <v>9</v>
      </c>
      <c r="G1510" s="339">
        <f>+G1520/C1512</f>
        <v>28039.300000000003</v>
      </c>
      <c r="H1510" s="339">
        <f>+H1520/C1512</f>
        <v>3081.57</v>
      </c>
      <c r="I1510" s="340">
        <f>+H1510+G1510</f>
        <v>31120.870000000003</v>
      </c>
      <c r="J1510" s="339" t="s">
        <v>701</v>
      </c>
    </row>
    <row r="1511" spans="1:10" x14ac:dyDescent="0.2">
      <c r="B1511" s="339" t="s">
        <v>937</v>
      </c>
    </row>
    <row r="1512" spans="1:10" x14ac:dyDescent="0.2">
      <c r="B1512" s="339" t="s">
        <v>703</v>
      </c>
      <c r="C1512" s="339">
        <v>1</v>
      </c>
      <c r="D1512" s="339" t="s">
        <v>9</v>
      </c>
    </row>
    <row r="1513" spans="1:10" x14ac:dyDescent="0.2">
      <c r="B1513" s="339" t="s">
        <v>704</v>
      </c>
    </row>
    <row r="1514" spans="1:10" x14ac:dyDescent="0.2">
      <c r="B1514" s="339" t="s">
        <v>781</v>
      </c>
      <c r="C1514" s="339">
        <v>3.28</v>
      </c>
      <c r="D1514" s="339" t="s">
        <v>782</v>
      </c>
      <c r="E1514" s="339">
        <v>2906.78</v>
      </c>
      <c r="F1514" s="339">
        <v>523.22</v>
      </c>
      <c r="G1514" s="339">
        <f>ROUND((C1514*(E1514)),2)</f>
        <v>9534.24</v>
      </c>
      <c r="H1514" s="339">
        <f>ROUND((C1514*(F1514)),2)</f>
        <v>1716.16</v>
      </c>
    </row>
    <row r="1515" spans="1:10" x14ac:dyDescent="0.2">
      <c r="B1515" s="339" t="s">
        <v>809</v>
      </c>
      <c r="C1515" s="339">
        <f>+C1512*1.1</f>
        <v>1.1000000000000001</v>
      </c>
      <c r="D1515" s="339" t="s">
        <v>9</v>
      </c>
      <c r="E1515" s="339">
        <v>7138.72</v>
      </c>
      <c r="F1515" s="339">
        <v>1159.3999999999999</v>
      </c>
      <c r="G1515" s="339">
        <f>ROUND((C1515*(E1515)),2)</f>
        <v>7852.59</v>
      </c>
      <c r="H1515" s="339">
        <f>ROUND((C1515*(F1515)),2)</f>
        <v>1275.3399999999999</v>
      </c>
    </row>
    <row r="1516" spans="1:10" x14ac:dyDescent="0.2">
      <c r="B1516" s="339" t="s">
        <v>784</v>
      </c>
      <c r="C1516" s="339">
        <f>+C1514*2</f>
        <v>6.56</v>
      </c>
      <c r="D1516" s="339" t="s">
        <v>714</v>
      </c>
      <c r="E1516" s="339">
        <v>76.27</v>
      </c>
      <c r="F1516" s="339">
        <v>13.73</v>
      </c>
      <c r="G1516" s="339">
        <f>ROUND((C1516*(E1516)),2)</f>
        <v>500.33</v>
      </c>
      <c r="H1516" s="339">
        <f>ROUND((C1516*(F1516)),2)</f>
        <v>90.07</v>
      </c>
    </row>
    <row r="1517" spans="1:10" x14ac:dyDescent="0.2">
      <c r="B1517" s="339" t="s">
        <v>722</v>
      </c>
    </row>
    <row r="1518" spans="1:10" x14ac:dyDescent="0.2">
      <c r="B1518" s="339" t="s">
        <v>785</v>
      </c>
      <c r="C1518" s="339">
        <f>+C1514</f>
        <v>3.28</v>
      </c>
      <c r="D1518" s="339" t="s">
        <v>782</v>
      </c>
      <c r="E1518" s="339">
        <v>723.91</v>
      </c>
      <c r="F1518" s="339">
        <v>0</v>
      </c>
      <c r="G1518" s="339">
        <f>ROUND((C1518*(E1518)),2)</f>
        <v>2374.42</v>
      </c>
      <c r="H1518" s="339">
        <f>ROUND((C1518*(F1518)),2)</f>
        <v>0</v>
      </c>
    </row>
    <row r="1519" spans="1:10" x14ac:dyDescent="0.2">
      <c r="B1519" s="339" t="s">
        <v>910</v>
      </c>
      <c r="C1519" s="339">
        <v>5.56</v>
      </c>
      <c r="D1519" s="339" t="s">
        <v>1</v>
      </c>
      <c r="E1519" s="339">
        <v>1398.8700375000001</v>
      </c>
      <c r="F1519" s="339">
        <v>0</v>
      </c>
      <c r="G1519" s="339">
        <f>ROUND((C1519*(E1519)),2)</f>
        <v>7777.72</v>
      </c>
      <c r="H1519" s="339">
        <f>ROUND((C1519*(F1519)),2)</f>
        <v>0</v>
      </c>
    </row>
    <row r="1520" spans="1:10" x14ac:dyDescent="0.2">
      <c r="B1520" s="339" t="s">
        <v>707</v>
      </c>
      <c r="G1520" s="339">
        <f>SUM(G1514:G1519)</f>
        <v>28039.300000000003</v>
      </c>
      <c r="H1520" s="339">
        <f>SUM(H1514:H1519)</f>
        <v>3081.57</v>
      </c>
      <c r="I1520" s="340">
        <f>SUM(G1520:H1520)</f>
        <v>31120.870000000003</v>
      </c>
    </row>
    <row r="1522" spans="1:10" ht="24" x14ac:dyDescent="0.2">
      <c r="A1522" s="339">
        <f>+A1510+0.01</f>
        <v>105.26000000000013</v>
      </c>
      <c r="B1522" s="339" t="s">
        <v>938</v>
      </c>
      <c r="C1522" s="339">
        <v>1</v>
      </c>
      <c r="D1522" s="339" t="s">
        <v>9</v>
      </c>
      <c r="G1522" s="339">
        <f>+G1532/C1524</f>
        <v>28176.800000000003</v>
      </c>
      <c r="H1522" s="339">
        <f>+H1532/C1524</f>
        <v>3106.31</v>
      </c>
      <c r="I1522" s="340">
        <f>+H1522+G1522</f>
        <v>31283.110000000004</v>
      </c>
      <c r="J1522" s="339" t="s">
        <v>701</v>
      </c>
    </row>
    <row r="1523" spans="1:10" x14ac:dyDescent="0.2">
      <c r="B1523" s="339" t="s">
        <v>937</v>
      </c>
    </row>
    <row r="1524" spans="1:10" x14ac:dyDescent="0.2">
      <c r="B1524" s="339" t="s">
        <v>703</v>
      </c>
      <c r="C1524" s="339">
        <v>1</v>
      </c>
      <c r="D1524" s="339" t="s">
        <v>9</v>
      </c>
    </row>
    <row r="1525" spans="1:10" x14ac:dyDescent="0.2">
      <c r="B1525" s="339" t="s">
        <v>704</v>
      </c>
    </row>
    <row r="1526" spans="1:10" x14ac:dyDescent="0.2">
      <c r="B1526" s="339" t="s">
        <v>781</v>
      </c>
      <c r="C1526" s="339">
        <v>3.28</v>
      </c>
      <c r="D1526" s="339" t="s">
        <v>782</v>
      </c>
      <c r="E1526" s="339">
        <v>2906.78</v>
      </c>
      <c r="F1526" s="339">
        <v>523.22</v>
      </c>
      <c r="G1526" s="339">
        <f>ROUND((C1526*(E1526)),2)</f>
        <v>9534.24</v>
      </c>
      <c r="H1526" s="339">
        <f>ROUND((C1526*(F1526)),2)</f>
        <v>1716.16</v>
      </c>
    </row>
    <row r="1527" spans="1:10" x14ac:dyDescent="0.2">
      <c r="B1527" s="339" t="s">
        <v>912</v>
      </c>
      <c r="C1527" s="339">
        <f>+C1524*1.1</f>
        <v>1.1000000000000001</v>
      </c>
      <c r="D1527" s="339" t="s">
        <v>9</v>
      </c>
      <c r="E1527" s="339">
        <v>7263.72</v>
      </c>
      <c r="F1527" s="339">
        <v>1181.8900000000001</v>
      </c>
      <c r="G1527" s="339">
        <f>ROUND((C1527*(E1527)),2)</f>
        <v>7990.09</v>
      </c>
      <c r="H1527" s="339">
        <f>ROUND((C1527*(F1527)),2)</f>
        <v>1300.08</v>
      </c>
    </row>
    <row r="1528" spans="1:10" x14ac:dyDescent="0.2">
      <c r="B1528" s="339" t="s">
        <v>784</v>
      </c>
      <c r="C1528" s="339">
        <f>+C1526*2</f>
        <v>6.56</v>
      </c>
      <c r="D1528" s="339" t="s">
        <v>714</v>
      </c>
      <c r="E1528" s="339">
        <v>76.27</v>
      </c>
      <c r="F1528" s="339">
        <v>13.73</v>
      </c>
      <c r="G1528" s="339">
        <f>ROUND((C1528*(E1528)),2)</f>
        <v>500.33</v>
      </c>
      <c r="H1528" s="339">
        <f>ROUND((C1528*(F1528)),2)</f>
        <v>90.07</v>
      </c>
    </row>
    <row r="1529" spans="1:10" x14ac:dyDescent="0.2">
      <c r="B1529" s="339" t="s">
        <v>722</v>
      </c>
    </row>
    <row r="1530" spans="1:10" x14ac:dyDescent="0.2">
      <c r="B1530" s="339" t="s">
        <v>785</v>
      </c>
      <c r="C1530" s="339">
        <f>+C1526</f>
        <v>3.28</v>
      </c>
      <c r="D1530" s="339" t="s">
        <v>782</v>
      </c>
      <c r="E1530" s="339">
        <v>723.91</v>
      </c>
      <c r="F1530" s="339">
        <v>0</v>
      </c>
      <c r="G1530" s="339">
        <f>ROUND((C1530*(E1530)),2)</f>
        <v>2374.42</v>
      </c>
      <c r="H1530" s="339">
        <f>ROUND((C1530*(F1530)),2)</f>
        <v>0</v>
      </c>
    </row>
    <row r="1531" spans="1:10" x14ac:dyDescent="0.2">
      <c r="B1531" s="339" t="s">
        <v>910</v>
      </c>
      <c r="C1531" s="339">
        <v>5.56</v>
      </c>
      <c r="D1531" s="339" t="s">
        <v>1</v>
      </c>
      <c r="E1531" s="339">
        <v>1398.8700375000001</v>
      </c>
      <c r="F1531" s="339">
        <v>0</v>
      </c>
      <c r="G1531" s="339">
        <f>ROUND((C1531*(E1531)),2)</f>
        <v>7777.72</v>
      </c>
      <c r="H1531" s="339">
        <f>ROUND((C1531*(F1531)),2)</f>
        <v>0</v>
      </c>
    </row>
    <row r="1532" spans="1:10" x14ac:dyDescent="0.2">
      <c r="B1532" s="339" t="s">
        <v>707</v>
      </c>
      <c r="G1532" s="339">
        <f>SUM(G1526:G1531)</f>
        <v>28176.800000000003</v>
      </c>
      <c r="H1532" s="339">
        <f>SUM(H1526:H1531)</f>
        <v>3106.31</v>
      </c>
      <c r="I1532" s="340">
        <f>SUM(G1532:H1532)</f>
        <v>31283.110000000004</v>
      </c>
    </row>
    <row r="1534" spans="1:10" x14ac:dyDescent="0.2">
      <c r="A1534" s="339">
        <f>+A1522+0.01</f>
        <v>105.27000000000014</v>
      </c>
      <c r="B1534" s="339" t="s">
        <v>939</v>
      </c>
      <c r="C1534" s="339">
        <v>1</v>
      </c>
      <c r="D1534" s="339" t="s">
        <v>9</v>
      </c>
      <c r="G1534" s="339">
        <f>+G1544/C1536</f>
        <v>28250.270000000004</v>
      </c>
      <c r="H1534" s="339">
        <f>+H1544/C1536</f>
        <v>3257.6700000000005</v>
      </c>
      <c r="I1534" s="340">
        <f>+H1534+G1534</f>
        <v>31507.940000000006</v>
      </c>
      <c r="J1534" s="339" t="s">
        <v>701</v>
      </c>
    </row>
    <row r="1535" spans="1:10" x14ac:dyDescent="0.2">
      <c r="B1535" s="339" t="s">
        <v>937</v>
      </c>
    </row>
    <row r="1536" spans="1:10" x14ac:dyDescent="0.2">
      <c r="B1536" s="339" t="s">
        <v>703</v>
      </c>
      <c r="C1536" s="339">
        <v>1</v>
      </c>
      <c r="D1536" s="339" t="s">
        <v>9</v>
      </c>
    </row>
    <row r="1537" spans="1:10" x14ac:dyDescent="0.2">
      <c r="B1537" s="339" t="s">
        <v>704</v>
      </c>
    </row>
    <row r="1538" spans="1:10" x14ac:dyDescent="0.2">
      <c r="B1538" s="339" t="s">
        <v>781</v>
      </c>
      <c r="C1538" s="339">
        <v>3.28</v>
      </c>
      <c r="D1538" s="339" t="s">
        <v>782</v>
      </c>
      <c r="E1538" s="339">
        <v>2906.78</v>
      </c>
      <c r="F1538" s="339">
        <v>523.22</v>
      </c>
      <c r="G1538" s="339">
        <f>ROUND((C1538*(E1538)),2)</f>
        <v>9534.24</v>
      </c>
      <c r="H1538" s="339">
        <f>ROUND((C1538*(F1538)),2)</f>
        <v>1716.16</v>
      </c>
    </row>
    <row r="1539" spans="1:10" x14ac:dyDescent="0.2">
      <c r="B1539" s="339" t="s">
        <v>914</v>
      </c>
      <c r="C1539" s="339">
        <f>+C1536*1.1</f>
        <v>1.1000000000000001</v>
      </c>
      <c r="D1539" s="339" t="s">
        <v>9</v>
      </c>
      <c r="E1539" s="339">
        <v>7330.51</v>
      </c>
      <c r="F1539" s="339">
        <v>1319.49</v>
      </c>
      <c r="G1539" s="339">
        <f>ROUND((C1539*(E1539)),2)</f>
        <v>8063.56</v>
      </c>
      <c r="H1539" s="339">
        <f>ROUND((C1539*(F1539)),2)</f>
        <v>1451.44</v>
      </c>
    </row>
    <row r="1540" spans="1:10" x14ac:dyDescent="0.2">
      <c r="B1540" s="339" t="s">
        <v>784</v>
      </c>
      <c r="C1540" s="339">
        <f>+C1538*2</f>
        <v>6.56</v>
      </c>
      <c r="D1540" s="339" t="s">
        <v>714</v>
      </c>
      <c r="E1540" s="339">
        <v>76.27</v>
      </c>
      <c r="F1540" s="339">
        <v>13.73</v>
      </c>
      <c r="G1540" s="339">
        <f>ROUND((C1540*(E1540)),2)</f>
        <v>500.33</v>
      </c>
      <c r="H1540" s="339">
        <f>ROUND((C1540*(F1540)),2)</f>
        <v>90.07</v>
      </c>
    </row>
    <row r="1541" spans="1:10" x14ac:dyDescent="0.2">
      <c r="B1541" s="339" t="s">
        <v>722</v>
      </c>
    </row>
    <row r="1542" spans="1:10" x14ac:dyDescent="0.2">
      <c r="B1542" s="339" t="s">
        <v>785</v>
      </c>
      <c r="C1542" s="339">
        <f>+C1538</f>
        <v>3.28</v>
      </c>
      <c r="D1542" s="339" t="s">
        <v>782</v>
      </c>
      <c r="E1542" s="339">
        <v>723.91</v>
      </c>
      <c r="F1542" s="339">
        <v>0</v>
      </c>
      <c r="G1542" s="339">
        <f>ROUND((C1542*(E1542)),2)</f>
        <v>2374.42</v>
      </c>
      <c r="H1542" s="339">
        <f>ROUND((C1542*(F1542)),2)</f>
        <v>0</v>
      </c>
    </row>
    <row r="1543" spans="1:10" x14ac:dyDescent="0.2">
      <c r="B1543" s="339" t="s">
        <v>910</v>
      </c>
      <c r="C1543" s="339">
        <v>5.56</v>
      </c>
      <c r="D1543" s="339" t="s">
        <v>1</v>
      </c>
      <c r="E1543" s="339">
        <v>1398.8700375000001</v>
      </c>
      <c r="F1543" s="339">
        <v>0</v>
      </c>
      <c r="G1543" s="339">
        <f>ROUND((C1543*(E1543)),2)</f>
        <v>7777.72</v>
      </c>
      <c r="H1543" s="339">
        <f>ROUND((C1543*(F1543)),2)</f>
        <v>0</v>
      </c>
    </row>
    <row r="1544" spans="1:10" x14ac:dyDescent="0.2">
      <c r="B1544" s="339" t="s">
        <v>707</v>
      </c>
      <c r="G1544" s="339">
        <f>SUM(G1538:G1543)</f>
        <v>28250.270000000004</v>
      </c>
      <c r="H1544" s="339">
        <f>SUM(H1538:H1543)</f>
        <v>3257.6700000000005</v>
      </c>
      <c r="I1544" s="340">
        <f>SUM(G1544:H1544)</f>
        <v>31507.940000000006</v>
      </c>
    </row>
    <row r="1546" spans="1:10" x14ac:dyDescent="0.2">
      <c r="A1546" s="339">
        <f>+A1534+0.01</f>
        <v>105.28000000000014</v>
      </c>
      <c r="B1546" s="339" t="s">
        <v>940</v>
      </c>
      <c r="C1546" s="339">
        <v>1</v>
      </c>
      <c r="D1546" s="339" t="s">
        <v>9</v>
      </c>
      <c r="G1546" s="339">
        <f>+G1556/C1548</f>
        <v>28949.42</v>
      </c>
      <c r="H1546" s="339">
        <f>+H1556/C1548</f>
        <v>3383.52</v>
      </c>
      <c r="I1546" s="340">
        <f>+H1546+G1546</f>
        <v>32332.94</v>
      </c>
      <c r="J1546" s="339" t="s">
        <v>701</v>
      </c>
    </row>
    <row r="1547" spans="1:10" x14ac:dyDescent="0.2">
      <c r="B1547" s="339" t="s">
        <v>937</v>
      </c>
    </row>
    <row r="1548" spans="1:10" x14ac:dyDescent="0.2">
      <c r="B1548" s="339" t="s">
        <v>703</v>
      </c>
      <c r="C1548" s="339">
        <v>1</v>
      </c>
      <c r="D1548" s="339" t="s">
        <v>9</v>
      </c>
    </row>
    <row r="1549" spans="1:10" x14ac:dyDescent="0.2">
      <c r="B1549" s="339" t="s">
        <v>704</v>
      </c>
    </row>
    <row r="1550" spans="1:10" x14ac:dyDescent="0.2">
      <c r="B1550" s="339" t="s">
        <v>781</v>
      </c>
      <c r="C1550" s="339">
        <v>3.28</v>
      </c>
      <c r="D1550" s="339" t="s">
        <v>782</v>
      </c>
      <c r="E1550" s="339">
        <v>2906.78</v>
      </c>
      <c r="F1550" s="339">
        <v>523.22</v>
      </c>
      <c r="G1550" s="339">
        <f>ROUND((C1550*(E1550)),2)</f>
        <v>9534.24</v>
      </c>
      <c r="H1550" s="339">
        <f>ROUND((C1550*(F1550)),2)</f>
        <v>1716.16</v>
      </c>
    </row>
    <row r="1551" spans="1:10" x14ac:dyDescent="0.2">
      <c r="B1551" s="339" t="s">
        <v>914</v>
      </c>
      <c r="C1551" s="339">
        <f>+C1548*1.1</f>
        <v>1.1000000000000001</v>
      </c>
      <c r="D1551" s="339" t="s">
        <v>9</v>
      </c>
      <c r="E1551" s="339">
        <v>7966.1</v>
      </c>
      <c r="F1551" s="339">
        <v>1433.9</v>
      </c>
      <c r="G1551" s="339">
        <f>ROUND((C1551*(E1551)),2)</f>
        <v>8762.7099999999991</v>
      </c>
      <c r="H1551" s="339">
        <f>ROUND((C1551*(F1551)),2)</f>
        <v>1577.29</v>
      </c>
    </row>
    <row r="1552" spans="1:10" x14ac:dyDescent="0.2">
      <c r="B1552" s="339" t="s">
        <v>784</v>
      </c>
      <c r="C1552" s="339">
        <f>+C1550*2</f>
        <v>6.56</v>
      </c>
      <c r="D1552" s="339" t="s">
        <v>714</v>
      </c>
      <c r="E1552" s="339">
        <v>76.27</v>
      </c>
      <c r="F1552" s="339">
        <v>13.73</v>
      </c>
      <c r="G1552" s="339">
        <f>ROUND((C1552*(E1552)),2)</f>
        <v>500.33</v>
      </c>
      <c r="H1552" s="339">
        <f>ROUND((C1552*(F1552)),2)</f>
        <v>90.07</v>
      </c>
    </row>
    <row r="1553" spans="1:10" x14ac:dyDescent="0.2">
      <c r="B1553" s="339" t="s">
        <v>722</v>
      </c>
    </row>
    <row r="1554" spans="1:10" x14ac:dyDescent="0.2">
      <c r="B1554" s="339" t="s">
        <v>785</v>
      </c>
      <c r="C1554" s="339">
        <f>+C1550</f>
        <v>3.28</v>
      </c>
      <c r="D1554" s="339" t="s">
        <v>782</v>
      </c>
      <c r="E1554" s="339">
        <v>723.91</v>
      </c>
      <c r="F1554" s="339">
        <v>0</v>
      </c>
      <c r="G1554" s="339">
        <f>ROUND((C1554*(E1554)),2)</f>
        <v>2374.42</v>
      </c>
      <c r="H1554" s="339">
        <f>ROUND((C1554*(F1554)),2)</f>
        <v>0</v>
      </c>
    </row>
    <row r="1555" spans="1:10" x14ac:dyDescent="0.2">
      <c r="B1555" s="339" t="s">
        <v>910</v>
      </c>
      <c r="C1555" s="339">
        <v>5.56</v>
      </c>
      <c r="D1555" s="339" t="s">
        <v>1</v>
      </c>
      <c r="E1555" s="339">
        <v>1398.8700375000001</v>
      </c>
      <c r="F1555" s="339">
        <v>0</v>
      </c>
      <c r="G1555" s="339">
        <f>ROUND((C1555*(E1555)),2)</f>
        <v>7777.72</v>
      </c>
      <c r="H1555" s="339">
        <f>ROUND((C1555*(F1555)),2)</f>
        <v>0</v>
      </c>
    </row>
    <row r="1556" spans="1:10" x14ac:dyDescent="0.2">
      <c r="B1556" s="339" t="s">
        <v>707</v>
      </c>
      <c r="G1556" s="339">
        <f>SUM(G1550:G1555)</f>
        <v>28949.42</v>
      </c>
      <c r="H1556" s="339">
        <f>SUM(H1550:H1555)</f>
        <v>3383.52</v>
      </c>
      <c r="I1556" s="340">
        <f>SUM(G1556:H1556)</f>
        <v>32332.94</v>
      </c>
    </row>
    <row r="1558" spans="1:10" x14ac:dyDescent="0.2">
      <c r="A1558" s="339">
        <f>+A1546+0.01</f>
        <v>105.29000000000015</v>
      </c>
      <c r="B1558" s="339" t="s">
        <v>941</v>
      </c>
      <c r="C1558" s="339">
        <v>1</v>
      </c>
      <c r="D1558" s="339" t="s">
        <v>9</v>
      </c>
      <c r="G1558" s="339">
        <f>+G1568/C1560</f>
        <v>28017.34</v>
      </c>
      <c r="H1558" s="339">
        <f>+H1568/C1560</f>
        <v>3241.27</v>
      </c>
      <c r="I1558" s="340">
        <f>+H1558+G1558</f>
        <v>31258.61</v>
      </c>
      <c r="J1558" s="339" t="s">
        <v>701</v>
      </c>
    </row>
    <row r="1559" spans="1:10" x14ac:dyDescent="0.2">
      <c r="B1559" s="339" t="s">
        <v>942</v>
      </c>
    </row>
    <row r="1560" spans="1:10" x14ac:dyDescent="0.2">
      <c r="B1560" s="339" t="s">
        <v>703</v>
      </c>
      <c r="C1560" s="339">
        <v>1</v>
      </c>
      <c r="D1560" s="339" t="s">
        <v>9</v>
      </c>
    </row>
    <row r="1561" spans="1:10" x14ac:dyDescent="0.2">
      <c r="B1561" s="339" t="s">
        <v>704</v>
      </c>
    </row>
    <row r="1562" spans="1:10" x14ac:dyDescent="0.2">
      <c r="B1562" s="339" t="s">
        <v>781</v>
      </c>
      <c r="C1562" s="339">
        <v>3.57</v>
      </c>
      <c r="D1562" s="339" t="s">
        <v>782</v>
      </c>
      <c r="E1562" s="339">
        <v>2906.78</v>
      </c>
      <c r="F1562" s="339">
        <v>523.22</v>
      </c>
      <c r="G1562" s="339">
        <f>ROUND((C1562*(E1562)),2)</f>
        <v>10377.200000000001</v>
      </c>
      <c r="H1562" s="339">
        <f>ROUND((C1562*(F1562)),2)</f>
        <v>1867.9</v>
      </c>
    </row>
    <row r="1563" spans="1:10" x14ac:dyDescent="0.2">
      <c r="B1563" s="339" t="s">
        <v>809</v>
      </c>
      <c r="C1563" s="339">
        <f>+C1560*1.1</f>
        <v>1.1000000000000001</v>
      </c>
      <c r="D1563" s="339" t="s">
        <v>9</v>
      </c>
      <c r="E1563" s="339">
        <v>7138.72</v>
      </c>
      <c r="F1563" s="339">
        <v>1159.3999999999999</v>
      </c>
      <c r="G1563" s="339">
        <f>ROUND((C1563*(E1563)),2)</f>
        <v>7852.59</v>
      </c>
      <c r="H1563" s="339">
        <f>ROUND((C1563*(F1563)),2)</f>
        <v>1275.3399999999999</v>
      </c>
    </row>
    <row r="1564" spans="1:10" x14ac:dyDescent="0.2">
      <c r="B1564" s="339" t="s">
        <v>784</v>
      </c>
      <c r="C1564" s="339">
        <f>+C1562*2</f>
        <v>7.14</v>
      </c>
      <c r="D1564" s="339" t="s">
        <v>714</v>
      </c>
      <c r="E1564" s="339">
        <v>76.27</v>
      </c>
      <c r="F1564" s="339">
        <v>13.73</v>
      </c>
      <c r="G1564" s="339">
        <f>ROUND((C1564*(E1564)),2)</f>
        <v>544.57000000000005</v>
      </c>
      <c r="H1564" s="339">
        <f>ROUND((C1564*(F1564)),2)</f>
        <v>98.03</v>
      </c>
    </row>
    <row r="1565" spans="1:10" x14ac:dyDescent="0.2">
      <c r="B1565" s="339" t="s">
        <v>722</v>
      </c>
    </row>
    <row r="1566" spans="1:10" x14ac:dyDescent="0.2">
      <c r="B1566" s="339" t="s">
        <v>785</v>
      </c>
      <c r="C1566" s="339">
        <f>+C1562</f>
        <v>3.57</v>
      </c>
      <c r="D1566" s="339" t="s">
        <v>782</v>
      </c>
      <c r="E1566" s="339">
        <v>723.91</v>
      </c>
      <c r="F1566" s="339">
        <v>0</v>
      </c>
      <c r="G1566" s="339">
        <f>ROUND((C1566*(E1566)),2)</f>
        <v>2584.36</v>
      </c>
      <c r="H1566" s="339">
        <f>ROUND((C1566*(F1566)),2)</f>
        <v>0</v>
      </c>
    </row>
    <row r="1567" spans="1:10" x14ac:dyDescent="0.2">
      <c r="B1567" s="339" t="s">
        <v>910</v>
      </c>
      <c r="C1567" s="339">
        <v>4.76</v>
      </c>
      <c r="D1567" s="339" t="s">
        <v>1</v>
      </c>
      <c r="E1567" s="339">
        <v>1398.8700375000001</v>
      </c>
      <c r="F1567" s="339">
        <v>0</v>
      </c>
      <c r="G1567" s="339">
        <f>ROUND((C1567*(E1567)),2)</f>
        <v>6658.62</v>
      </c>
      <c r="H1567" s="339">
        <f>ROUND((C1567*(F1567)),2)</f>
        <v>0</v>
      </c>
    </row>
    <row r="1568" spans="1:10" x14ac:dyDescent="0.2">
      <c r="B1568" s="339" t="s">
        <v>707</v>
      </c>
      <c r="G1568" s="339">
        <f>SUM(G1562:G1567)</f>
        <v>28017.34</v>
      </c>
      <c r="H1568" s="339">
        <f>SUM(H1562:H1567)</f>
        <v>3241.27</v>
      </c>
      <c r="I1568" s="340">
        <f>SUM(G1568:H1568)</f>
        <v>31258.61</v>
      </c>
    </row>
    <row r="1570" spans="1:10" ht="24" x14ac:dyDescent="0.2">
      <c r="A1570" s="339">
        <f>+A1558+0.01</f>
        <v>105.30000000000015</v>
      </c>
      <c r="B1570" s="339" t="s">
        <v>943</v>
      </c>
      <c r="C1570" s="339">
        <v>1</v>
      </c>
      <c r="D1570" s="339" t="s">
        <v>9</v>
      </c>
      <c r="G1570" s="339">
        <f>+G1580/C1572</f>
        <v>28154.84</v>
      </c>
      <c r="H1570" s="339">
        <f>+H1580/C1572</f>
        <v>3266.01</v>
      </c>
      <c r="I1570" s="340">
        <f>+H1570+G1570</f>
        <v>31420.85</v>
      </c>
      <c r="J1570" s="339" t="s">
        <v>701</v>
      </c>
    </row>
    <row r="1571" spans="1:10" x14ac:dyDescent="0.2">
      <c r="B1571" s="339" t="s">
        <v>942</v>
      </c>
    </row>
    <row r="1572" spans="1:10" x14ac:dyDescent="0.2">
      <c r="B1572" s="339" t="s">
        <v>703</v>
      </c>
      <c r="C1572" s="339">
        <v>1</v>
      </c>
      <c r="D1572" s="339" t="s">
        <v>9</v>
      </c>
    </row>
    <row r="1573" spans="1:10" x14ac:dyDescent="0.2">
      <c r="B1573" s="339" t="s">
        <v>704</v>
      </c>
    </row>
    <row r="1574" spans="1:10" x14ac:dyDescent="0.2">
      <c r="B1574" s="339" t="s">
        <v>781</v>
      </c>
      <c r="C1574" s="339">
        <v>3.57</v>
      </c>
      <c r="D1574" s="339" t="s">
        <v>782</v>
      </c>
      <c r="E1574" s="339">
        <v>2906.78</v>
      </c>
      <c r="F1574" s="339">
        <v>523.22</v>
      </c>
      <c r="G1574" s="339">
        <f>ROUND((C1574*(E1574)),2)</f>
        <v>10377.200000000001</v>
      </c>
      <c r="H1574" s="339">
        <f>ROUND((C1574*(F1574)),2)</f>
        <v>1867.9</v>
      </c>
    </row>
    <row r="1575" spans="1:10" x14ac:dyDescent="0.2">
      <c r="B1575" s="339" t="s">
        <v>912</v>
      </c>
      <c r="C1575" s="339">
        <f>+C1572*1.1</f>
        <v>1.1000000000000001</v>
      </c>
      <c r="D1575" s="339" t="s">
        <v>9</v>
      </c>
      <c r="E1575" s="339">
        <v>7263.72</v>
      </c>
      <c r="F1575" s="339">
        <v>1181.8900000000001</v>
      </c>
      <c r="G1575" s="339">
        <f>ROUND((C1575*(E1575)),2)</f>
        <v>7990.09</v>
      </c>
      <c r="H1575" s="339">
        <f>ROUND((C1575*(F1575)),2)</f>
        <v>1300.08</v>
      </c>
    </row>
    <row r="1576" spans="1:10" x14ac:dyDescent="0.2">
      <c r="B1576" s="339" t="s">
        <v>784</v>
      </c>
      <c r="C1576" s="339">
        <f>+C1574*2</f>
        <v>7.14</v>
      </c>
      <c r="D1576" s="339" t="s">
        <v>714</v>
      </c>
      <c r="E1576" s="339">
        <v>76.27</v>
      </c>
      <c r="F1576" s="339">
        <v>13.73</v>
      </c>
      <c r="G1576" s="339">
        <f>ROUND((C1576*(E1576)),2)</f>
        <v>544.57000000000005</v>
      </c>
      <c r="H1576" s="339">
        <f>ROUND((C1576*(F1576)),2)</f>
        <v>98.03</v>
      </c>
    </row>
    <row r="1577" spans="1:10" x14ac:dyDescent="0.2">
      <c r="B1577" s="339" t="s">
        <v>722</v>
      </c>
    </row>
    <row r="1578" spans="1:10" x14ac:dyDescent="0.2">
      <c r="B1578" s="339" t="s">
        <v>785</v>
      </c>
      <c r="C1578" s="339">
        <f>+C1574</f>
        <v>3.57</v>
      </c>
      <c r="D1578" s="339" t="s">
        <v>782</v>
      </c>
      <c r="E1578" s="339">
        <v>723.91</v>
      </c>
      <c r="F1578" s="339">
        <v>0</v>
      </c>
      <c r="G1578" s="339">
        <f>ROUND((C1578*(E1578)),2)</f>
        <v>2584.36</v>
      </c>
      <c r="H1578" s="339">
        <f>ROUND((C1578*(F1578)),2)</f>
        <v>0</v>
      </c>
    </row>
    <row r="1579" spans="1:10" x14ac:dyDescent="0.2">
      <c r="B1579" s="339" t="s">
        <v>910</v>
      </c>
      <c r="C1579" s="339">
        <v>4.76</v>
      </c>
      <c r="D1579" s="339" t="s">
        <v>1</v>
      </c>
      <c r="E1579" s="339">
        <v>1398.8700375000001</v>
      </c>
      <c r="F1579" s="339">
        <v>0</v>
      </c>
      <c r="G1579" s="339">
        <f>ROUND((C1579*(E1579)),2)</f>
        <v>6658.62</v>
      </c>
      <c r="H1579" s="339">
        <f>ROUND((C1579*(F1579)),2)</f>
        <v>0</v>
      </c>
    </row>
    <row r="1580" spans="1:10" x14ac:dyDescent="0.2">
      <c r="B1580" s="339" t="s">
        <v>707</v>
      </c>
      <c r="G1580" s="339">
        <f>SUM(G1574:G1579)</f>
        <v>28154.84</v>
      </c>
      <c r="H1580" s="339">
        <f>SUM(H1574:H1579)</f>
        <v>3266.01</v>
      </c>
      <c r="I1580" s="340">
        <f>SUM(G1580:H1580)</f>
        <v>31420.85</v>
      </c>
    </row>
    <row r="1582" spans="1:10" x14ac:dyDescent="0.2">
      <c r="A1582" s="339">
        <f>+A1570+0.01</f>
        <v>105.31000000000016</v>
      </c>
      <c r="B1582" s="339" t="s">
        <v>944</v>
      </c>
      <c r="C1582" s="339">
        <v>1</v>
      </c>
      <c r="D1582" s="339" t="s">
        <v>9</v>
      </c>
      <c r="G1582" s="339">
        <f>+G1592/C1584</f>
        <v>28228.31</v>
      </c>
      <c r="H1582" s="339">
        <f>+H1592/C1584</f>
        <v>3417.3700000000003</v>
      </c>
      <c r="I1582" s="340">
        <f>+H1582+G1582</f>
        <v>31645.68</v>
      </c>
      <c r="J1582" s="339" t="s">
        <v>701</v>
      </c>
    </row>
    <row r="1583" spans="1:10" x14ac:dyDescent="0.2">
      <c r="B1583" s="339" t="s">
        <v>942</v>
      </c>
    </row>
    <row r="1584" spans="1:10" x14ac:dyDescent="0.2">
      <c r="B1584" s="339" t="s">
        <v>703</v>
      </c>
      <c r="C1584" s="339">
        <v>1</v>
      </c>
      <c r="D1584" s="339" t="s">
        <v>9</v>
      </c>
    </row>
    <row r="1585" spans="1:10" x14ac:dyDescent="0.2">
      <c r="B1585" s="339" t="s">
        <v>704</v>
      </c>
    </row>
    <row r="1586" spans="1:10" x14ac:dyDescent="0.2">
      <c r="B1586" s="339" t="s">
        <v>781</v>
      </c>
      <c r="C1586" s="339">
        <v>3.57</v>
      </c>
      <c r="D1586" s="339" t="s">
        <v>782</v>
      </c>
      <c r="E1586" s="339">
        <v>2906.78</v>
      </c>
      <c r="F1586" s="339">
        <v>523.22</v>
      </c>
      <c r="G1586" s="339">
        <f>ROUND((C1586*(E1586)),2)</f>
        <v>10377.200000000001</v>
      </c>
      <c r="H1586" s="339">
        <f>ROUND((C1586*(F1586)),2)</f>
        <v>1867.9</v>
      </c>
    </row>
    <row r="1587" spans="1:10" x14ac:dyDescent="0.2">
      <c r="B1587" s="339" t="s">
        <v>914</v>
      </c>
      <c r="C1587" s="339">
        <f>+C1584*1.1</f>
        <v>1.1000000000000001</v>
      </c>
      <c r="D1587" s="339" t="s">
        <v>9</v>
      </c>
      <c r="E1587" s="339">
        <v>7330.51</v>
      </c>
      <c r="F1587" s="339">
        <v>1319.49</v>
      </c>
      <c r="G1587" s="339">
        <f>ROUND((C1587*(E1587)),2)</f>
        <v>8063.56</v>
      </c>
      <c r="H1587" s="339">
        <f>ROUND((C1587*(F1587)),2)</f>
        <v>1451.44</v>
      </c>
    </row>
    <row r="1588" spans="1:10" x14ac:dyDescent="0.2">
      <c r="B1588" s="339" t="s">
        <v>784</v>
      </c>
      <c r="C1588" s="339">
        <f>+C1586*2</f>
        <v>7.14</v>
      </c>
      <c r="D1588" s="339" t="s">
        <v>714</v>
      </c>
      <c r="E1588" s="339">
        <v>76.27</v>
      </c>
      <c r="F1588" s="339">
        <v>13.73</v>
      </c>
      <c r="G1588" s="339">
        <f>ROUND((C1588*(E1588)),2)</f>
        <v>544.57000000000005</v>
      </c>
      <c r="H1588" s="339">
        <f>ROUND((C1588*(F1588)),2)</f>
        <v>98.03</v>
      </c>
    </row>
    <row r="1589" spans="1:10" x14ac:dyDescent="0.2">
      <c r="B1589" s="339" t="s">
        <v>722</v>
      </c>
    </row>
    <row r="1590" spans="1:10" x14ac:dyDescent="0.2">
      <c r="B1590" s="339" t="s">
        <v>785</v>
      </c>
      <c r="C1590" s="339">
        <f>+C1586</f>
        <v>3.57</v>
      </c>
      <c r="D1590" s="339" t="s">
        <v>782</v>
      </c>
      <c r="E1590" s="339">
        <v>723.91</v>
      </c>
      <c r="F1590" s="339">
        <v>0</v>
      </c>
      <c r="G1590" s="339">
        <f>ROUND((C1590*(E1590)),2)</f>
        <v>2584.36</v>
      </c>
      <c r="H1590" s="339">
        <f>ROUND((C1590*(F1590)),2)</f>
        <v>0</v>
      </c>
    </row>
    <row r="1591" spans="1:10" x14ac:dyDescent="0.2">
      <c r="B1591" s="339" t="s">
        <v>910</v>
      </c>
      <c r="C1591" s="339">
        <v>4.76</v>
      </c>
      <c r="D1591" s="339" t="s">
        <v>1</v>
      </c>
      <c r="E1591" s="339">
        <v>1398.8700375000001</v>
      </c>
      <c r="F1591" s="339">
        <v>0</v>
      </c>
      <c r="G1591" s="339">
        <f>ROUND((C1591*(E1591)),2)</f>
        <v>6658.62</v>
      </c>
      <c r="H1591" s="339">
        <f>ROUND((C1591*(F1591)),2)</f>
        <v>0</v>
      </c>
    </row>
    <row r="1592" spans="1:10" x14ac:dyDescent="0.2">
      <c r="B1592" s="339" t="s">
        <v>707</v>
      </c>
      <c r="G1592" s="339">
        <f>SUM(G1586:G1591)</f>
        <v>28228.31</v>
      </c>
      <c r="H1592" s="339">
        <f>SUM(H1586:H1591)</f>
        <v>3417.3700000000003</v>
      </c>
      <c r="I1592" s="340">
        <f>SUM(G1592:H1592)</f>
        <v>31645.68</v>
      </c>
    </row>
    <row r="1594" spans="1:10" x14ac:dyDescent="0.2">
      <c r="A1594" s="339">
        <f>+A1582+0.01</f>
        <v>105.32000000000016</v>
      </c>
      <c r="B1594" s="339" t="s">
        <v>945</v>
      </c>
      <c r="C1594" s="339">
        <v>1</v>
      </c>
      <c r="D1594" s="339" t="s">
        <v>9</v>
      </c>
      <c r="G1594" s="339">
        <f>+G1604/C1596</f>
        <v>28927.46</v>
      </c>
      <c r="H1594" s="339">
        <f>+H1604/C1596</f>
        <v>3543.2200000000003</v>
      </c>
      <c r="I1594" s="340">
        <f>+H1594+G1594</f>
        <v>32470.68</v>
      </c>
      <c r="J1594" s="339" t="s">
        <v>701</v>
      </c>
    </row>
    <row r="1595" spans="1:10" x14ac:dyDescent="0.2">
      <c r="B1595" s="339" t="s">
        <v>942</v>
      </c>
    </row>
    <row r="1596" spans="1:10" x14ac:dyDescent="0.2">
      <c r="B1596" s="339" t="s">
        <v>703</v>
      </c>
      <c r="C1596" s="339">
        <v>1</v>
      </c>
      <c r="D1596" s="339" t="s">
        <v>9</v>
      </c>
    </row>
    <row r="1597" spans="1:10" x14ac:dyDescent="0.2">
      <c r="B1597" s="339" t="s">
        <v>704</v>
      </c>
    </row>
    <row r="1598" spans="1:10" x14ac:dyDescent="0.2">
      <c r="B1598" s="339" t="s">
        <v>781</v>
      </c>
      <c r="C1598" s="339">
        <v>3.57</v>
      </c>
      <c r="D1598" s="339" t="s">
        <v>782</v>
      </c>
      <c r="E1598" s="339">
        <v>2906.78</v>
      </c>
      <c r="F1598" s="339">
        <v>523.22</v>
      </c>
      <c r="G1598" s="339">
        <f>ROUND((C1598*(E1598)),2)</f>
        <v>10377.200000000001</v>
      </c>
      <c r="H1598" s="339">
        <f>ROUND((C1598*(F1598)),2)</f>
        <v>1867.9</v>
      </c>
    </row>
    <row r="1599" spans="1:10" x14ac:dyDescent="0.2">
      <c r="B1599" s="339" t="s">
        <v>914</v>
      </c>
      <c r="C1599" s="339">
        <f>+C1596*1.1</f>
        <v>1.1000000000000001</v>
      </c>
      <c r="D1599" s="339" t="s">
        <v>9</v>
      </c>
      <c r="E1599" s="339">
        <v>7966.1</v>
      </c>
      <c r="F1599" s="339">
        <v>1433.9</v>
      </c>
      <c r="G1599" s="339">
        <f>ROUND((C1599*(E1599)),2)</f>
        <v>8762.7099999999991</v>
      </c>
      <c r="H1599" s="339">
        <f>ROUND((C1599*(F1599)),2)</f>
        <v>1577.29</v>
      </c>
    </row>
    <row r="1600" spans="1:10" x14ac:dyDescent="0.2">
      <c r="B1600" s="339" t="s">
        <v>784</v>
      </c>
      <c r="C1600" s="339">
        <f>+C1598*2</f>
        <v>7.14</v>
      </c>
      <c r="D1600" s="339" t="s">
        <v>714</v>
      </c>
      <c r="E1600" s="339">
        <v>76.27</v>
      </c>
      <c r="F1600" s="339">
        <v>13.73</v>
      </c>
      <c r="G1600" s="339">
        <f>ROUND((C1600*(E1600)),2)</f>
        <v>544.57000000000005</v>
      </c>
      <c r="H1600" s="339">
        <f>ROUND((C1600*(F1600)),2)</f>
        <v>98.03</v>
      </c>
    </row>
    <row r="1601" spans="1:10" x14ac:dyDescent="0.2">
      <c r="B1601" s="339" t="s">
        <v>722</v>
      </c>
    </row>
    <row r="1602" spans="1:10" x14ac:dyDescent="0.2">
      <c r="B1602" s="339" t="s">
        <v>785</v>
      </c>
      <c r="C1602" s="339">
        <f>+C1598</f>
        <v>3.57</v>
      </c>
      <c r="D1602" s="339" t="s">
        <v>782</v>
      </c>
      <c r="E1602" s="339">
        <v>723.91</v>
      </c>
      <c r="F1602" s="339">
        <v>0</v>
      </c>
      <c r="G1602" s="339">
        <f>ROUND((C1602*(E1602)),2)</f>
        <v>2584.36</v>
      </c>
      <c r="H1602" s="339">
        <f>ROUND((C1602*(F1602)),2)</f>
        <v>0</v>
      </c>
    </row>
    <row r="1603" spans="1:10" x14ac:dyDescent="0.2">
      <c r="B1603" s="339" t="s">
        <v>910</v>
      </c>
      <c r="C1603" s="339">
        <v>4.76</v>
      </c>
      <c r="D1603" s="339" t="s">
        <v>1</v>
      </c>
      <c r="E1603" s="339">
        <v>1398.8700375000001</v>
      </c>
      <c r="F1603" s="339">
        <v>0</v>
      </c>
      <c r="G1603" s="339">
        <f>ROUND((C1603*(E1603)),2)</f>
        <v>6658.62</v>
      </c>
      <c r="H1603" s="339">
        <f>ROUND((C1603*(F1603)),2)</f>
        <v>0</v>
      </c>
    </row>
    <row r="1604" spans="1:10" x14ac:dyDescent="0.2">
      <c r="B1604" s="339" t="s">
        <v>707</v>
      </c>
      <c r="G1604" s="339">
        <f>SUM(G1598:G1603)</f>
        <v>28927.46</v>
      </c>
      <c r="H1604" s="339">
        <f>SUM(H1598:H1603)</f>
        <v>3543.2200000000003</v>
      </c>
      <c r="I1604" s="340">
        <f>SUM(G1604:H1604)</f>
        <v>32470.68</v>
      </c>
    </row>
    <row r="1606" spans="1:10" x14ac:dyDescent="0.2">
      <c r="A1606" s="339">
        <f>+A1594+0.01</f>
        <v>105.33000000000017</v>
      </c>
      <c r="B1606" s="339" t="s">
        <v>946</v>
      </c>
      <c r="C1606" s="339">
        <v>1</v>
      </c>
      <c r="D1606" s="339" t="s">
        <v>9</v>
      </c>
      <c r="G1606" s="339">
        <f>+G1616/C1608</f>
        <v>28017.34</v>
      </c>
      <c r="H1606" s="339">
        <f>+H1616/C1608</f>
        <v>3241.27</v>
      </c>
      <c r="I1606" s="340">
        <f>+H1606+G1606</f>
        <v>31258.61</v>
      </c>
      <c r="J1606" s="339" t="s">
        <v>701</v>
      </c>
    </row>
    <row r="1607" spans="1:10" x14ac:dyDescent="0.2">
      <c r="B1607" s="339" t="s">
        <v>947</v>
      </c>
    </row>
    <row r="1608" spans="1:10" x14ac:dyDescent="0.2">
      <c r="B1608" s="339" t="s">
        <v>703</v>
      </c>
      <c r="C1608" s="339">
        <v>1</v>
      </c>
      <c r="D1608" s="339" t="s">
        <v>9</v>
      </c>
    </row>
    <row r="1609" spans="1:10" x14ac:dyDescent="0.2">
      <c r="B1609" s="339" t="s">
        <v>704</v>
      </c>
    </row>
    <row r="1610" spans="1:10" x14ac:dyDescent="0.2">
      <c r="B1610" s="339" t="s">
        <v>781</v>
      </c>
      <c r="C1610" s="339">
        <v>3.57</v>
      </c>
      <c r="D1610" s="339" t="s">
        <v>782</v>
      </c>
      <c r="E1610" s="339">
        <v>2906.78</v>
      </c>
      <c r="F1610" s="339">
        <v>523.22</v>
      </c>
      <c r="G1610" s="339">
        <f>ROUND((C1610*(E1610)),2)</f>
        <v>10377.200000000001</v>
      </c>
      <c r="H1610" s="339">
        <f>ROUND((C1610*(F1610)),2)</f>
        <v>1867.9</v>
      </c>
    </row>
    <row r="1611" spans="1:10" x14ac:dyDescent="0.2">
      <c r="B1611" s="339" t="s">
        <v>809</v>
      </c>
      <c r="C1611" s="339">
        <f>+C1608*1.1</f>
        <v>1.1000000000000001</v>
      </c>
      <c r="D1611" s="339" t="s">
        <v>9</v>
      </c>
      <c r="E1611" s="339">
        <v>7138.72</v>
      </c>
      <c r="F1611" s="339">
        <v>1159.3999999999999</v>
      </c>
      <c r="G1611" s="339">
        <f>ROUND((C1611*(E1611)),2)</f>
        <v>7852.59</v>
      </c>
      <c r="H1611" s="339">
        <f>ROUND((C1611*(F1611)),2)</f>
        <v>1275.3399999999999</v>
      </c>
    </row>
    <row r="1612" spans="1:10" x14ac:dyDescent="0.2">
      <c r="B1612" s="339" t="s">
        <v>784</v>
      </c>
      <c r="C1612" s="339">
        <f>+C1610*2</f>
        <v>7.14</v>
      </c>
      <c r="D1612" s="339" t="s">
        <v>714</v>
      </c>
      <c r="E1612" s="339">
        <v>76.27</v>
      </c>
      <c r="F1612" s="339">
        <v>13.73</v>
      </c>
      <c r="G1612" s="339">
        <f>ROUND((C1612*(E1612)),2)</f>
        <v>544.57000000000005</v>
      </c>
      <c r="H1612" s="339">
        <f>ROUND((C1612*(F1612)),2)</f>
        <v>98.03</v>
      </c>
    </row>
    <row r="1613" spans="1:10" x14ac:dyDescent="0.2">
      <c r="B1613" s="339" t="s">
        <v>722</v>
      </c>
    </row>
    <row r="1614" spans="1:10" x14ac:dyDescent="0.2">
      <c r="B1614" s="339" t="s">
        <v>785</v>
      </c>
      <c r="C1614" s="339">
        <f>+C1610</f>
        <v>3.57</v>
      </c>
      <c r="D1614" s="339" t="s">
        <v>782</v>
      </c>
      <c r="E1614" s="339">
        <v>723.91</v>
      </c>
      <c r="F1614" s="339">
        <v>0</v>
      </c>
      <c r="G1614" s="339">
        <f>ROUND((C1614*(E1614)),2)</f>
        <v>2584.36</v>
      </c>
      <c r="H1614" s="339">
        <f>ROUND((C1614*(F1614)),2)</f>
        <v>0</v>
      </c>
    </row>
    <row r="1615" spans="1:10" x14ac:dyDescent="0.2">
      <c r="B1615" s="339" t="s">
        <v>910</v>
      </c>
      <c r="C1615" s="339">
        <v>4.76</v>
      </c>
      <c r="D1615" s="339" t="s">
        <v>1</v>
      </c>
      <c r="E1615" s="339">
        <v>1398.8700375000001</v>
      </c>
      <c r="F1615" s="339">
        <v>0</v>
      </c>
      <c r="G1615" s="339">
        <f>ROUND((C1615*(E1615)),2)</f>
        <v>6658.62</v>
      </c>
      <c r="H1615" s="339">
        <f>ROUND((C1615*(F1615)),2)</f>
        <v>0</v>
      </c>
    </row>
    <row r="1616" spans="1:10" x14ac:dyDescent="0.2">
      <c r="B1616" s="339" t="s">
        <v>707</v>
      </c>
      <c r="G1616" s="339">
        <f>SUM(G1610:G1615)</f>
        <v>28017.34</v>
      </c>
      <c r="H1616" s="339">
        <f>SUM(H1610:H1615)</f>
        <v>3241.27</v>
      </c>
      <c r="I1616" s="340">
        <f>SUM(G1616:H1616)</f>
        <v>31258.61</v>
      </c>
    </row>
    <row r="1618" spans="1:10" ht="24" x14ac:dyDescent="0.2">
      <c r="A1618" s="339">
        <f>+A1606+0.01</f>
        <v>105.34000000000017</v>
      </c>
      <c r="B1618" s="339" t="s">
        <v>948</v>
      </c>
      <c r="C1618" s="339">
        <v>1</v>
      </c>
      <c r="D1618" s="339" t="s">
        <v>9</v>
      </c>
      <c r="G1618" s="339">
        <f>+G1628/C1620</f>
        <v>28154.84</v>
      </c>
      <c r="H1618" s="339">
        <f>+H1628/C1620</f>
        <v>3266.01</v>
      </c>
      <c r="I1618" s="340">
        <f>+H1618+G1618</f>
        <v>31420.85</v>
      </c>
      <c r="J1618" s="339" t="s">
        <v>701</v>
      </c>
    </row>
    <row r="1619" spans="1:10" x14ac:dyDescent="0.2">
      <c r="B1619" s="339" t="s">
        <v>947</v>
      </c>
    </row>
    <row r="1620" spans="1:10" x14ac:dyDescent="0.2">
      <c r="B1620" s="339" t="s">
        <v>703</v>
      </c>
      <c r="C1620" s="339">
        <v>1</v>
      </c>
      <c r="D1620" s="339" t="s">
        <v>9</v>
      </c>
    </row>
    <row r="1621" spans="1:10" x14ac:dyDescent="0.2">
      <c r="B1621" s="339" t="s">
        <v>704</v>
      </c>
    </row>
    <row r="1622" spans="1:10" x14ac:dyDescent="0.2">
      <c r="B1622" s="339" t="s">
        <v>781</v>
      </c>
      <c r="C1622" s="339">
        <v>3.57</v>
      </c>
      <c r="D1622" s="339" t="s">
        <v>782</v>
      </c>
      <c r="E1622" s="339">
        <v>2906.78</v>
      </c>
      <c r="F1622" s="339">
        <v>523.22</v>
      </c>
      <c r="G1622" s="339">
        <f>ROUND((C1622*(E1622)),2)</f>
        <v>10377.200000000001</v>
      </c>
      <c r="H1622" s="339">
        <f>ROUND((C1622*(F1622)),2)</f>
        <v>1867.9</v>
      </c>
    </row>
    <row r="1623" spans="1:10" x14ac:dyDescent="0.2">
      <c r="B1623" s="339" t="s">
        <v>912</v>
      </c>
      <c r="C1623" s="339">
        <f>+C1620*1.1</f>
        <v>1.1000000000000001</v>
      </c>
      <c r="D1623" s="339" t="s">
        <v>9</v>
      </c>
      <c r="E1623" s="339">
        <v>7263.72</v>
      </c>
      <c r="F1623" s="339">
        <v>1181.8900000000001</v>
      </c>
      <c r="G1623" s="339">
        <f>ROUND((C1623*(E1623)),2)</f>
        <v>7990.09</v>
      </c>
      <c r="H1623" s="339">
        <f>ROUND((C1623*(F1623)),2)</f>
        <v>1300.08</v>
      </c>
    </row>
    <row r="1624" spans="1:10" x14ac:dyDescent="0.2">
      <c r="B1624" s="339" t="s">
        <v>784</v>
      </c>
      <c r="C1624" s="339">
        <f>+C1622*2</f>
        <v>7.14</v>
      </c>
      <c r="D1624" s="339" t="s">
        <v>714</v>
      </c>
      <c r="E1624" s="339">
        <v>76.27</v>
      </c>
      <c r="F1624" s="339">
        <v>13.73</v>
      </c>
      <c r="G1624" s="339">
        <f>ROUND((C1624*(E1624)),2)</f>
        <v>544.57000000000005</v>
      </c>
      <c r="H1624" s="339">
        <f>ROUND((C1624*(F1624)),2)</f>
        <v>98.03</v>
      </c>
    </row>
    <row r="1625" spans="1:10" x14ac:dyDescent="0.2">
      <c r="B1625" s="339" t="s">
        <v>722</v>
      </c>
    </row>
    <row r="1626" spans="1:10" x14ac:dyDescent="0.2">
      <c r="B1626" s="339" t="s">
        <v>785</v>
      </c>
      <c r="C1626" s="339">
        <f>+C1622</f>
        <v>3.57</v>
      </c>
      <c r="D1626" s="339" t="s">
        <v>782</v>
      </c>
      <c r="E1626" s="339">
        <v>723.91</v>
      </c>
      <c r="F1626" s="339">
        <v>0</v>
      </c>
      <c r="G1626" s="339">
        <f>ROUND((C1626*(E1626)),2)</f>
        <v>2584.36</v>
      </c>
      <c r="H1626" s="339">
        <f>ROUND((C1626*(F1626)),2)</f>
        <v>0</v>
      </c>
    </row>
    <row r="1627" spans="1:10" x14ac:dyDescent="0.2">
      <c r="B1627" s="339" t="s">
        <v>910</v>
      </c>
      <c r="C1627" s="339">
        <v>4.76</v>
      </c>
      <c r="D1627" s="339" t="s">
        <v>1</v>
      </c>
      <c r="E1627" s="339">
        <v>1398.8700375000001</v>
      </c>
      <c r="F1627" s="339">
        <v>0</v>
      </c>
      <c r="G1627" s="339">
        <f>ROUND((C1627*(E1627)),2)</f>
        <v>6658.62</v>
      </c>
      <c r="H1627" s="339">
        <f>ROUND((C1627*(F1627)),2)</f>
        <v>0</v>
      </c>
    </row>
    <row r="1628" spans="1:10" x14ac:dyDescent="0.2">
      <c r="B1628" s="339" t="s">
        <v>707</v>
      </c>
      <c r="G1628" s="339">
        <f>SUM(G1622:G1627)</f>
        <v>28154.84</v>
      </c>
      <c r="H1628" s="339">
        <f>SUM(H1622:H1627)</f>
        <v>3266.01</v>
      </c>
      <c r="I1628" s="340">
        <f>SUM(G1628:H1628)</f>
        <v>31420.85</v>
      </c>
    </row>
    <row r="1630" spans="1:10" x14ac:dyDescent="0.2">
      <c r="A1630" s="339">
        <f>+A1618+0.01</f>
        <v>105.35000000000018</v>
      </c>
      <c r="B1630" s="339" t="s">
        <v>949</v>
      </c>
      <c r="C1630" s="339">
        <v>1</v>
      </c>
      <c r="D1630" s="339" t="s">
        <v>9</v>
      </c>
      <c r="G1630" s="339">
        <f>+G1640/C1632</f>
        <v>28228.31</v>
      </c>
      <c r="H1630" s="339">
        <f>+H1640/C1632</f>
        <v>3417.3700000000003</v>
      </c>
      <c r="I1630" s="340">
        <f>+H1630+G1630</f>
        <v>31645.68</v>
      </c>
      <c r="J1630" s="339" t="s">
        <v>701</v>
      </c>
    </row>
    <row r="1631" spans="1:10" x14ac:dyDescent="0.2">
      <c r="B1631" s="339" t="s">
        <v>947</v>
      </c>
    </row>
    <row r="1632" spans="1:10" x14ac:dyDescent="0.2">
      <c r="B1632" s="339" t="s">
        <v>703</v>
      </c>
      <c r="C1632" s="339">
        <v>1</v>
      </c>
      <c r="D1632" s="339" t="s">
        <v>9</v>
      </c>
    </row>
    <row r="1633" spans="1:10" x14ac:dyDescent="0.2">
      <c r="B1633" s="339" t="s">
        <v>704</v>
      </c>
    </row>
    <row r="1634" spans="1:10" x14ac:dyDescent="0.2">
      <c r="B1634" s="339" t="s">
        <v>781</v>
      </c>
      <c r="C1634" s="339">
        <v>3.57</v>
      </c>
      <c r="D1634" s="339" t="s">
        <v>782</v>
      </c>
      <c r="E1634" s="339">
        <v>2906.78</v>
      </c>
      <c r="F1634" s="339">
        <v>523.22</v>
      </c>
      <c r="G1634" s="339">
        <f>ROUND((C1634*(E1634)),2)</f>
        <v>10377.200000000001</v>
      </c>
      <c r="H1634" s="339">
        <f>ROUND((C1634*(F1634)),2)</f>
        <v>1867.9</v>
      </c>
    </row>
    <row r="1635" spans="1:10" x14ac:dyDescent="0.2">
      <c r="B1635" s="339" t="s">
        <v>914</v>
      </c>
      <c r="C1635" s="339">
        <f>+C1632*1.1</f>
        <v>1.1000000000000001</v>
      </c>
      <c r="D1635" s="339" t="s">
        <v>9</v>
      </c>
      <c r="E1635" s="339">
        <v>7330.51</v>
      </c>
      <c r="F1635" s="339">
        <v>1319.49</v>
      </c>
      <c r="G1635" s="339">
        <f>ROUND((C1635*(E1635)),2)</f>
        <v>8063.56</v>
      </c>
      <c r="H1635" s="339">
        <f>ROUND((C1635*(F1635)),2)</f>
        <v>1451.44</v>
      </c>
    </row>
    <row r="1636" spans="1:10" x14ac:dyDescent="0.2">
      <c r="B1636" s="339" t="s">
        <v>784</v>
      </c>
      <c r="C1636" s="339">
        <f>+C1634*2</f>
        <v>7.14</v>
      </c>
      <c r="D1636" s="339" t="s">
        <v>714</v>
      </c>
      <c r="E1636" s="339">
        <v>76.27</v>
      </c>
      <c r="F1636" s="339">
        <v>13.73</v>
      </c>
      <c r="G1636" s="339">
        <f>ROUND((C1636*(E1636)),2)</f>
        <v>544.57000000000005</v>
      </c>
      <c r="H1636" s="339">
        <f>ROUND((C1636*(F1636)),2)</f>
        <v>98.03</v>
      </c>
    </row>
    <row r="1637" spans="1:10" x14ac:dyDescent="0.2">
      <c r="B1637" s="339" t="s">
        <v>722</v>
      </c>
    </row>
    <row r="1638" spans="1:10" x14ac:dyDescent="0.2">
      <c r="B1638" s="339" t="s">
        <v>785</v>
      </c>
      <c r="C1638" s="339">
        <f>+C1634</f>
        <v>3.57</v>
      </c>
      <c r="D1638" s="339" t="s">
        <v>782</v>
      </c>
      <c r="E1638" s="339">
        <v>723.91</v>
      </c>
      <c r="F1638" s="339">
        <v>0</v>
      </c>
      <c r="G1638" s="339">
        <f>ROUND((C1638*(E1638)),2)</f>
        <v>2584.36</v>
      </c>
      <c r="H1638" s="339">
        <f>ROUND((C1638*(F1638)),2)</f>
        <v>0</v>
      </c>
    </row>
    <row r="1639" spans="1:10" x14ac:dyDescent="0.2">
      <c r="B1639" s="339" t="s">
        <v>910</v>
      </c>
      <c r="C1639" s="339">
        <v>4.76</v>
      </c>
      <c r="D1639" s="339" t="s">
        <v>1</v>
      </c>
      <c r="E1639" s="339">
        <v>1398.8700375000001</v>
      </c>
      <c r="F1639" s="339">
        <v>0</v>
      </c>
      <c r="G1639" s="339">
        <f>ROUND((C1639*(E1639)),2)</f>
        <v>6658.62</v>
      </c>
      <c r="H1639" s="339">
        <f>ROUND((C1639*(F1639)),2)</f>
        <v>0</v>
      </c>
    </row>
    <row r="1640" spans="1:10" x14ac:dyDescent="0.2">
      <c r="B1640" s="339" t="s">
        <v>707</v>
      </c>
      <c r="G1640" s="339">
        <f>SUM(G1634:G1639)</f>
        <v>28228.31</v>
      </c>
      <c r="H1640" s="339">
        <f>SUM(H1634:H1639)</f>
        <v>3417.3700000000003</v>
      </c>
      <c r="I1640" s="340">
        <f>SUM(G1640:H1640)</f>
        <v>31645.68</v>
      </c>
    </row>
    <row r="1642" spans="1:10" x14ac:dyDescent="0.2">
      <c r="A1642" s="339">
        <f>+A1630+0.01</f>
        <v>105.36000000000018</v>
      </c>
      <c r="B1642" s="339" t="s">
        <v>950</v>
      </c>
      <c r="C1642" s="339">
        <v>1</v>
      </c>
      <c r="D1642" s="339" t="s">
        <v>9</v>
      </c>
      <c r="G1642" s="339">
        <f>+G1652/C1644</f>
        <v>28927.46</v>
      </c>
      <c r="H1642" s="339">
        <f>+H1652/C1644</f>
        <v>3543.2200000000003</v>
      </c>
      <c r="I1642" s="340">
        <f>+H1642+G1642</f>
        <v>32470.68</v>
      </c>
      <c r="J1642" s="339" t="s">
        <v>701</v>
      </c>
    </row>
    <row r="1643" spans="1:10" x14ac:dyDescent="0.2">
      <c r="B1643" s="339" t="s">
        <v>947</v>
      </c>
    </row>
    <row r="1644" spans="1:10" x14ac:dyDescent="0.2">
      <c r="B1644" s="339" t="s">
        <v>703</v>
      </c>
      <c r="C1644" s="339">
        <v>1</v>
      </c>
      <c r="D1644" s="339" t="s">
        <v>9</v>
      </c>
    </row>
    <row r="1645" spans="1:10" x14ac:dyDescent="0.2">
      <c r="B1645" s="339" t="s">
        <v>704</v>
      </c>
    </row>
    <row r="1646" spans="1:10" x14ac:dyDescent="0.2">
      <c r="B1646" s="339" t="s">
        <v>781</v>
      </c>
      <c r="C1646" s="339">
        <v>3.57</v>
      </c>
      <c r="D1646" s="339" t="s">
        <v>782</v>
      </c>
      <c r="E1646" s="339">
        <v>2906.78</v>
      </c>
      <c r="F1646" s="339">
        <v>523.22</v>
      </c>
      <c r="G1646" s="339">
        <f>ROUND((C1646*(E1646)),2)</f>
        <v>10377.200000000001</v>
      </c>
      <c r="H1646" s="339">
        <f>ROUND((C1646*(F1646)),2)</f>
        <v>1867.9</v>
      </c>
    </row>
    <row r="1647" spans="1:10" x14ac:dyDescent="0.2">
      <c r="B1647" s="339" t="s">
        <v>914</v>
      </c>
      <c r="C1647" s="339">
        <f>+C1644*1.1</f>
        <v>1.1000000000000001</v>
      </c>
      <c r="D1647" s="339" t="s">
        <v>9</v>
      </c>
      <c r="E1647" s="339">
        <v>7966.1</v>
      </c>
      <c r="F1647" s="339">
        <v>1433.9</v>
      </c>
      <c r="G1647" s="339">
        <f>ROUND((C1647*(E1647)),2)</f>
        <v>8762.7099999999991</v>
      </c>
      <c r="H1647" s="339">
        <f>ROUND((C1647*(F1647)),2)</f>
        <v>1577.29</v>
      </c>
    </row>
    <row r="1648" spans="1:10" x14ac:dyDescent="0.2">
      <c r="B1648" s="339" t="s">
        <v>784</v>
      </c>
      <c r="C1648" s="339">
        <f>+C1646*2</f>
        <v>7.14</v>
      </c>
      <c r="D1648" s="339" t="s">
        <v>714</v>
      </c>
      <c r="E1648" s="339">
        <v>76.27</v>
      </c>
      <c r="F1648" s="339">
        <v>13.73</v>
      </c>
      <c r="G1648" s="339">
        <f>ROUND((C1648*(E1648)),2)</f>
        <v>544.57000000000005</v>
      </c>
      <c r="H1648" s="339">
        <f>ROUND((C1648*(F1648)),2)</f>
        <v>98.03</v>
      </c>
    </row>
    <row r="1649" spans="1:10" x14ac:dyDescent="0.2">
      <c r="B1649" s="339" t="s">
        <v>722</v>
      </c>
    </row>
    <row r="1650" spans="1:10" x14ac:dyDescent="0.2">
      <c r="B1650" s="339" t="s">
        <v>785</v>
      </c>
      <c r="C1650" s="339">
        <f>+C1646</f>
        <v>3.57</v>
      </c>
      <c r="D1650" s="339" t="s">
        <v>782</v>
      </c>
      <c r="E1650" s="339">
        <v>723.91</v>
      </c>
      <c r="F1650" s="339">
        <v>0</v>
      </c>
      <c r="G1650" s="339">
        <f>ROUND((C1650*(E1650)),2)</f>
        <v>2584.36</v>
      </c>
      <c r="H1650" s="339">
        <f>ROUND((C1650*(F1650)),2)</f>
        <v>0</v>
      </c>
    </row>
    <row r="1651" spans="1:10" x14ac:dyDescent="0.2">
      <c r="B1651" s="339" t="s">
        <v>910</v>
      </c>
      <c r="C1651" s="339">
        <v>4.76</v>
      </c>
      <c r="D1651" s="339" t="s">
        <v>1</v>
      </c>
      <c r="E1651" s="339">
        <v>1398.8700375000001</v>
      </c>
      <c r="F1651" s="339">
        <v>0</v>
      </c>
      <c r="G1651" s="339">
        <f>ROUND((C1651*(E1651)),2)</f>
        <v>6658.62</v>
      </c>
      <c r="H1651" s="339">
        <f>ROUND((C1651*(F1651)),2)</f>
        <v>0</v>
      </c>
    </row>
    <row r="1652" spans="1:10" x14ac:dyDescent="0.2">
      <c r="B1652" s="339" t="s">
        <v>707</v>
      </c>
      <c r="G1652" s="339">
        <f>SUM(G1646:G1651)</f>
        <v>28927.46</v>
      </c>
      <c r="H1652" s="339">
        <f>SUM(H1646:H1651)</f>
        <v>3543.2200000000003</v>
      </c>
      <c r="I1652" s="340">
        <f>SUM(G1652:H1652)</f>
        <v>32470.68</v>
      </c>
    </row>
    <row r="1654" spans="1:10" x14ac:dyDescent="0.2">
      <c r="A1654" s="339">
        <v>106</v>
      </c>
      <c r="B1654" s="339" t="s">
        <v>951</v>
      </c>
    </row>
    <row r="1655" spans="1:10" x14ac:dyDescent="0.2">
      <c r="A1655" s="339">
        <f>+A1654+0.01</f>
        <v>106.01</v>
      </c>
      <c r="B1655" s="339" t="s">
        <v>952</v>
      </c>
      <c r="C1655" s="339">
        <v>1</v>
      </c>
      <c r="D1655" s="339" t="s">
        <v>9</v>
      </c>
      <c r="G1655" s="339">
        <f>+G1665/C1657</f>
        <v>77734.899999999994</v>
      </c>
      <c r="H1655" s="339">
        <f>+H1665/C1657</f>
        <v>4820.0999999999995</v>
      </c>
      <c r="I1655" s="340">
        <f>+H1655+G1655</f>
        <v>82555</v>
      </c>
      <c r="J1655" s="339" t="s">
        <v>701</v>
      </c>
    </row>
    <row r="1656" spans="1:10" x14ac:dyDescent="0.2">
      <c r="B1656" s="339" t="s">
        <v>953</v>
      </c>
    </row>
    <row r="1657" spans="1:10" x14ac:dyDescent="0.2">
      <c r="B1657" s="339" t="s">
        <v>703</v>
      </c>
      <c r="C1657" s="339">
        <v>1</v>
      </c>
      <c r="D1657" s="339" t="s">
        <v>9</v>
      </c>
    </row>
    <row r="1658" spans="1:10" x14ac:dyDescent="0.2">
      <c r="B1658" s="339" t="s">
        <v>704</v>
      </c>
    </row>
    <row r="1659" spans="1:10" x14ac:dyDescent="0.2">
      <c r="B1659" s="339" t="s">
        <v>781</v>
      </c>
      <c r="C1659" s="339">
        <v>6.58</v>
      </c>
      <c r="D1659" s="339" t="s">
        <v>782</v>
      </c>
      <c r="E1659" s="339">
        <v>2906.78</v>
      </c>
      <c r="F1659" s="339">
        <v>523.22</v>
      </c>
      <c r="G1659" s="339">
        <f>ROUND((C1659*(E1659)),2)</f>
        <v>19126.61</v>
      </c>
      <c r="H1659" s="339">
        <f>ROUND((C1659*(F1659)),2)</f>
        <v>3442.79</v>
      </c>
    </row>
    <row r="1660" spans="1:10" x14ac:dyDescent="0.2">
      <c r="B1660" s="339" t="s">
        <v>809</v>
      </c>
      <c r="C1660" s="339">
        <f>+C1657*1.1</f>
        <v>1.1000000000000001</v>
      </c>
      <c r="D1660" s="339" t="s">
        <v>9</v>
      </c>
      <c r="E1660" s="339">
        <v>7246.9600000000009</v>
      </c>
      <c r="F1660" s="339">
        <v>1087.8399999999999</v>
      </c>
      <c r="G1660" s="339">
        <f>ROUND((C1660*(E1660)),2)</f>
        <v>7971.66</v>
      </c>
      <c r="H1660" s="339">
        <f>ROUND((C1660*(F1660)),2)</f>
        <v>1196.6199999999999</v>
      </c>
    </row>
    <row r="1661" spans="1:10" x14ac:dyDescent="0.2">
      <c r="B1661" s="339" t="s">
        <v>784</v>
      </c>
      <c r="C1661" s="339">
        <f>+C1659*2</f>
        <v>13.16</v>
      </c>
      <c r="D1661" s="339" t="s">
        <v>714</v>
      </c>
      <c r="E1661" s="339">
        <v>76.27</v>
      </c>
      <c r="F1661" s="339">
        <v>13.73</v>
      </c>
      <c r="G1661" s="339">
        <f>ROUND((C1661*(E1661)),2)</f>
        <v>1003.71</v>
      </c>
      <c r="H1661" s="339">
        <f>ROUND((C1661*(F1661)),2)</f>
        <v>180.69</v>
      </c>
    </row>
    <row r="1662" spans="1:10" x14ac:dyDescent="0.2">
      <c r="B1662" s="339" t="s">
        <v>722</v>
      </c>
    </row>
    <row r="1663" spans="1:10" x14ac:dyDescent="0.2">
      <c r="B1663" s="339" t="s">
        <v>785</v>
      </c>
      <c r="C1663" s="339">
        <v>50</v>
      </c>
      <c r="D1663" s="339" t="s">
        <v>1</v>
      </c>
      <c r="E1663" s="339">
        <v>160.51</v>
      </c>
      <c r="F1663" s="339">
        <v>0</v>
      </c>
      <c r="G1663" s="339">
        <f>ROUND((C1663*(E1663)),2)</f>
        <v>8025.5</v>
      </c>
      <c r="H1663" s="339">
        <f>ROUND((C1663*(F1663)),2)</f>
        <v>0</v>
      </c>
    </row>
    <row r="1664" spans="1:10" x14ac:dyDescent="0.2">
      <c r="B1664" s="339" t="s">
        <v>954</v>
      </c>
      <c r="C1664" s="339">
        <f>+C1663</f>
        <v>50</v>
      </c>
      <c r="D1664" s="339" t="s">
        <v>1</v>
      </c>
      <c r="E1664" s="339">
        <v>832.14832999999987</v>
      </c>
      <c r="F1664" s="339">
        <v>0</v>
      </c>
      <c r="G1664" s="339">
        <f>ROUND((C1664*(E1664)),2)</f>
        <v>41607.42</v>
      </c>
      <c r="H1664" s="339">
        <f>ROUND((C1664*(F1664)),2)</f>
        <v>0</v>
      </c>
    </row>
    <row r="1665" spans="1:10" x14ac:dyDescent="0.2">
      <c r="B1665" s="339" t="s">
        <v>707</v>
      </c>
      <c r="G1665" s="339">
        <f>SUM(G1659:G1664)</f>
        <v>77734.899999999994</v>
      </c>
      <c r="H1665" s="339">
        <f>SUM(H1659:H1664)</f>
        <v>4820.0999999999995</v>
      </c>
      <c r="I1665" s="340">
        <f>SUM(G1665:H1665)</f>
        <v>82555</v>
      </c>
    </row>
    <row r="1667" spans="1:10" x14ac:dyDescent="0.2">
      <c r="A1667" s="339">
        <f>+A1655+0.01</f>
        <v>106.02000000000001</v>
      </c>
      <c r="B1667" s="339" t="s">
        <v>955</v>
      </c>
      <c r="C1667" s="339">
        <v>1</v>
      </c>
      <c r="D1667" s="339" t="s">
        <v>9</v>
      </c>
      <c r="G1667" s="339">
        <f>+G1677/C1669</f>
        <v>77235.360000000001</v>
      </c>
      <c r="H1667" s="339">
        <f>+H1677/C1669</f>
        <v>4830.329999999999</v>
      </c>
      <c r="I1667" s="340">
        <f>+H1667+G1667</f>
        <v>82065.69</v>
      </c>
      <c r="J1667" s="339" t="s">
        <v>701</v>
      </c>
    </row>
    <row r="1668" spans="1:10" x14ac:dyDescent="0.2">
      <c r="B1668" s="339" t="s">
        <v>953</v>
      </c>
    </row>
    <row r="1669" spans="1:10" x14ac:dyDescent="0.2">
      <c r="B1669" s="339" t="s">
        <v>703</v>
      </c>
      <c r="C1669" s="339">
        <v>1</v>
      </c>
      <c r="D1669" s="339" t="s">
        <v>9</v>
      </c>
    </row>
    <row r="1670" spans="1:10" x14ac:dyDescent="0.2">
      <c r="B1670" s="339" t="s">
        <v>704</v>
      </c>
    </row>
    <row r="1671" spans="1:10" x14ac:dyDescent="0.2">
      <c r="B1671" s="339" t="s">
        <v>781</v>
      </c>
      <c r="C1671" s="339">
        <v>6.58</v>
      </c>
      <c r="D1671" s="339" t="s">
        <v>782</v>
      </c>
      <c r="E1671" s="339">
        <v>2906.78</v>
      </c>
      <c r="F1671" s="339">
        <v>523.22</v>
      </c>
      <c r="G1671" s="339">
        <f>ROUND((C1671*(E1671)),2)</f>
        <v>19126.61</v>
      </c>
      <c r="H1671" s="339">
        <f>ROUND((C1671*(F1671)),2)</f>
        <v>3442.79</v>
      </c>
    </row>
    <row r="1672" spans="1:10" x14ac:dyDescent="0.2">
      <c r="B1672" s="339" t="s">
        <v>809</v>
      </c>
      <c r="C1672" s="339">
        <f>+C1669*1.1</f>
        <v>1.1000000000000001</v>
      </c>
      <c r="D1672" s="339" t="s">
        <v>9</v>
      </c>
      <c r="E1672" s="339">
        <v>6792.84</v>
      </c>
      <c r="F1672" s="339">
        <v>1097.1399999999999</v>
      </c>
      <c r="G1672" s="339">
        <f>ROUND((C1672*(E1672)),2)</f>
        <v>7472.12</v>
      </c>
      <c r="H1672" s="339">
        <f>ROUND((C1672*(F1672)),2)</f>
        <v>1206.8499999999999</v>
      </c>
    </row>
    <row r="1673" spans="1:10" x14ac:dyDescent="0.2">
      <c r="B1673" s="339" t="s">
        <v>784</v>
      </c>
      <c r="C1673" s="339">
        <f>+C1671*2</f>
        <v>13.16</v>
      </c>
      <c r="D1673" s="339" t="s">
        <v>714</v>
      </c>
      <c r="E1673" s="339">
        <v>76.27</v>
      </c>
      <c r="F1673" s="339">
        <v>13.73</v>
      </c>
      <c r="G1673" s="339">
        <f>ROUND((C1673*(E1673)),2)</f>
        <v>1003.71</v>
      </c>
      <c r="H1673" s="339">
        <f>ROUND((C1673*(F1673)),2)</f>
        <v>180.69</v>
      </c>
    </row>
    <row r="1674" spans="1:10" x14ac:dyDescent="0.2">
      <c r="B1674" s="339" t="s">
        <v>722</v>
      </c>
    </row>
    <row r="1675" spans="1:10" x14ac:dyDescent="0.2">
      <c r="B1675" s="339" t="s">
        <v>785</v>
      </c>
      <c r="C1675" s="339">
        <v>50</v>
      </c>
      <c r="D1675" s="339" t="s">
        <v>1</v>
      </c>
      <c r="E1675" s="339">
        <v>160.51</v>
      </c>
      <c r="F1675" s="339">
        <v>0</v>
      </c>
      <c r="G1675" s="339">
        <f>ROUND((C1675*(E1675)),2)</f>
        <v>8025.5</v>
      </c>
      <c r="H1675" s="339">
        <f>ROUND((C1675*(F1675)),2)</f>
        <v>0</v>
      </c>
    </row>
    <row r="1676" spans="1:10" x14ac:dyDescent="0.2">
      <c r="B1676" s="339" t="s">
        <v>954</v>
      </c>
      <c r="C1676" s="339">
        <f>+C1675</f>
        <v>50</v>
      </c>
      <c r="D1676" s="339" t="s">
        <v>1</v>
      </c>
      <c r="E1676" s="339">
        <v>832.14832999999987</v>
      </c>
      <c r="F1676" s="339">
        <v>0</v>
      </c>
      <c r="G1676" s="339">
        <f>ROUND((C1676*(E1676)),2)</f>
        <v>41607.42</v>
      </c>
      <c r="H1676" s="339">
        <f>ROUND((C1676*(F1676)),2)</f>
        <v>0</v>
      </c>
    </row>
    <row r="1677" spans="1:10" x14ac:dyDescent="0.2">
      <c r="B1677" s="339" t="s">
        <v>707</v>
      </c>
      <c r="G1677" s="339">
        <f>SUM(G1671:G1676)</f>
        <v>77235.360000000001</v>
      </c>
      <c r="H1677" s="339">
        <f>SUM(H1671:H1676)</f>
        <v>4830.329999999999</v>
      </c>
      <c r="I1677" s="340">
        <f>SUM(G1677:H1677)</f>
        <v>82065.69</v>
      </c>
    </row>
    <row r="1679" spans="1:10" ht="24" x14ac:dyDescent="0.2">
      <c r="A1679" s="339">
        <f>+A1667+0.01</f>
        <v>106.03000000000002</v>
      </c>
      <c r="B1679" s="339" t="s">
        <v>956</v>
      </c>
      <c r="C1679" s="339">
        <v>1</v>
      </c>
      <c r="D1679" s="339" t="s">
        <v>9</v>
      </c>
      <c r="G1679" s="339">
        <f>+G1689/C1681</f>
        <v>77372.86</v>
      </c>
      <c r="H1679" s="339">
        <f>+H1689/C1681</f>
        <v>4855.07</v>
      </c>
      <c r="I1679" s="340">
        <f>+H1679+G1679</f>
        <v>82227.929999999993</v>
      </c>
      <c r="J1679" s="339" t="s">
        <v>701</v>
      </c>
    </row>
    <row r="1680" spans="1:10" x14ac:dyDescent="0.2">
      <c r="B1680" s="339" t="s">
        <v>953</v>
      </c>
    </row>
    <row r="1681" spans="1:10" x14ac:dyDescent="0.2">
      <c r="B1681" s="339" t="s">
        <v>703</v>
      </c>
      <c r="C1681" s="339">
        <v>1</v>
      </c>
      <c r="D1681" s="339" t="s">
        <v>9</v>
      </c>
    </row>
    <row r="1682" spans="1:10" x14ac:dyDescent="0.2">
      <c r="B1682" s="339" t="s">
        <v>704</v>
      </c>
    </row>
    <row r="1683" spans="1:10" x14ac:dyDescent="0.2">
      <c r="B1683" s="339" t="s">
        <v>781</v>
      </c>
      <c r="C1683" s="339">
        <v>6.58</v>
      </c>
      <c r="D1683" s="339" t="s">
        <v>782</v>
      </c>
      <c r="E1683" s="339">
        <v>2906.78</v>
      </c>
      <c r="F1683" s="339">
        <v>523.22</v>
      </c>
      <c r="G1683" s="339">
        <f>ROUND((C1683*(E1683)),2)</f>
        <v>19126.61</v>
      </c>
      <c r="H1683" s="339">
        <f>ROUND((C1683*(F1683)),2)</f>
        <v>3442.79</v>
      </c>
    </row>
    <row r="1684" spans="1:10" x14ac:dyDescent="0.2">
      <c r="B1684" s="339" t="s">
        <v>912</v>
      </c>
      <c r="C1684" s="339">
        <f>+C1681*1.1</f>
        <v>1.1000000000000001</v>
      </c>
      <c r="D1684" s="339" t="s">
        <v>9</v>
      </c>
      <c r="E1684" s="339">
        <v>6917.84</v>
      </c>
      <c r="F1684" s="339">
        <v>1119.6300000000001</v>
      </c>
      <c r="G1684" s="339">
        <f>ROUND((C1684*(E1684)),2)</f>
        <v>7609.62</v>
      </c>
      <c r="H1684" s="339">
        <f>ROUND((C1684*(F1684)),2)</f>
        <v>1231.5899999999999</v>
      </c>
    </row>
    <row r="1685" spans="1:10" x14ac:dyDescent="0.2">
      <c r="B1685" s="339" t="s">
        <v>784</v>
      </c>
      <c r="C1685" s="339">
        <f>+C1683*2</f>
        <v>13.16</v>
      </c>
      <c r="D1685" s="339" t="s">
        <v>714</v>
      </c>
      <c r="E1685" s="339">
        <v>76.27</v>
      </c>
      <c r="F1685" s="339">
        <v>13.73</v>
      </c>
      <c r="G1685" s="339">
        <f>ROUND((C1685*(E1685)),2)</f>
        <v>1003.71</v>
      </c>
      <c r="H1685" s="339">
        <f>ROUND((C1685*(F1685)),2)</f>
        <v>180.69</v>
      </c>
    </row>
    <row r="1686" spans="1:10" x14ac:dyDescent="0.2">
      <c r="B1686" s="339" t="s">
        <v>722</v>
      </c>
    </row>
    <row r="1687" spans="1:10" x14ac:dyDescent="0.2">
      <c r="B1687" s="339" t="s">
        <v>785</v>
      </c>
      <c r="C1687" s="339">
        <v>50</v>
      </c>
      <c r="D1687" s="339" t="s">
        <v>1</v>
      </c>
      <c r="E1687" s="339">
        <v>160.51</v>
      </c>
      <c r="F1687" s="339">
        <v>0</v>
      </c>
      <c r="G1687" s="339">
        <f>ROUND((C1687*(E1687)),2)</f>
        <v>8025.5</v>
      </c>
      <c r="H1687" s="339">
        <f>ROUND((C1687*(F1687)),2)</f>
        <v>0</v>
      </c>
    </row>
    <row r="1688" spans="1:10" x14ac:dyDescent="0.2">
      <c r="B1688" s="339" t="s">
        <v>954</v>
      </c>
      <c r="C1688" s="339">
        <f>+C1687</f>
        <v>50</v>
      </c>
      <c r="D1688" s="339" t="s">
        <v>1</v>
      </c>
      <c r="E1688" s="339">
        <v>832.14832999999987</v>
      </c>
      <c r="F1688" s="339">
        <v>0</v>
      </c>
      <c r="G1688" s="339">
        <f>ROUND((C1688*(E1688)),2)</f>
        <v>41607.42</v>
      </c>
      <c r="H1688" s="339">
        <f>ROUND((C1688*(F1688)),2)</f>
        <v>0</v>
      </c>
    </row>
    <row r="1689" spans="1:10" x14ac:dyDescent="0.2">
      <c r="B1689" s="339" t="s">
        <v>707</v>
      </c>
      <c r="G1689" s="339">
        <f>SUM(G1683:G1688)</f>
        <v>77372.86</v>
      </c>
      <c r="H1689" s="339">
        <f>SUM(H1683:H1688)</f>
        <v>4855.07</v>
      </c>
      <c r="I1689" s="340">
        <f>SUM(G1689:H1689)</f>
        <v>82227.929999999993</v>
      </c>
    </row>
    <row r="1691" spans="1:10" x14ac:dyDescent="0.2">
      <c r="A1691" s="339">
        <f>+A1679+0.01</f>
        <v>106.04000000000002</v>
      </c>
      <c r="B1691" s="339" t="s">
        <v>957</v>
      </c>
      <c r="C1691" s="339">
        <v>1</v>
      </c>
      <c r="D1691" s="339" t="s">
        <v>9</v>
      </c>
      <c r="G1691" s="339">
        <f>+G1701/C1693</f>
        <v>57791.44</v>
      </c>
      <c r="H1691" s="339">
        <f>+H1701/C1693</f>
        <v>4208.84</v>
      </c>
      <c r="I1691" s="340">
        <f>+H1691+G1691</f>
        <v>62000.28</v>
      </c>
      <c r="J1691" s="339" t="s">
        <v>701</v>
      </c>
    </row>
    <row r="1692" spans="1:10" x14ac:dyDescent="0.2">
      <c r="B1692" s="339" t="s">
        <v>958</v>
      </c>
    </row>
    <row r="1693" spans="1:10" x14ac:dyDescent="0.2">
      <c r="B1693" s="339" t="s">
        <v>703</v>
      </c>
      <c r="C1693" s="339">
        <v>1</v>
      </c>
      <c r="D1693" s="339" t="s">
        <v>9</v>
      </c>
    </row>
    <row r="1694" spans="1:10" x14ac:dyDescent="0.2">
      <c r="B1694" s="339" t="s">
        <v>704</v>
      </c>
    </row>
    <row r="1695" spans="1:10" x14ac:dyDescent="0.2">
      <c r="B1695" s="339" t="s">
        <v>781</v>
      </c>
      <c r="C1695" s="339">
        <v>5.47</v>
      </c>
      <c r="D1695" s="339" t="s">
        <v>782</v>
      </c>
      <c r="E1695" s="339">
        <v>2906.78</v>
      </c>
      <c r="F1695" s="339">
        <v>523.22</v>
      </c>
      <c r="G1695" s="339">
        <f>ROUND((C1695*(E1695)),2)</f>
        <v>15900.09</v>
      </c>
      <c r="H1695" s="339">
        <f>ROUND((C1695*(F1695)),2)</f>
        <v>2862.01</v>
      </c>
    </row>
    <row r="1696" spans="1:10" x14ac:dyDescent="0.2">
      <c r="B1696" s="339" t="s">
        <v>809</v>
      </c>
      <c r="C1696" s="339">
        <f>+C1693*1.1</f>
        <v>1.1000000000000001</v>
      </c>
      <c r="D1696" s="339" t="s">
        <v>9</v>
      </c>
      <c r="E1696" s="339">
        <v>7246.9600000000009</v>
      </c>
      <c r="F1696" s="339">
        <v>1087.8399999999999</v>
      </c>
      <c r="G1696" s="339">
        <f>ROUND((C1696*(E1696)),2)</f>
        <v>7971.66</v>
      </c>
      <c r="H1696" s="339">
        <f>ROUND((C1696*(F1696)),2)</f>
        <v>1196.6199999999999</v>
      </c>
    </row>
    <row r="1697" spans="1:10" x14ac:dyDescent="0.2">
      <c r="B1697" s="339" t="s">
        <v>784</v>
      </c>
      <c r="C1697" s="339">
        <f>+C1695*2</f>
        <v>10.94</v>
      </c>
      <c r="D1697" s="339" t="s">
        <v>714</v>
      </c>
      <c r="E1697" s="339">
        <v>76.27</v>
      </c>
      <c r="F1697" s="339">
        <v>13.73</v>
      </c>
      <c r="G1697" s="339">
        <f>ROUND((C1697*(E1697)),2)</f>
        <v>834.39</v>
      </c>
      <c r="H1697" s="339">
        <f>ROUND((C1697*(F1697)),2)</f>
        <v>150.21</v>
      </c>
    </row>
    <row r="1698" spans="1:10" x14ac:dyDescent="0.2">
      <c r="B1698" s="339" t="s">
        <v>722</v>
      </c>
    </row>
    <row r="1699" spans="1:10" x14ac:dyDescent="0.2">
      <c r="B1699" s="339" t="s">
        <v>785</v>
      </c>
      <c r="C1699" s="339">
        <v>33.33</v>
      </c>
      <c r="D1699" s="339" t="s">
        <v>1</v>
      </c>
      <c r="E1699" s="339">
        <v>160.51</v>
      </c>
      <c r="F1699" s="339">
        <v>0</v>
      </c>
      <c r="G1699" s="339">
        <f>ROUND((C1699*(E1699)),2)</f>
        <v>5349.8</v>
      </c>
      <c r="H1699" s="339">
        <f>ROUND((C1699*(F1699)),2)</f>
        <v>0</v>
      </c>
    </row>
    <row r="1700" spans="1:10" x14ac:dyDescent="0.2">
      <c r="B1700" s="339" t="s">
        <v>954</v>
      </c>
      <c r="C1700" s="339">
        <f>+C1699</f>
        <v>33.33</v>
      </c>
      <c r="D1700" s="339" t="s">
        <v>1</v>
      </c>
      <c r="E1700" s="339">
        <v>832.14832999999987</v>
      </c>
      <c r="F1700" s="339">
        <v>0</v>
      </c>
      <c r="G1700" s="339">
        <f>ROUND((C1700*(E1700)),2)</f>
        <v>27735.5</v>
      </c>
      <c r="H1700" s="339">
        <f>ROUND((C1700*(F1700)),2)</f>
        <v>0</v>
      </c>
    </row>
    <row r="1701" spans="1:10" x14ac:dyDescent="0.2">
      <c r="B1701" s="339" t="s">
        <v>707</v>
      </c>
      <c r="G1701" s="339">
        <f>SUM(G1695:G1700)</f>
        <v>57791.44</v>
      </c>
      <c r="H1701" s="339">
        <f>SUM(H1695:H1700)</f>
        <v>4208.84</v>
      </c>
      <c r="I1701" s="340">
        <f>SUM(G1701:H1701)</f>
        <v>62000.28</v>
      </c>
    </row>
    <row r="1703" spans="1:10" x14ac:dyDescent="0.2">
      <c r="A1703" s="339">
        <f>+A1691+0.01</f>
        <v>106.05000000000003</v>
      </c>
      <c r="B1703" s="339" t="s">
        <v>959</v>
      </c>
      <c r="C1703" s="339">
        <v>1</v>
      </c>
      <c r="D1703" s="339" t="s">
        <v>9</v>
      </c>
      <c r="G1703" s="339">
        <f>+G1713/C1705</f>
        <v>57291.899999999994</v>
      </c>
      <c r="H1703" s="339">
        <f>+H1713/C1705</f>
        <v>4219.07</v>
      </c>
      <c r="I1703" s="340">
        <f>+H1703+G1703</f>
        <v>61510.969999999994</v>
      </c>
      <c r="J1703" s="339" t="s">
        <v>701</v>
      </c>
    </row>
    <row r="1704" spans="1:10" x14ac:dyDescent="0.2">
      <c r="B1704" s="339" t="s">
        <v>958</v>
      </c>
    </row>
    <row r="1705" spans="1:10" x14ac:dyDescent="0.2">
      <c r="B1705" s="339" t="s">
        <v>703</v>
      </c>
      <c r="C1705" s="339">
        <v>1</v>
      </c>
      <c r="D1705" s="339" t="s">
        <v>9</v>
      </c>
    </row>
    <row r="1706" spans="1:10" x14ac:dyDescent="0.2">
      <c r="B1706" s="339" t="s">
        <v>704</v>
      </c>
    </row>
    <row r="1707" spans="1:10" x14ac:dyDescent="0.2">
      <c r="B1707" s="339" t="s">
        <v>781</v>
      </c>
      <c r="C1707" s="339">
        <v>5.47</v>
      </c>
      <c r="D1707" s="339" t="s">
        <v>782</v>
      </c>
      <c r="E1707" s="339">
        <v>2906.78</v>
      </c>
      <c r="F1707" s="339">
        <v>523.22</v>
      </c>
      <c r="G1707" s="339">
        <f>ROUND((C1707*(E1707)),2)</f>
        <v>15900.09</v>
      </c>
      <c r="H1707" s="339">
        <f>ROUND((C1707*(F1707)),2)</f>
        <v>2862.01</v>
      </c>
    </row>
    <row r="1708" spans="1:10" x14ac:dyDescent="0.2">
      <c r="B1708" s="339" t="s">
        <v>809</v>
      </c>
      <c r="C1708" s="339">
        <f>+C1705*1.1</f>
        <v>1.1000000000000001</v>
      </c>
      <c r="D1708" s="339" t="s">
        <v>9</v>
      </c>
      <c r="E1708" s="339">
        <v>6792.84</v>
      </c>
      <c r="F1708" s="339">
        <v>1097.1399999999999</v>
      </c>
      <c r="G1708" s="339">
        <f>ROUND((C1708*(E1708)),2)</f>
        <v>7472.12</v>
      </c>
      <c r="H1708" s="339">
        <f>ROUND((C1708*(F1708)),2)</f>
        <v>1206.8499999999999</v>
      </c>
    </row>
    <row r="1709" spans="1:10" x14ac:dyDescent="0.2">
      <c r="B1709" s="339" t="s">
        <v>784</v>
      </c>
      <c r="C1709" s="339">
        <f>+C1707*2</f>
        <v>10.94</v>
      </c>
      <c r="D1709" s="339" t="s">
        <v>714</v>
      </c>
      <c r="E1709" s="339">
        <v>76.27</v>
      </c>
      <c r="F1709" s="339">
        <v>13.73</v>
      </c>
      <c r="G1709" s="339">
        <f>ROUND((C1709*(E1709)),2)</f>
        <v>834.39</v>
      </c>
      <c r="H1709" s="339">
        <f>ROUND((C1709*(F1709)),2)</f>
        <v>150.21</v>
      </c>
    </row>
    <row r="1710" spans="1:10" x14ac:dyDescent="0.2">
      <c r="B1710" s="339" t="s">
        <v>722</v>
      </c>
    </row>
    <row r="1711" spans="1:10" x14ac:dyDescent="0.2">
      <c r="B1711" s="339" t="s">
        <v>785</v>
      </c>
      <c r="C1711" s="339">
        <v>33.33</v>
      </c>
      <c r="D1711" s="339" t="s">
        <v>1</v>
      </c>
      <c r="E1711" s="339">
        <v>160.51</v>
      </c>
      <c r="F1711" s="339">
        <v>0</v>
      </c>
      <c r="G1711" s="339">
        <f>ROUND((C1711*(E1711)),2)</f>
        <v>5349.8</v>
      </c>
      <c r="H1711" s="339">
        <f>ROUND((C1711*(F1711)),2)</f>
        <v>0</v>
      </c>
    </row>
    <row r="1712" spans="1:10" x14ac:dyDescent="0.2">
      <c r="B1712" s="339" t="s">
        <v>954</v>
      </c>
      <c r="C1712" s="339">
        <f>+C1711</f>
        <v>33.33</v>
      </c>
      <c r="D1712" s="339" t="s">
        <v>1</v>
      </c>
      <c r="E1712" s="339">
        <v>832.14832999999987</v>
      </c>
      <c r="F1712" s="339">
        <v>0</v>
      </c>
      <c r="G1712" s="339">
        <f>ROUND((C1712*(E1712)),2)</f>
        <v>27735.5</v>
      </c>
      <c r="H1712" s="339">
        <f>ROUND((C1712*(F1712)),2)</f>
        <v>0</v>
      </c>
    </row>
    <row r="1713" spans="1:10" x14ac:dyDescent="0.2">
      <c r="B1713" s="339" t="s">
        <v>707</v>
      </c>
      <c r="G1713" s="339">
        <f>SUM(G1707:G1712)</f>
        <v>57291.899999999994</v>
      </c>
      <c r="H1713" s="339">
        <f>SUM(H1707:H1712)</f>
        <v>4219.07</v>
      </c>
      <c r="I1713" s="340">
        <f>SUM(G1713:H1713)</f>
        <v>61510.969999999994</v>
      </c>
    </row>
    <row r="1715" spans="1:10" ht="24" x14ac:dyDescent="0.2">
      <c r="A1715" s="339">
        <f>+A1703+0.01</f>
        <v>106.06000000000003</v>
      </c>
      <c r="B1715" s="339" t="s">
        <v>960</v>
      </c>
      <c r="C1715" s="339">
        <v>1</v>
      </c>
      <c r="D1715" s="339" t="s">
        <v>9</v>
      </c>
      <c r="G1715" s="339">
        <f>+G1725/C1717</f>
        <v>57429.399999999994</v>
      </c>
      <c r="H1715" s="339">
        <f>+H1725/C1717</f>
        <v>4243.8100000000004</v>
      </c>
      <c r="I1715" s="340">
        <f>+H1715+G1715</f>
        <v>61673.209999999992</v>
      </c>
      <c r="J1715" s="339" t="s">
        <v>701</v>
      </c>
    </row>
    <row r="1716" spans="1:10" x14ac:dyDescent="0.2">
      <c r="B1716" s="339" t="s">
        <v>958</v>
      </c>
    </row>
    <row r="1717" spans="1:10" x14ac:dyDescent="0.2">
      <c r="B1717" s="339" t="s">
        <v>703</v>
      </c>
      <c r="C1717" s="339">
        <v>1</v>
      </c>
      <c r="D1717" s="339" t="s">
        <v>9</v>
      </c>
    </row>
    <row r="1718" spans="1:10" x14ac:dyDescent="0.2">
      <c r="B1718" s="339" t="s">
        <v>704</v>
      </c>
    </row>
    <row r="1719" spans="1:10" x14ac:dyDescent="0.2">
      <c r="B1719" s="339" t="s">
        <v>781</v>
      </c>
      <c r="C1719" s="339">
        <v>5.47</v>
      </c>
      <c r="D1719" s="339" t="s">
        <v>782</v>
      </c>
      <c r="E1719" s="339">
        <v>2906.78</v>
      </c>
      <c r="F1719" s="339">
        <v>523.22</v>
      </c>
      <c r="G1719" s="339">
        <f>ROUND((C1719*(E1719)),2)</f>
        <v>15900.09</v>
      </c>
      <c r="H1719" s="339">
        <f>ROUND((C1719*(F1719)),2)</f>
        <v>2862.01</v>
      </c>
    </row>
    <row r="1720" spans="1:10" x14ac:dyDescent="0.2">
      <c r="B1720" s="339" t="s">
        <v>912</v>
      </c>
      <c r="C1720" s="339">
        <f>+C1717*1.1</f>
        <v>1.1000000000000001</v>
      </c>
      <c r="D1720" s="339" t="s">
        <v>9</v>
      </c>
      <c r="E1720" s="339">
        <v>6917.84</v>
      </c>
      <c r="F1720" s="339">
        <v>1119.6300000000001</v>
      </c>
      <c r="G1720" s="339">
        <f>ROUND((C1720*(E1720)),2)</f>
        <v>7609.62</v>
      </c>
      <c r="H1720" s="339">
        <f>ROUND((C1720*(F1720)),2)</f>
        <v>1231.5899999999999</v>
      </c>
    </row>
    <row r="1721" spans="1:10" x14ac:dyDescent="0.2">
      <c r="B1721" s="339" t="s">
        <v>784</v>
      </c>
      <c r="C1721" s="339">
        <f>+C1719*2</f>
        <v>10.94</v>
      </c>
      <c r="D1721" s="339" t="s">
        <v>714</v>
      </c>
      <c r="E1721" s="339">
        <v>76.27</v>
      </c>
      <c r="F1721" s="339">
        <v>13.73</v>
      </c>
      <c r="G1721" s="339">
        <f>ROUND((C1721*(E1721)),2)</f>
        <v>834.39</v>
      </c>
      <c r="H1721" s="339">
        <f>ROUND((C1721*(F1721)),2)</f>
        <v>150.21</v>
      </c>
    </row>
    <row r="1722" spans="1:10" x14ac:dyDescent="0.2">
      <c r="B1722" s="339" t="s">
        <v>722</v>
      </c>
    </row>
    <row r="1723" spans="1:10" x14ac:dyDescent="0.2">
      <c r="B1723" s="339" t="s">
        <v>785</v>
      </c>
      <c r="C1723" s="339">
        <v>33.33</v>
      </c>
      <c r="D1723" s="339" t="s">
        <v>1</v>
      </c>
      <c r="E1723" s="339">
        <v>160.51</v>
      </c>
      <c r="F1723" s="339">
        <v>0</v>
      </c>
      <c r="G1723" s="339">
        <f>ROUND((C1723*(E1723)),2)</f>
        <v>5349.8</v>
      </c>
      <c r="H1723" s="339">
        <f>ROUND((C1723*(F1723)),2)</f>
        <v>0</v>
      </c>
    </row>
    <row r="1724" spans="1:10" x14ac:dyDescent="0.2">
      <c r="B1724" s="339" t="s">
        <v>954</v>
      </c>
      <c r="C1724" s="339">
        <f>+C1723</f>
        <v>33.33</v>
      </c>
      <c r="D1724" s="339" t="s">
        <v>1</v>
      </c>
      <c r="E1724" s="339">
        <v>832.14832999999987</v>
      </c>
      <c r="F1724" s="339">
        <v>0</v>
      </c>
      <c r="G1724" s="339">
        <f>ROUND((C1724*(E1724)),2)</f>
        <v>27735.5</v>
      </c>
      <c r="H1724" s="339">
        <f>ROUND((C1724*(F1724)),2)</f>
        <v>0</v>
      </c>
    </row>
    <row r="1725" spans="1:10" x14ac:dyDescent="0.2">
      <c r="B1725" s="339" t="s">
        <v>707</v>
      </c>
      <c r="G1725" s="339">
        <f>SUM(G1719:G1724)</f>
        <v>57429.399999999994</v>
      </c>
      <c r="H1725" s="339">
        <f>SUM(H1719:H1724)</f>
        <v>4243.8100000000004</v>
      </c>
      <c r="I1725" s="340">
        <f>SUM(G1725:H1725)</f>
        <v>61673.209999999992</v>
      </c>
    </row>
    <row r="1727" spans="1:10" x14ac:dyDescent="0.2">
      <c r="A1727" s="339">
        <f>+A1715+0.01</f>
        <v>106.07000000000004</v>
      </c>
      <c r="B1727" s="339" t="s">
        <v>961</v>
      </c>
      <c r="C1727" s="339">
        <v>1</v>
      </c>
      <c r="D1727" s="339" t="s">
        <v>9</v>
      </c>
      <c r="G1727" s="339">
        <f>+G1737/C1729</f>
        <v>46034.979999999996</v>
      </c>
      <c r="H1727" s="339">
        <f>+H1737/C1729</f>
        <v>3581.06</v>
      </c>
      <c r="I1727" s="340">
        <f>+H1727+G1727</f>
        <v>49616.039999999994</v>
      </c>
      <c r="J1727" s="339" t="s">
        <v>701</v>
      </c>
    </row>
    <row r="1728" spans="1:10" x14ac:dyDescent="0.2">
      <c r="B1728" s="339" t="s">
        <v>962</v>
      </c>
    </row>
    <row r="1729" spans="1:10" x14ac:dyDescent="0.2">
      <c r="B1729" s="339" t="s">
        <v>703</v>
      </c>
      <c r="C1729" s="339">
        <v>1</v>
      </c>
      <c r="D1729" s="339" t="s">
        <v>9</v>
      </c>
    </row>
    <row r="1730" spans="1:10" x14ac:dyDescent="0.2">
      <c r="B1730" s="339" t="s">
        <v>704</v>
      </c>
    </row>
    <row r="1731" spans="1:10" x14ac:dyDescent="0.2">
      <c r="B1731" s="339" t="s">
        <v>781</v>
      </c>
      <c r="C1731" s="339">
        <v>4.33</v>
      </c>
      <c r="D1731" s="339" t="s">
        <v>782</v>
      </c>
      <c r="E1731" s="339">
        <v>2906.78</v>
      </c>
      <c r="F1731" s="339">
        <v>523.22</v>
      </c>
      <c r="G1731" s="339">
        <f>ROUND((C1731*(E1731)),2)</f>
        <v>12586.36</v>
      </c>
      <c r="H1731" s="339">
        <f>ROUND((C1731*(F1731)),2)</f>
        <v>2265.54</v>
      </c>
    </row>
    <row r="1732" spans="1:10" x14ac:dyDescent="0.2">
      <c r="B1732" s="339" t="s">
        <v>809</v>
      </c>
      <c r="C1732" s="339">
        <f>+C1729*1.1</f>
        <v>1.1000000000000001</v>
      </c>
      <c r="D1732" s="339" t="s">
        <v>9</v>
      </c>
      <c r="E1732" s="339">
        <v>7246.9600000000009</v>
      </c>
      <c r="F1732" s="339">
        <v>1087.8399999999999</v>
      </c>
      <c r="G1732" s="339">
        <f>ROUND((C1732*(E1732)),2)</f>
        <v>7971.66</v>
      </c>
      <c r="H1732" s="339">
        <f>ROUND((C1732*(F1732)),2)</f>
        <v>1196.6199999999999</v>
      </c>
    </row>
    <row r="1733" spans="1:10" x14ac:dyDescent="0.2">
      <c r="B1733" s="339" t="s">
        <v>784</v>
      </c>
      <c r="C1733" s="339">
        <f>+C1731*2</f>
        <v>8.66</v>
      </c>
      <c r="D1733" s="339" t="s">
        <v>714</v>
      </c>
      <c r="E1733" s="339">
        <v>76.27</v>
      </c>
      <c r="F1733" s="339">
        <v>13.73</v>
      </c>
      <c r="G1733" s="339">
        <f>ROUND((C1733*(E1733)),2)</f>
        <v>660.5</v>
      </c>
      <c r="H1733" s="339">
        <f>ROUND((C1733*(F1733)),2)</f>
        <v>118.9</v>
      </c>
    </row>
    <row r="1734" spans="1:10" x14ac:dyDescent="0.2">
      <c r="B1734" s="339" t="s">
        <v>722</v>
      </c>
    </row>
    <row r="1735" spans="1:10" x14ac:dyDescent="0.2">
      <c r="B1735" s="339" t="s">
        <v>785</v>
      </c>
      <c r="C1735" s="339">
        <v>25</v>
      </c>
      <c r="D1735" s="339" t="s">
        <v>1</v>
      </c>
      <c r="E1735" s="339">
        <v>160.51</v>
      </c>
      <c r="F1735" s="339">
        <v>0</v>
      </c>
      <c r="G1735" s="339">
        <f>ROUND((C1735*(E1735)),2)</f>
        <v>4012.75</v>
      </c>
      <c r="H1735" s="339">
        <f>ROUND((C1735*(F1735)),2)</f>
        <v>0</v>
      </c>
    </row>
    <row r="1736" spans="1:10" x14ac:dyDescent="0.2">
      <c r="B1736" s="339" t="s">
        <v>954</v>
      </c>
      <c r="C1736" s="339">
        <f>+C1735</f>
        <v>25</v>
      </c>
      <c r="D1736" s="339" t="s">
        <v>1</v>
      </c>
      <c r="E1736" s="339">
        <v>832.14832999999987</v>
      </c>
      <c r="F1736" s="339">
        <v>0</v>
      </c>
      <c r="G1736" s="339">
        <f>ROUND((C1736*(E1736)),2)</f>
        <v>20803.71</v>
      </c>
      <c r="H1736" s="339">
        <f>ROUND((C1736*(F1736)),2)</f>
        <v>0</v>
      </c>
    </row>
    <row r="1737" spans="1:10" x14ac:dyDescent="0.2">
      <c r="B1737" s="339" t="s">
        <v>707</v>
      </c>
      <c r="G1737" s="339">
        <f>SUM(G1731:G1736)</f>
        <v>46034.979999999996</v>
      </c>
      <c r="H1737" s="339">
        <f>SUM(H1731:H1736)</f>
        <v>3581.06</v>
      </c>
      <c r="I1737" s="340">
        <f>SUM(G1737:H1737)</f>
        <v>49616.039999999994</v>
      </c>
    </row>
    <row r="1739" spans="1:10" x14ac:dyDescent="0.2">
      <c r="A1739" s="339">
        <f>+A1727+0.01</f>
        <v>106.08000000000004</v>
      </c>
      <c r="B1739" s="339" t="s">
        <v>963</v>
      </c>
      <c r="C1739" s="339">
        <v>1</v>
      </c>
      <c r="D1739" s="339" t="s">
        <v>9</v>
      </c>
      <c r="G1739" s="339">
        <f>+G1749/C1741</f>
        <v>45535.44</v>
      </c>
      <c r="H1739" s="339">
        <f>+H1749/C1741</f>
        <v>3591.29</v>
      </c>
      <c r="I1739" s="340">
        <f>+H1739+G1739</f>
        <v>49126.73</v>
      </c>
      <c r="J1739" s="339" t="s">
        <v>701</v>
      </c>
    </row>
    <row r="1740" spans="1:10" x14ac:dyDescent="0.2">
      <c r="B1740" s="339" t="s">
        <v>962</v>
      </c>
    </row>
    <row r="1741" spans="1:10" x14ac:dyDescent="0.2">
      <c r="B1741" s="339" t="s">
        <v>703</v>
      </c>
      <c r="C1741" s="339">
        <v>1</v>
      </c>
      <c r="D1741" s="339" t="s">
        <v>9</v>
      </c>
    </row>
    <row r="1742" spans="1:10" x14ac:dyDescent="0.2">
      <c r="B1742" s="339" t="s">
        <v>704</v>
      </c>
    </row>
    <row r="1743" spans="1:10" x14ac:dyDescent="0.2">
      <c r="B1743" s="339" t="s">
        <v>781</v>
      </c>
      <c r="C1743" s="339">
        <v>4.33</v>
      </c>
      <c r="D1743" s="339" t="s">
        <v>782</v>
      </c>
      <c r="E1743" s="339">
        <v>2906.78</v>
      </c>
      <c r="F1743" s="339">
        <v>523.22</v>
      </c>
      <c r="G1743" s="339">
        <f>ROUND((C1743*(E1743)),2)</f>
        <v>12586.36</v>
      </c>
      <c r="H1743" s="339">
        <f>ROUND((C1743*(F1743)),2)</f>
        <v>2265.54</v>
      </c>
    </row>
    <row r="1744" spans="1:10" x14ac:dyDescent="0.2">
      <c r="B1744" s="339" t="s">
        <v>809</v>
      </c>
      <c r="C1744" s="339">
        <f>+C1741*1.1</f>
        <v>1.1000000000000001</v>
      </c>
      <c r="D1744" s="339" t="s">
        <v>9</v>
      </c>
      <c r="E1744" s="339">
        <v>6792.84</v>
      </c>
      <c r="F1744" s="339">
        <v>1097.1399999999999</v>
      </c>
      <c r="G1744" s="339">
        <f>ROUND((C1744*(E1744)),2)</f>
        <v>7472.12</v>
      </c>
      <c r="H1744" s="339">
        <f>ROUND((C1744*(F1744)),2)</f>
        <v>1206.8499999999999</v>
      </c>
    </row>
    <row r="1745" spans="1:10" x14ac:dyDescent="0.2">
      <c r="B1745" s="339" t="s">
        <v>784</v>
      </c>
      <c r="C1745" s="339">
        <f>+C1743*2</f>
        <v>8.66</v>
      </c>
      <c r="D1745" s="339" t="s">
        <v>714</v>
      </c>
      <c r="E1745" s="339">
        <v>76.27</v>
      </c>
      <c r="F1745" s="339">
        <v>13.73</v>
      </c>
      <c r="G1745" s="339">
        <f>ROUND((C1745*(E1745)),2)</f>
        <v>660.5</v>
      </c>
      <c r="H1745" s="339">
        <f>ROUND((C1745*(F1745)),2)</f>
        <v>118.9</v>
      </c>
    </row>
    <row r="1746" spans="1:10" x14ac:dyDescent="0.2">
      <c r="B1746" s="339" t="s">
        <v>722</v>
      </c>
    </row>
    <row r="1747" spans="1:10" x14ac:dyDescent="0.2">
      <c r="B1747" s="339" t="s">
        <v>785</v>
      </c>
      <c r="C1747" s="339">
        <v>25</v>
      </c>
      <c r="D1747" s="339" t="s">
        <v>1</v>
      </c>
      <c r="E1747" s="339">
        <v>160.51</v>
      </c>
      <c r="F1747" s="339">
        <v>0</v>
      </c>
      <c r="G1747" s="339">
        <f>ROUND((C1747*(E1747)),2)</f>
        <v>4012.75</v>
      </c>
      <c r="H1747" s="339">
        <f>ROUND((C1747*(F1747)),2)</f>
        <v>0</v>
      </c>
    </row>
    <row r="1748" spans="1:10" x14ac:dyDescent="0.2">
      <c r="B1748" s="339" t="s">
        <v>954</v>
      </c>
      <c r="C1748" s="339">
        <f>+C1747</f>
        <v>25</v>
      </c>
      <c r="D1748" s="339" t="s">
        <v>1</v>
      </c>
      <c r="E1748" s="339">
        <v>832.14832999999987</v>
      </c>
      <c r="F1748" s="339">
        <v>0</v>
      </c>
      <c r="G1748" s="339">
        <f>ROUND((C1748*(E1748)),2)</f>
        <v>20803.71</v>
      </c>
      <c r="H1748" s="339">
        <f>ROUND((C1748*(F1748)),2)</f>
        <v>0</v>
      </c>
    </row>
    <row r="1749" spans="1:10" x14ac:dyDescent="0.2">
      <c r="B1749" s="339" t="s">
        <v>707</v>
      </c>
      <c r="G1749" s="339">
        <f>SUM(G1743:G1748)</f>
        <v>45535.44</v>
      </c>
      <c r="H1749" s="339">
        <f>SUM(H1743:H1748)</f>
        <v>3591.29</v>
      </c>
      <c r="I1749" s="340">
        <f>SUM(G1749:H1749)</f>
        <v>49126.73</v>
      </c>
    </row>
    <row r="1751" spans="1:10" ht="24" x14ac:dyDescent="0.2">
      <c r="A1751" s="339">
        <f>+A1739+0.01</f>
        <v>106.09000000000005</v>
      </c>
      <c r="B1751" s="339" t="s">
        <v>964</v>
      </c>
      <c r="C1751" s="339">
        <v>1</v>
      </c>
      <c r="D1751" s="339" t="s">
        <v>9</v>
      </c>
      <c r="G1751" s="339">
        <f>+G1761/C1753</f>
        <v>45672.94</v>
      </c>
      <c r="H1751" s="339">
        <f>+H1761/C1753</f>
        <v>3616.03</v>
      </c>
      <c r="I1751" s="340">
        <f>+H1751+G1751</f>
        <v>49288.97</v>
      </c>
      <c r="J1751" s="339" t="s">
        <v>701</v>
      </c>
    </row>
    <row r="1752" spans="1:10" x14ac:dyDescent="0.2">
      <c r="B1752" s="339" t="s">
        <v>962</v>
      </c>
    </row>
    <row r="1753" spans="1:10" x14ac:dyDescent="0.2">
      <c r="B1753" s="339" t="s">
        <v>703</v>
      </c>
      <c r="C1753" s="339">
        <v>1</v>
      </c>
      <c r="D1753" s="339" t="s">
        <v>9</v>
      </c>
    </row>
    <row r="1754" spans="1:10" x14ac:dyDescent="0.2">
      <c r="B1754" s="339" t="s">
        <v>704</v>
      </c>
    </row>
    <row r="1755" spans="1:10" x14ac:dyDescent="0.2">
      <c r="B1755" s="339" t="s">
        <v>781</v>
      </c>
      <c r="C1755" s="339">
        <v>4.33</v>
      </c>
      <c r="D1755" s="339" t="s">
        <v>782</v>
      </c>
      <c r="E1755" s="339">
        <v>2906.78</v>
      </c>
      <c r="F1755" s="339">
        <v>523.22</v>
      </c>
      <c r="G1755" s="339">
        <f>ROUND((C1755*(E1755)),2)</f>
        <v>12586.36</v>
      </c>
      <c r="H1755" s="339">
        <f>ROUND((C1755*(F1755)),2)</f>
        <v>2265.54</v>
      </c>
    </row>
    <row r="1756" spans="1:10" x14ac:dyDescent="0.2">
      <c r="B1756" s="339" t="s">
        <v>912</v>
      </c>
      <c r="C1756" s="339">
        <f>+C1753*1.1</f>
        <v>1.1000000000000001</v>
      </c>
      <c r="D1756" s="339" t="s">
        <v>9</v>
      </c>
      <c r="E1756" s="339">
        <v>6917.84</v>
      </c>
      <c r="F1756" s="339">
        <v>1119.6300000000001</v>
      </c>
      <c r="G1756" s="339">
        <f>ROUND((C1756*(E1756)),2)</f>
        <v>7609.62</v>
      </c>
      <c r="H1756" s="339">
        <f>ROUND((C1756*(F1756)),2)</f>
        <v>1231.5899999999999</v>
      </c>
    </row>
    <row r="1757" spans="1:10" x14ac:dyDescent="0.2">
      <c r="B1757" s="339" t="s">
        <v>784</v>
      </c>
      <c r="C1757" s="339">
        <f>+C1755*2</f>
        <v>8.66</v>
      </c>
      <c r="D1757" s="339" t="s">
        <v>714</v>
      </c>
      <c r="E1757" s="339">
        <v>76.27</v>
      </c>
      <c r="F1757" s="339">
        <v>13.73</v>
      </c>
      <c r="G1757" s="339">
        <f>ROUND((C1757*(E1757)),2)</f>
        <v>660.5</v>
      </c>
      <c r="H1757" s="339">
        <f>ROUND((C1757*(F1757)),2)</f>
        <v>118.9</v>
      </c>
    </row>
    <row r="1758" spans="1:10" x14ac:dyDescent="0.2">
      <c r="B1758" s="339" t="s">
        <v>722</v>
      </c>
    </row>
    <row r="1759" spans="1:10" x14ac:dyDescent="0.2">
      <c r="B1759" s="339" t="s">
        <v>785</v>
      </c>
      <c r="C1759" s="339">
        <v>25</v>
      </c>
      <c r="D1759" s="339" t="s">
        <v>1</v>
      </c>
      <c r="E1759" s="339">
        <v>160.51</v>
      </c>
      <c r="F1759" s="339">
        <v>0</v>
      </c>
      <c r="G1759" s="339">
        <f>ROUND((C1759*(E1759)),2)</f>
        <v>4012.75</v>
      </c>
      <c r="H1759" s="339">
        <f>ROUND((C1759*(F1759)),2)</f>
        <v>0</v>
      </c>
    </row>
    <row r="1760" spans="1:10" x14ac:dyDescent="0.2">
      <c r="B1760" s="339" t="s">
        <v>954</v>
      </c>
      <c r="C1760" s="339">
        <f>+C1759</f>
        <v>25</v>
      </c>
      <c r="D1760" s="339" t="s">
        <v>1</v>
      </c>
      <c r="E1760" s="339">
        <v>832.14832999999987</v>
      </c>
      <c r="F1760" s="339">
        <v>0</v>
      </c>
      <c r="G1760" s="339">
        <f>ROUND((C1760*(E1760)),2)</f>
        <v>20803.71</v>
      </c>
      <c r="H1760" s="339">
        <f>ROUND((C1760*(F1760)),2)</f>
        <v>0</v>
      </c>
    </row>
    <row r="1761" spans="1:10" x14ac:dyDescent="0.2">
      <c r="B1761" s="339" t="s">
        <v>707</v>
      </c>
      <c r="G1761" s="339">
        <f>SUM(G1755:G1760)</f>
        <v>45672.94</v>
      </c>
      <c r="H1761" s="339">
        <f>SUM(H1755:H1760)</f>
        <v>3616.03</v>
      </c>
      <c r="I1761" s="340">
        <f>SUM(G1761:H1761)</f>
        <v>49288.97</v>
      </c>
    </row>
    <row r="1763" spans="1:10" x14ac:dyDescent="0.2">
      <c r="A1763" s="339">
        <v>107</v>
      </c>
      <c r="B1763" s="339" t="s">
        <v>965</v>
      </c>
    </row>
    <row r="1764" spans="1:10" ht="24" x14ac:dyDescent="0.2">
      <c r="A1764" s="339">
        <f>+A1763+0.01</f>
        <v>107.01</v>
      </c>
      <c r="B1764" s="339" t="s">
        <v>966</v>
      </c>
      <c r="C1764" s="339">
        <v>1</v>
      </c>
      <c r="D1764" s="339" t="s">
        <v>9</v>
      </c>
      <c r="G1764" s="339">
        <f>+G1774/C1766</f>
        <v>33651.160000000003</v>
      </c>
      <c r="H1764" s="339">
        <f>+H1774/C1766</f>
        <v>2524.4899999999998</v>
      </c>
      <c r="I1764" s="340">
        <f>+H1764+G1764</f>
        <v>36175.65</v>
      </c>
      <c r="J1764" s="339" t="s">
        <v>701</v>
      </c>
    </row>
    <row r="1765" spans="1:10" x14ac:dyDescent="0.2">
      <c r="B1765" s="339" t="s">
        <v>967</v>
      </c>
    </row>
    <row r="1766" spans="1:10" x14ac:dyDescent="0.2">
      <c r="B1766" s="339" t="s">
        <v>703</v>
      </c>
      <c r="C1766" s="339">
        <v>1</v>
      </c>
      <c r="D1766" s="339" t="s">
        <v>9</v>
      </c>
    </row>
    <row r="1767" spans="1:10" x14ac:dyDescent="0.2">
      <c r="B1767" s="339" t="s">
        <v>704</v>
      </c>
    </row>
    <row r="1768" spans="1:10" x14ac:dyDescent="0.2">
      <c r="B1768" s="339" t="s">
        <v>781</v>
      </c>
      <c r="C1768" s="339">
        <v>2.04</v>
      </c>
      <c r="D1768" s="339" t="s">
        <v>782</v>
      </c>
      <c r="E1768" s="339">
        <v>2906.78</v>
      </c>
      <c r="F1768" s="339">
        <v>523.22</v>
      </c>
      <c r="G1768" s="339">
        <f>ROUND((C1768*(E1768)),2)</f>
        <v>5929.83</v>
      </c>
      <c r="H1768" s="339">
        <f>ROUND((C1768*(F1768)),2)</f>
        <v>1067.3699999999999</v>
      </c>
    </row>
    <row r="1769" spans="1:10" x14ac:dyDescent="0.2">
      <c r="B1769" s="339" t="s">
        <v>968</v>
      </c>
      <c r="C1769" s="339">
        <f>+C1766*1.1</f>
        <v>1.1000000000000001</v>
      </c>
      <c r="D1769" s="339" t="s">
        <v>9</v>
      </c>
      <c r="E1769" s="339">
        <v>7076.27</v>
      </c>
      <c r="F1769" s="339">
        <v>1273.73</v>
      </c>
      <c r="G1769" s="339">
        <f>ROUND((C1769*(E1769)),2)</f>
        <v>7783.9</v>
      </c>
      <c r="H1769" s="339">
        <f>ROUND((C1769*(F1769)),2)</f>
        <v>1401.1</v>
      </c>
    </row>
    <row r="1770" spans="1:10" x14ac:dyDescent="0.2">
      <c r="B1770" s="339" t="s">
        <v>784</v>
      </c>
      <c r="C1770" s="339">
        <f>+C1768*2</f>
        <v>4.08</v>
      </c>
      <c r="D1770" s="339" t="s">
        <v>714</v>
      </c>
      <c r="E1770" s="339">
        <v>76.27</v>
      </c>
      <c r="F1770" s="339">
        <v>13.73</v>
      </c>
      <c r="G1770" s="339">
        <f>ROUND((C1770*(E1770)),2)</f>
        <v>311.18</v>
      </c>
      <c r="H1770" s="339">
        <f>ROUND((C1770*(F1770)),2)</f>
        <v>56.02</v>
      </c>
    </row>
    <row r="1771" spans="1:10" x14ac:dyDescent="0.2">
      <c r="B1771" s="339" t="s">
        <v>722</v>
      </c>
    </row>
    <row r="1772" spans="1:10" x14ac:dyDescent="0.2">
      <c r="B1772" s="339" t="s">
        <v>785</v>
      </c>
      <c r="C1772" s="339">
        <f>+C1768</f>
        <v>2.04</v>
      </c>
      <c r="D1772" s="339" t="s">
        <v>782</v>
      </c>
      <c r="E1772" s="339">
        <v>723.91</v>
      </c>
      <c r="F1772" s="339">
        <v>0</v>
      </c>
      <c r="G1772" s="339">
        <f>ROUND((C1772*(E1772)),2)</f>
        <v>1476.78</v>
      </c>
      <c r="H1772" s="339">
        <f>ROUND((C1772*(F1772)),2)</f>
        <v>0</v>
      </c>
    </row>
    <row r="1773" spans="1:10" x14ac:dyDescent="0.2">
      <c r="B1773" s="339" t="s">
        <v>969</v>
      </c>
      <c r="C1773" s="339">
        <v>6.67</v>
      </c>
      <c r="D1773" s="339" t="s">
        <v>2</v>
      </c>
      <c r="E1773" s="339">
        <v>2721.0604758674999</v>
      </c>
      <c r="F1773" s="339">
        <v>0</v>
      </c>
      <c r="G1773" s="339">
        <f>ROUND((C1773*(E1773)),2)</f>
        <v>18149.47</v>
      </c>
      <c r="H1773" s="339">
        <f>ROUND((C1773*(F1773)),2)</f>
        <v>0</v>
      </c>
    </row>
    <row r="1774" spans="1:10" x14ac:dyDescent="0.2">
      <c r="B1774" s="339" t="s">
        <v>707</v>
      </c>
      <c r="G1774" s="339">
        <f>SUM(G1768:G1773)</f>
        <v>33651.160000000003</v>
      </c>
      <c r="H1774" s="339">
        <f>SUM(H1768:H1773)</f>
        <v>2524.4899999999998</v>
      </c>
      <c r="I1774" s="340">
        <f>SUM(G1774:H1774)</f>
        <v>36175.65</v>
      </c>
    </row>
    <row r="1776" spans="1:10" ht="24" x14ac:dyDescent="0.2">
      <c r="A1776" s="339">
        <f>+A1764+0.01</f>
        <v>107.02000000000001</v>
      </c>
      <c r="B1776" s="339" t="s">
        <v>970</v>
      </c>
      <c r="C1776" s="339">
        <v>1</v>
      </c>
      <c r="D1776" s="339" t="s">
        <v>9</v>
      </c>
      <c r="G1776" s="339">
        <f>+G1786/C1778</f>
        <v>33930.82</v>
      </c>
      <c r="H1776" s="339">
        <f>+H1786/C1778</f>
        <v>2574.83</v>
      </c>
      <c r="I1776" s="340">
        <f>+H1776+G1776</f>
        <v>36505.65</v>
      </c>
      <c r="J1776" s="339" t="s">
        <v>701</v>
      </c>
    </row>
    <row r="1777" spans="1:10" x14ac:dyDescent="0.2">
      <c r="B1777" s="339" t="s">
        <v>967</v>
      </c>
    </row>
    <row r="1778" spans="1:10" x14ac:dyDescent="0.2">
      <c r="B1778" s="339" t="s">
        <v>703</v>
      </c>
      <c r="C1778" s="339">
        <v>1</v>
      </c>
      <c r="D1778" s="339" t="s">
        <v>9</v>
      </c>
    </row>
    <row r="1779" spans="1:10" x14ac:dyDescent="0.2">
      <c r="B1779" s="339" t="s">
        <v>704</v>
      </c>
    </row>
    <row r="1780" spans="1:10" x14ac:dyDescent="0.2">
      <c r="B1780" s="339" t="s">
        <v>781</v>
      </c>
      <c r="C1780" s="339">
        <v>2.04</v>
      </c>
      <c r="D1780" s="339" t="s">
        <v>782</v>
      </c>
      <c r="E1780" s="339">
        <v>2906.78</v>
      </c>
      <c r="F1780" s="339">
        <v>523.22</v>
      </c>
      <c r="G1780" s="339">
        <f>ROUND((C1780*(E1780)),2)</f>
        <v>5929.83</v>
      </c>
      <c r="H1780" s="339">
        <f>ROUND((C1780*(F1780)),2)</f>
        <v>1067.3699999999999</v>
      </c>
    </row>
    <row r="1781" spans="1:10" x14ac:dyDescent="0.2">
      <c r="B1781" s="339" t="s">
        <v>968</v>
      </c>
      <c r="C1781" s="339">
        <f>+C1778*1.1</f>
        <v>1.1000000000000001</v>
      </c>
      <c r="D1781" s="339" t="s">
        <v>9</v>
      </c>
      <c r="E1781" s="339">
        <v>7330.51</v>
      </c>
      <c r="F1781" s="339">
        <v>1319.49</v>
      </c>
      <c r="G1781" s="339">
        <f>ROUND((C1781*(E1781)),2)</f>
        <v>8063.56</v>
      </c>
      <c r="H1781" s="339">
        <f>ROUND((C1781*(F1781)),2)</f>
        <v>1451.44</v>
      </c>
    </row>
    <row r="1782" spans="1:10" x14ac:dyDescent="0.2">
      <c r="B1782" s="339" t="s">
        <v>784</v>
      </c>
      <c r="C1782" s="339">
        <f>+C1780*2</f>
        <v>4.08</v>
      </c>
      <c r="D1782" s="339" t="s">
        <v>714</v>
      </c>
      <c r="E1782" s="339">
        <v>76.27</v>
      </c>
      <c r="F1782" s="339">
        <v>13.73</v>
      </c>
      <c r="G1782" s="339">
        <f>ROUND((C1782*(E1782)),2)</f>
        <v>311.18</v>
      </c>
      <c r="H1782" s="339">
        <f>ROUND((C1782*(F1782)),2)</f>
        <v>56.02</v>
      </c>
    </row>
    <row r="1783" spans="1:10" x14ac:dyDescent="0.2">
      <c r="B1783" s="339" t="s">
        <v>722</v>
      </c>
    </row>
    <row r="1784" spans="1:10" x14ac:dyDescent="0.2">
      <c r="B1784" s="339" t="s">
        <v>785</v>
      </c>
      <c r="C1784" s="339">
        <f>+C1780</f>
        <v>2.04</v>
      </c>
      <c r="D1784" s="339" t="s">
        <v>782</v>
      </c>
      <c r="E1784" s="339">
        <v>723.91</v>
      </c>
      <c r="F1784" s="339">
        <v>0</v>
      </c>
      <c r="G1784" s="339">
        <f>ROUND((C1784*(E1784)),2)</f>
        <v>1476.78</v>
      </c>
      <c r="H1784" s="339">
        <f>ROUND((C1784*(F1784)),2)</f>
        <v>0</v>
      </c>
    </row>
    <row r="1785" spans="1:10" x14ac:dyDescent="0.2">
      <c r="B1785" s="339" t="s">
        <v>969</v>
      </c>
      <c r="C1785" s="339">
        <v>6.67</v>
      </c>
      <c r="D1785" s="339" t="s">
        <v>2</v>
      </c>
      <c r="E1785" s="339">
        <v>2721.0604758674999</v>
      </c>
      <c r="F1785" s="339">
        <v>0</v>
      </c>
      <c r="G1785" s="339">
        <f>ROUND((C1785*(E1785)),2)</f>
        <v>18149.47</v>
      </c>
      <c r="H1785" s="339">
        <f>ROUND((C1785*(F1785)),2)</f>
        <v>0</v>
      </c>
    </row>
    <row r="1786" spans="1:10" x14ac:dyDescent="0.2">
      <c r="B1786" s="339" t="s">
        <v>707</v>
      </c>
      <c r="G1786" s="339">
        <f>SUM(G1780:G1785)</f>
        <v>33930.82</v>
      </c>
      <c r="H1786" s="339">
        <f>SUM(H1780:H1785)</f>
        <v>2574.83</v>
      </c>
      <c r="I1786" s="340">
        <f>SUM(G1786:H1786)</f>
        <v>36505.65</v>
      </c>
    </row>
    <row r="1788" spans="1:10" ht="24" x14ac:dyDescent="0.2">
      <c r="A1788" s="339">
        <f>+A1776+0.01</f>
        <v>107.03000000000002</v>
      </c>
      <c r="B1788" s="339" t="s">
        <v>971</v>
      </c>
      <c r="C1788" s="339">
        <v>1</v>
      </c>
      <c r="D1788" s="339" t="s">
        <v>9</v>
      </c>
      <c r="G1788" s="339">
        <f>+G1798/C1790</f>
        <v>34629.97</v>
      </c>
      <c r="H1788" s="339">
        <f>+H1798/C1790</f>
        <v>2700.68</v>
      </c>
      <c r="I1788" s="340">
        <f>+H1788+G1788</f>
        <v>37330.65</v>
      </c>
      <c r="J1788" s="339" t="s">
        <v>701</v>
      </c>
    </row>
    <row r="1789" spans="1:10" x14ac:dyDescent="0.2">
      <c r="B1789" s="339" t="s">
        <v>967</v>
      </c>
    </row>
    <row r="1790" spans="1:10" x14ac:dyDescent="0.2">
      <c r="B1790" s="339" t="s">
        <v>703</v>
      </c>
      <c r="C1790" s="339">
        <v>1</v>
      </c>
      <c r="D1790" s="339" t="s">
        <v>9</v>
      </c>
    </row>
    <row r="1791" spans="1:10" x14ac:dyDescent="0.2">
      <c r="B1791" s="339" t="s">
        <v>704</v>
      </c>
    </row>
    <row r="1792" spans="1:10" x14ac:dyDescent="0.2">
      <c r="B1792" s="339" t="s">
        <v>781</v>
      </c>
      <c r="C1792" s="339">
        <v>2.04</v>
      </c>
      <c r="D1792" s="339" t="s">
        <v>782</v>
      </c>
      <c r="E1792" s="339">
        <v>2906.78</v>
      </c>
      <c r="F1792" s="339">
        <v>523.22</v>
      </c>
      <c r="G1792" s="339">
        <f>ROUND((C1792*(E1792)),2)</f>
        <v>5929.83</v>
      </c>
      <c r="H1792" s="339">
        <f>ROUND((C1792*(F1792)),2)</f>
        <v>1067.3699999999999</v>
      </c>
    </row>
    <row r="1793" spans="1:10" x14ac:dyDescent="0.2">
      <c r="B1793" s="339" t="s">
        <v>968</v>
      </c>
      <c r="C1793" s="339">
        <f>+C1790*1.1</f>
        <v>1.1000000000000001</v>
      </c>
      <c r="D1793" s="339" t="s">
        <v>9</v>
      </c>
      <c r="E1793" s="339">
        <v>7966.1</v>
      </c>
      <c r="F1793" s="339">
        <v>1433.9</v>
      </c>
      <c r="G1793" s="339">
        <f>ROUND((C1793*(E1793)),2)</f>
        <v>8762.7099999999991</v>
      </c>
      <c r="H1793" s="339">
        <f>ROUND((C1793*(F1793)),2)</f>
        <v>1577.29</v>
      </c>
    </row>
    <row r="1794" spans="1:10" x14ac:dyDescent="0.2">
      <c r="B1794" s="339" t="s">
        <v>784</v>
      </c>
      <c r="C1794" s="339">
        <f>+C1792*2</f>
        <v>4.08</v>
      </c>
      <c r="D1794" s="339" t="s">
        <v>714</v>
      </c>
      <c r="E1794" s="339">
        <v>76.27</v>
      </c>
      <c r="F1794" s="339">
        <v>13.73</v>
      </c>
      <c r="G1794" s="339">
        <f>ROUND((C1794*(E1794)),2)</f>
        <v>311.18</v>
      </c>
      <c r="H1794" s="339">
        <f>ROUND((C1794*(F1794)),2)</f>
        <v>56.02</v>
      </c>
    </row>
    <row r="1795" spans="1:10" x14ac:dyDescent="0.2">
      <c r="B1795" s="339" t="s">
        <v>722</v>
      </c>
    </row>
    <row r="1796" spans="1:10" x14ac:dyDescent="0.2">
      <c r="B1796" s="339" t="s">
        <v>785</v>
      </c>
      <c r="C1796" s="339">
        <f>+C1792</f>
        <v>2.04</v>
      </c>
      <c r="D1796" s="339" t="s">
        <v>782</v>
      </c>
      <c r="E1796" s="339">
        <v>723.91</v>
      </c>
      <c r="F1796" s="339">
        <v>0</v>
      </c>
      <c r="G1796" s="339">
        <f>ROUND((C1796*(E1796)),2)</f>
        <v>1476.78</v>
      </c>
      <c r="H1796" s="339">
        <f>ROUND((C1796*(F1796)),2)</f>
        <v>0</v>
      </c>
    </row>
    <row r="1797" spans="1:10" x14ac:dyDescent="0.2">
      <c r="B1797" s="339" t="s">
        <v>969</v>
      </c>
      <c r="C1797" s="339">
        <v>6.67</v>
      </c>
      <c r="D1797" s="339" t="s">
        <v>2</v>
      </c>
      <c r="E1797" s="339">
        <v>2721.0604758674999</v>
      </c>
      <c r="F1797" s="339">
        <v>0</v>
      </c>
      <c r="G1797" s="339">
        <f>ROUND((C1797*(E1797)),2)</f>
        <v>18149.47</v>
      </c>
      <c r="H1797" s="339">
        <f>ROUND((C1797*(F1797)),2)</f>
        <v>0</v>
      </c>
    </row>
    <row r="1798" spans="1:10" x14ac:dyDescent="0.2">
      <c r="B1798" s="339" t="s">
        <v>707</v>
      </c>
      <c r="G1798" s="339">
        <f>SUM(G1792:G1797)</f>
        <v>34629.97</v>
      </c>
      <c r="H1798" s="339">
        <f>SUM(H1792:H1797)</f>
        <v>2700.68</v>
      </c>
      <c r="I1798" s="340">
        <f>SUM(G1798:H1798)</f>
        <v>37330.65</v>
      </c>
    </row>
    <row r="1800" spans="1:10" ht="24" x14ac:dyDescent="0.2">
      <c r="A1800" s="339">
        <f>+A1788+0.01</f>
        <v>107.04000000000002</v>
      </c>
      <c r="B1800" s="339" t="s">
        <v>972</v>
      </c>
      <c r="C1800" s="339">
        <v>1</v>
      </c>
      <c r="D1800" s="339" t="s">
        <v>9</v>
      </c>
      <c r="G1800" s="339">
        <f>+G1810/C1802</f>
        <v>27177.54</v>
      </c>
      <c r="H1800" s="339">
        <f>+H1810/C1802</f>
        <v>2243.6400000000003</v>
      </c>
      <c r="I1800" s="340">
        <f>+H1800+G1800</f>
        <v>29421.18</v>
      </c>
      <c r="J1800" s="339" t="s">
        <v>701</v>
      </c>
    </row>
    <row r="1801" spans="1:10" x14ac:dyDescent="0.2">
      <c r="B1801" s="339" t="s">
        <v>973</v>
      </c>
    </row>
    <row r="1802" spans="1:10" x14ac:dyDescent="0.2">
      <c r="B1802" s="339" t="s">
        <v>703</v>
      </c>
      <c r="C1802" s="339">
        <v>1</v>
      </c>
      <c r="D1802" s="339" t="s">
        <v>9</v>
      </c>
    </row>
    <row r="1803" spans="1:10" x14ac:dyDescent="0.2">
      <c r="B1803" s="339" t="s">
        <v>704</v>
      </c>
    </row>
    <row r="1804" spans="1:10" x14ac:dyDescent="0.2">
      <c r="B1804" s="339" t="s">
        <v>781</v>
      </c>
      <c r="C1804" s="339">
        <v>1.53</v>
      </c>
      <c r="D1804" s="339" t="s">
        <v>782</v>
      </c>
      <c r="E1804" s="339">
        <v>2906.78</v>
      </c>
      <c r="F1804" s="339">
        <v>523.22</v>
      </c>
      <c r="G1804" s="339">
        <f>ROUND((C1804*(E1804)),2)</f>
        <v>4447.37</v>
      </c>
      <c r="H1804" s="339">
        <f>ROUND((C1804*(F1804)),2)</f>
        <v>800.53</v>
      </c>
    </row>
    <row r="1805" spans="1:10" x14ac:dyDescent="0.2">
      <c r="B1805" s="339" t="s">
        <v>968</v>
      </c>
      <c r="C1805" s="339">
        <f>+C1802*1.1</f>
        <v>1.1000000000000001</v>
      </c>
      <c r="D1805" s="339" t="s">
        <v>9</v>
      </c>
      <c r="E1805" s="339">
        <v>7076.27</v>
      </c>
      <c r="F1805" s="339">
        <v>1273.73</v>
      </c>
      <c r="G1805" s="339">
        <f>ROUND((C1805*(E1805)),2)</f>
        <v>7783.9</v>
      </c>
      <c r="H1805" s="339">
        <f>ROUND((C1805*(F1805)),2)</f>
        <v>1401.1</v>
      </c>
    </row>
    <row r="1806" spans="1:10" x14ac:dyDescent="0.2">
      <c r="B1806" s="339" t="s">
        <v>784</v>
      </c>
      <c r="C1806" s="339">
        <f>+C1804*2</f>
        <v>3.06</v>
      </c>
      <c r="D1806" s="339" t="s">
        <v>714</v>
      </c>
      <c r="E1806" s="339">
        <v>76.27</v>
      </c>
      <c r="F1806" s="339">
        <v>13.73</v>
      </c>
      <c r="G1806" s="339">
        <f>ROUND((C1806*(E1806)),2)</f>
        <v>233.39</v>
      </c>
      <c r="H1806" s="339">
        <f>ROUND((C1806*(F1806)),2)</f>
        <v>42.01</v>
      </c>
    </row>
    <row r="1807" spans="1:10" x14ac:dyDescent="0.2">
      <c r="B1807" s="339" t="s">
        <v>722</v>
      </c>
    </row>
    <row r="1808" spans="1:10" x14ac:dyDescent="0.2">
      <c r="B1808" s="339" t="s">
        <v>785</v>
      </c>
      <c r="C1808" s="339">
        <f>+C1804</f>
        <v>1.53</v>
      </c>
      <c r="D1808" s="339" t="s">
        <v>782</v>
      </c>
      <c r="E1808" s="339">
        <v>723.91</v>
      </c>
      <c r="F1808" s="339">
        <v>0</v>
      </c>
      <c r="G1808" s="339">
        <f>ROUND((C1808*(E1808)),2)</f>
        <v>1107.58</v>
      </c>
      <c r="H1808" s="339">
        <f>ROUND((C1808*(F1808)),2)</f>
        <v>0</v>
      </c>
    </row>
    <row r="1809" spans="1:10" x14ac:dyDescent="0.2">
      <c r="B1809" s="339" t="s">
        <v>969</v>
      </c>
      <c r="C1809" s="339">
        <v>5</v>
      </c>
      <c r="D1809" s="339" t="s">
        <v>2</v>
      </c>
      <c r="E1809" s="339">
        <v>2721.0604758674999</v>
      </c>
      <c r="F1809" s="339">
        <v>0</v>
      </c>
      <c r="G1809" s="339">
        <f>ROUND((C1809*(E1809)),2)</f>
        <v>13605.3</v>
      </c>
      <c r="H1809" s="339">
        <f>ROUND((C1809*(F1809)),2)</f>
        <v>0</v>
      </c>
    </row>
    <row r="1810" spans="1:10" x14ac:dyDescent="0.2">
      <c r="B1810" s="339" t="s">
        <v>707</v>
      </c>
      <c r="G1810" s="339">
        <f>SUM(G1804:G1809)</f>
        <v>27177.54</v>
      </c>
      <c r="H1810" s="339">
        <f>SUM(H1804:H1809)</f>
        <v>2243.6400000000003</v>
      </c>
      <c r="I1810" s="340">
        <f>SUM(G1810:H1810)</f>
        <v>29421.18</v>
      </c>
    </row>
    <row r="1812" spans="1:10" ht="24" x14ac:dyDescent="0.2">
      <c r="A1812" s="339">
        <f>+A1800+0.01</f>
        <v>107.05000000000003</v>
      </c>
      <c r="B1812" s="339" t="s">
        <v>974</v>
      </c>
      <c r="C1812" s="339">
        <v>1</v>
      </c>
      <c r="D1812" s="339" t="s">
        <v>9</v>
      </c>
      <c r="G1812" s="339">
        <f>+G1822/C1814</f>
        <v>27457.199999999997</v>
      </c>
      <c r="H1812" s="339">
        <f>+H1822/C1814</f>
        <v>2293.9800000000005</v>
      </c>
      <c r="I1812" s="340">
        <f>+H1812+G1812</f>
        <v>29751.179999999997</v>
      </c>
      <c r="J1812" s="339" t="s">
        <v>701</v>
      </c>
    </row>
    <row r="1813" spans="1:10" x14ac:dyDescent="0.2">
      <c r="B1813" s="339" t="s">
        <v>973</v>
      </c>
    </row>
    <row r="1814" spans="1:10" x14ac:dyDescent="0.2">
      <c r="B1814" s="339" t="s">
        <v>703</v>
      </c>
      <c r="C1814" s="339">
        <v>1</v>
      </c>
      <c r="D1814" s="339" t="s">
        <v>9</v>
      </c>
    </row>
    <row r="1815" spans="1:10" x14ac:dyDescent="0.2">
      <c r="B1815" s="339" t="s">
        <v>704</v>
      </c>
    </row>
    <row r="1816" spans="1:10" x14ac:dyDescent="0.2">
      <c r="B1816" s="339" t="s">
        <v>781</v>
      </c>
      <c r="C1816" s="339">
        <v>1.53</v>
      </c>
      <c r="D1816" s="339" t="s">
        <v>782</v>
      </c>
      <c r="E1816" s="339">
        <v>2906.78</v>
      </c>
      <c r="F1816" s="339">
        <v>523.22</v>
      </c>
      <c r="G1816" s="339">
        <f>ROUND((C1816*(E1816)),2)</f>
        <v>4447.37</v>
      </c>
      <c r="H1816" s="339">
        <f>ROUND((C1816*(F1816)),2)</f>
        <v>800.53</v>
      </c>
    </row>
    <row r="1817" spans="1:10" x14ac:dyDescent="0.2">
      <c r="B1817" s="339" t="s">
        <v>968</v>
      </c>
      <c r="C1817" s="339">
        <f>+C1814*1.1</f>
        <v>1.1000000000000001</v>
      </c>
      <c r="D1817" s="339" t="s">
        <v>9</v>
      </c>
      <c r="E1817" s="339">
        <v>7330.51</v>
      </c>
      <c r="F1817" s="339">
        <v>1319.49</v>
      </c>
      <c r="G1817" s="339">
        <f>ROUND((C1817*(E1817)),2)</f>
        <v>8063.56</v>
      </c>
      <c r="H1817" s="339">
        <f>ROUND((C1817*(F1817)),2)</f>
        <v>1451.44</v>
      </c>
    </row>
    <row r="1818" spans="1:10" x14ac:dyDescent="0.2">
      <c r="B1818" s="339" t="s">
        <v>784</v>
      </c>
      <c r="C1818" s="339">
        <f>+C1816*2</f>
        <v>3.06</v>
      </c>
      <c r="D1818" s="339" t="s">
        <v>714</v>
      </c>
      <c r="E1818" s="339">
        <v>76.27</v>
      </c>
      <c r="F1818" s="339">
        <v>13.73</v>
      </c>
      <c r="G1818" s="339">
        <f>ROUND((C1818*(E1818)),2)</f>
        <v>233.39</v>
      </c>
      <c r="H1818" s="339">
        <f>ROUND((C1818*(F1818)),2)</f>
        <v>42.01</v>
      </c>
    </row>
    <row r="1819" spans="1:10" x14ac:dyDescent="0.2">
      <c r="B1819" s="339" t="s">
        <v>722</v>
      </c>
    </row>
    <row r="1820" spans="1:10" x14ac:dyDescent="0.2">
      <c r="B1820" s="339" t="s">
        <v>785</v>
      </c>
      <c r="C1820" s="339">
        <f>+C1816</f>
        <v>1.53</v>
      </c>
      <c r="D1820" s="339" t="s">
        <v>782</v>
      </c>
      <c r="E1820" s="339">
        <v>723.91</v>
      </c>
      <c r="F1820" s="339">
        <v>0</v>
      </c>
      <c r="G1820" s="339">
        <f>ROUND((C1820*(E1820)),2)</f>
        <v>1107.58</v>
      </c>
      <c r="H1820" s="339">
        <f>ROUND((C1820*(F1820)),2)</f>
        <v>0</v>
      </c>
    </row>
    <row r="1821" spans="1:10" x14ac:dyDescent="0.2">
      <c r="B1821" s="339" t="s">
        <v>969</v>
      </c>
      <c r="C1821" s="339">
        <v>5</v>
      </c>
      <c r="D1821" s="339" t="s">
        <v>2</v>
      </c>
      <c r="E1821" s="339">
        <v>2721.0604758674999</v>
      </c>
      <c r="F1821" s="339">
        <v>0</v>
      </c>
      <c r="G1821" s="339">
        <f>ROUND((C1821*(E1821)),2)</f>
        <v>13605.3</v>
      </c>
      <c r="H1821" s="339">
        <f>ROUND((C1821*(F1821)),2)</f>
        <v>0</v>
      </c>
    </row>
    <row r="1822" spans="1:10" x14ac:dyDescent="0.2">
      <c r="B1822" s="339" t="s">
        <v>707</v>
      </c>
      <c r="G1822" s="339">
        <f>SUM(G1816:G1821)</f>
        <v>27457.199999999997</v>
      </c>
      <c r="H1822" s="339">
        <f>SUM(H1816:H1821)</f>
        <v>2293.9800000000005</v>
      </c>
      <c r="I1822" s="340">
        <f>SUM(G1822:H1822)</f>
        <v>29751.179999999997</v>
      </c>
    </row>
    <row r="1824" spans="1:10" ht="24" x14ac:dyDescent="0.2">
      <c r="A1824" s="339">
        <f>+A1812+0.01</f>
        <v>107.06000000000003</v>
      </c>
      <c r="B1824" s="339" t="s">
        <v>975</v>
      </c>
      <c r="C1824" s="339">
        <v>1</v>
      </c>
      <c r="D1824" s="339" t="s">
        <v>9</v>
      </c>
      <c r="G1824" s="339">
        <f>+G1834/C1826</f>
        <v>28156.35</v>
      </c>
      <c r="H1824" s="339">
        <f>+H1834/C1826</f>
        <v>2419.83</v>
      </c>
      <c r="I1824" s="340">
        <f>+H1824+G1824</f>
        <v>30576.18</v>
      </c>
      <c r="J1824" s="339" t="s">
        <v>701</v>
      </c>
    </row>
    <row r="1825" spans="1:10" x14ac:dyDescent="0.2">
      <c r="B1825" s="339" t="s">
        <v>973</v>
      </c>
    </row>
    <row r="1826" spans="1:10" x14ac:dyDescent="0.2">
      <c r="B1826" s="339" t="s">
        <v>703</v>
      </c>
      <c r="C1826" s="339">
        <v>1</v>
      </c>
      <c r="D1826" s="339" t="s">
        <v>9</v>
      </c>
    </row>
    <row r="1827" spans="1:10" x14ac:dyDescent="0.2">
      <c r="B1827" s="339" t="s">
        <v>704</v>
      </c>
    </row>
    <row r="1828" spans="1:10" x14ac:dyDescent="0.2">
      <c r="B1828" s="339" t="s">
        <v>781</v>
      </c>
      <c r="C1828" s="339">
        <v>1.53</v>
      </c>
      <c r="D1828" s="339" t="s">
        <v>782</v>
      </c>
      <c r="E1828" s="339">
        <v>2906.78</v>
      </c>
      <c r="F1828" s="339">
        <v>523.22</v>
      </c>
      <c r="G1828" s="339">
        <f>ROUND((C1828*(E1828)),2)</f>
        <v>4447.37</v>
      </c>
      <c r="H1828" s="339">
        <f>ROUND((C1828*(F1828)),2)</f>
        <v>800.53</v>
      </c>
    </row>
    <row r="1829" spans="1:10" x14ac:dyDescent="0.2">
      <c r="B1829" s="339" t="s">
        <v>968</v>
      </c>
      <c r="C1829" s="339">
        <f>+C1826*1.1</f>
        <v>1.1000000000000001</v>
      </c>
      <c r="D1829" s="339" t="s">
        <v>9</v>
      </c>
      <c r="E1829" s="339">
        <v>7966.1</v>
      </c>
      <c r="F1829" s="339">
        <v>1433.9</v>
      </c>
      <c r="G1829" s="339">
        <f>ROUND((C1829*(E1829)),2)</f>
        <v>8762.7099999999991</v>
      </c>
      <c r="H1829" s="339">
        <f>ROUND((C1829*(F1829)),2)</f>
        <v>1577.29</v>
      </c>
    </row>
    <row r="1830" spans="1:10" x14ac:dyDescent="0.2">
      <c r="B1830" s="339" t="s">
        <v>784</v>
      </c>
      <c r="C1830" s="339">
        <f>+C1828*2</f>
        <v>3.06</v>
      </c>
      <c r="D1830" s="339" t="s">
        <v>714</v>
      </c>
      <c r="E1830" s="339">
        <v>76.27</v>
      </c>
      <c r="F1830" s="339">
        <v>13.73</v>
      </c>
      <c r="G1830" s="339">
        <f>ROUND((C1830*(E1830)),2)</f>
        <v>233.39</v>
      </c>
      <c r="H1830" s="339">
        <f>ROUND((C1830*(F1830)),2)</f>
        <v>42.01</v>
      </c>
    </row>
    <row r="1831" spans="1:10" x14ac:dyDescent="0.2">
      <c r="B1831" s="339" t="s">
        <v>722</v>
      </c>
    </row>
    <row r="1832" spans="1:10" x14ac:dyDescent="0.2">
      <c r="B1832" s="339" t="s">
        <v>785</v>
      </c>
      <c r="C1832" s="339">
        <f>+C1828</f>
        <v>1.53</v>
      </c>
      <c r="D1832" s="339" t="s">
        <v>782</v>
      </c>
      <c r="E1832" s="339">
        <v>723.91</v>
      </c>
      <c r="F1832" s="339">
        <v>0</v>
      </c>
      <c r="G1832" s="339">
        <f>ROUND((C1832*(E1832)),2)</f>
        <v>1107.58</v>
      </c>
      <c r="H1832" s="339">
        <f>ROUND((C1832*(F1832)),2)</f>
        <v>0</v>
      </c>
    </row>
    <row r="1833" spans="1:10" x14ac:dyDescent="0.2">
      <c r="B1833" s="339" t="s">
        <v>969</v>
      </c>
      <c r="C1833" s="339">
        <v>5</v>
      </c>
      <c r="D1833" s="339" t="s">
        <v>2</v>
      </c>
      <c r="E1833" s="339">
        <v>2721.0604758674999</v>
      </c>
      <c r="F1833" s="339">
        <v>0</v>
      </c>
      <c r="G1833" s="339">
        <f>ROUND((C1833*(E1833)),2)</f>
        <v>13605.3</v>
      </c>
      <c r="H1833" s="339">
        <f>ROUND((C1833*(F1833)),2)</f>
        <v>0</v>
      </c>
    </row>
    <row r="1834" spans="1:10" x14ac:dyDescent="0.2">
      <c r="B1834" s="339" t="s">
        <v>707</v>
      </c>
      <c r="G1834" s="339">
        <f>SUM(G1828:G1833)</f>
        <v>28156.35</v>
      </c>
      <c r="H1834" s="339">
        <f>SUM(H1828:H1833)</f>
        <v>2419.83</v>
      </c>
      <c r="I1834" s="340">
        <f>SUM(G1834:H1834)</f>
        <v>30576.18</v>
      </c>
    </row>
    <row r="1836" spans="1:10" x14ac:dyDescent="0.2">
      <c r="A1836" s="339">
        <v>108</v>
      </c>
      <c r="B1836" s="339" t="s">
        <v>976</v>
      </c>
    </row>
    <row r="1837" spans="1:10" ht="24" x14ac:dyDescent="0.2">
      <c r="A1837" s="339">
        <f>+A1836+0.01</f>
        <v>108.01</v>
      </c>
      <c r="B1837" s="339" t="s">
        <v>977</v>
      </c>
      <c r="C1837" s="339">
        <v>1</v>
      </c>
      <c r="D1837" s="339" t="s">
        <v>9</v>
      </c>
      <c r="G1837" s="339">
        <f>+G1847/C1839</f>
        <v>24480.03</v>
      </c>
      <c r="H1837" s="339">
        <f>+H1847/C1839</f>
        <v>2338.1499999999996</v>
      </c>
      <c r="I1837" s="340">
        <f>+H1837+G1837</f>
        <v>26818.18</v>
      </c>
      <c r="J1837" s="339" t="s">
        <v>701</v>
      </c>
    </row>
    <row r="1838" spans="1:10" x14ac:dyDescent="0.2">
      <c r="B1838" s="339" t="s">
        <v>978</v>
      </c>
    </row>
    <row r="1839" spans="1:10" x14ac:dyDescent="0.2">
      <c r="B1839" s="339" t="s">
        <v>703</v>
      </c>
      <c r="C1839" s="339">
        <v>1</v>
      </c>
      <c r="D1839" s="339" t="s">
        <v>9</v>
      </c>
    </row>
    <row r="1840" spans="1:10" x14ac:dyDescent="0.2">
      <c r="B1840" s="339" t="s">
        <v>704</v>
      </c>
    </row>
    <row r="1841" spans="1:10" x14ac:dyDescent="0.2">
      <c r="B1841" s="339" t="s">
        <v>781</v>
      </c>
      <c r="C1841" s="339">
        <v>1.93</v>
      </c>
      <c r="D1841" s="339" t="s">
        <v>782</v>
      </c>
      <c r="E1841" s="339">
        <v>2906.78</v>
      </c>
      <c r="F1841" s="339">
        <v>523.22</v>
      </c>
      <c r="G1841" s="339">
        <f>ROUND((C1841*(E1841)),2)</f>
        <v>5610.09</v>
      </c>
      <c r="H1841" s="339">
        <f>ROUND((C1841*(F1841)),2)</f>
        <v>1009.81</v>
      </c>
    </row>
    <row r="1842" spans="1:10" x14ac:dyDescent="0.2">
      <c r="B1842" s="339" t="s">
        <v>809</v>
      </c>
      <c r="C1842" s="339">
        <f>+C1839*1.1</f>
        <v>1.1000000000000001</v>
      </c>
      <c r="D1842" s="339" t="s">
        <v>9</v>
      </c>
      <c r="E1842" s="339">
        <v>7138.72</v>
      </c>
      <c r="F1842" s="339">
        <v>1159.3999999999999</v>
      </c>
      <c r="G1842" s="339">
        <f>ROUND((C1842*(E1842)),2)</f>
        <v>7852.59</v>
      </c>
      <c r="H1842" s="339">
        <f>ROUND((C1842*(F1842)),2)</f>
        <v>1275.3399999999999</v>
      </c>
    </row>
    <row r="1843" spans="1:10" x14ac:dyDescent="0.2">
      <c r="B1843" s="339" t="s">
        <v>784</v>
      </c>
      <c r="C1843" s="339">
        <f>+C1841*2</f>
        <v>3.86</v>
      </c>
      <c r="D1843" s="339" t="s">
        <v>714</v>
      </c>
      <c r="E1843" s="339">
        <v>76.27</v>
      </c>
      <c r="F1843" s="339">
        <v>13.73</v>
      </c>
      <c r="G1843" s="339">
        <f>ROUND((C1843*(E1843)),2)</f>
        <v>294.39999999999998</v>
      </c>
      <c r="H1843" s="339">
        <f>ROUND((C1843*(F1843)),2)</f>
        <v>53</v>
      </c>
    </row>
    <row r="1844" spans="1:10" x14ac:dyDescent="0.2">
      <c r="B1844" s="339" t="s">
        <v>722</v>
      </c>
    </row>
    <row r="1845" spans="1:10" x14ac:dyDescent="0.2">
      <c r="B1845" s="339" t="s">
        <v>785</v>
      </c>
      <c r="C1845" s="339">
        <f>+C1841</f>
        <v>1.93</v>
      </c>
      <c r="D1845" s="339" t="s">
        <v>782</v>
      </c>
      <c r="E1845" s="339">
        <v>723.91</v>
      </c>
      <c r="F1845" s="339">
        <v>0</v>
      </c>
      <c r="G1845" s="339">
        <f>ROUND((C1845*(E1845)),2)</f>
        <v>1397.15</v>
      </c>
      <c r="H1845" s="339">
        <f>ROUND((C1845*(F1845)),2)</f>
        <v>0</v>
      </c>
    </row>
    <row r="1846" spans="1:10" x14ac:dyDescent="0.2">
      <c r="B1846" s="339" t="s">
        <v>979</v>
      </c>
      <c r="C1846" s="339">
        <v>10</v>
      </c>
      <c r="D1846" s="339" t="s">
        <v>2</v>
      </c>
      <c r="E1846" s="339">
        <v>932.58002499999998</v>
      </c>
      <c r="F1846" s="339">
        <v>0</v>
      </c>
      <c r="G1846" s="339">
        <f>ROUND((C1846*(E1846)),2)</f>
        <v>9325.7999999999993</v>
      </c>
      <c r="H1846" s="339">
        <f>ROUND((C1846*(F1846)),2)</f>
        <v>0</v>
      </c>
    </row>
    <row r="1847" spans="1:10" x14ac:dyDescent="0.2">
      <c r="B1847" s="339" t="s">
        <v>707</v>
      </c>
      <c r="G1847" s="339">
        <f>SUM(G1841:G1846)</f>
        <v>24480.03</v>
      </c>
      <c r="H1847" s="339">
        <f>SUM(H1841:H1846)</f>
        <v>2338.1499999999996</v>
      </c>
      <c r="I1847" s="340">
        <f>SUM(G1847:H1847)</f>
        <v>26818.18</v>
      </c>
    </row>
    <row r="1849" spans="1:10" ht="24" x14ac:dyDescent="0.2">
      <c r="A1849" s="339">
        <f>+A1837+0.01</f>
        <v>108.02000000000001</v>
      </c>
      <c r="B1849" s="339" t="s">
        <v>980</v>
      </c>
      <c r="C1849" s="339">
        <v>1</v>
      </c>
      <c r="D1849" s="339" t="s">
        <v>9</v>
      </c>
      <c r="G1849" s="339">
        <f>+G1859/C1851</f>
        <v>24617.53</v>
      </c>
      <c r="H1849" s="339">
        <f>+H1859/C1851</f>
        <v>2362.89</v>
      </c>
      <c r="I1849" s="340">
        <f>+H1849+G1849</f>
        <v>26980.42</v>
      </c>
      <c r="J1849" s="339" t="s">
        <v>701</v>
      </c>
    </row>
    <row r="1850" spans="1:10" x14ac:dyDescent="0.2">
      <c r="B1850" s="339" t="s">
        <v>978</v>
      </c>
    </row>
    <row r="1851" spans="1:10" x14ac:dyDescent="0.2">
      <c r="B1851" s="339" t="s">
        <v>703</v>
      </c>
      <c r="C1851" s="339">
        <v>1</v>
      </c>
      <c r="D1851" s="339" t="s">
        <v>9</v>
      </c>
    </row>
    <row r="1852" spans="1:10" x14ac:dyDescent="0.2">
      <c r="B1852" s="339" t="s">
        <v>704</v>
      </c>
    </row>
    <row r="1853" spans="1:10" x14ac:dyDescent="0.2">
      <c r="B1853" s="339" t="s">
        <v>781</v>
      </c>
      <c r="C1853" s="339">
        <v>1.93</v>
      </c>
      <c r="D1853" s="339" t="s">
        <v>782</v>
      </c>
      <c r="E1853" s="339">
        <v>2906.78</v>
      </c>
      <c r="F1853" s="339">
        <v>523.22</v>
      </c>
      <c r="G1853" s="339">
        <f>ROUND((C1853*(E1853)),2)</f>
        <v>5610.09</v>
      </c>
      <c r="H1853" s="339">
        <f>ROUND((C1853*(F1853)),2)</f>
        <v>1009.81</v>
      </c>
    </row>
    <row r="1854" spans="1:10" x14ac:dyDescent="0.2">
      <c r="B1854" s="339" t="s">
        <v>981</v>
      </c>
      <c r="C1854" s="339">
        <f>+C1851*1.1</f>
        <v>1.1000000000000001</v>
      </c>
      <c r="D1854" s="339" t="s">
        <v>9</v>
      </c>
      <c r="E1854" s="339">
        <v>7263.72</v>
      </c>
      <c r="F1854" s="339">
        <v>1181.8900000000001</v>
      </c>
      <c r="G1854" s="339">
        <f>ROUND((C1854*(E1854)),2)</f>
        <v>7990.09</v>
      </c>
      <c r="H1854" s="339">
        <f>ROUND((C1854*(F1854)),2)</f>
        <v>1300.08</v>
      </c>
    </row>
    <row r="1855" spans="1:10" x14ac:dyDescent="0.2">
      <c r="B1855" s="339" t="s">
        <v>784</v>
      </c>
      <c r="C1855" s="339">
        <f>+C1853*2</f>
        <v>3.86</v>
      </c>
      <c r="D1855" s="339" t="s">
        <v>714</v>
      </c>
      <c r="E1855" s="339">
        <v>76.27</v>
      </c>
      <c r="F1855" s="339">
        <v>13.73</v>
      </c>
      <c r="G1855" s="339">
        <f>ROUND((C1855*(E1855)),2)</f>
        <v>294.39999999999998</v>
      </c>
      <c r="H1855" s="339">
        <f>ROUND((C1855*(F1855)),2)</f>
        <v>53</v>
      </c>
    </row>
    <row r="1856" spans="1:10" x14ac:dyDescent="0.2">
      <c r="B1856" s="339" t="s">
        <v>722</v>
      </c>
    </row>
    <row r="1857" spans="1:10" x14ac:dyDescent="0.2">
      <c r="B1857" s="339" t="s">
        <v>785</v>
      </c>
      <c r="C1857" s="339">
        <f>+C1853</f>
        <v>1.93</v>
      </c>
      <c r="D1857" s="339" t="s">
        <v>782</v>
      </c>
      <c r="E1857" s="339">
        <v>723.91</v>
      </c>
      <c r="F1857" s="339">
        <v>0</v>
      </c>
      <c r="G1857" s="339">
        <f>ROUND((C1857*(E1857)),2)</f>
        <v>1397.15</v>
      </c>
      <c r="H1857" s="339">
        <f>ROUND((C1857*(F1857)),2)</f>
        <v>0</v>
      </c>
    </row>
    <row r="1858" spans="1:10" x14ac:dyDescent="0.2">
      <c r="B1858" s="339" t="s">
        <v>979</v>
      </c>
      <c r="C1858" s="339">
        <v>10</v>
      </c>
      <c r="D1858" s="339" t="s">
        <v>2</v>
      </c>
      <c r="E1858" s="339">
        <v>932.58002499999998</v>
      </c>
      <c r="F1858" s="339">
        <v>0</v>
      </c>
      <c r="G1858" s="339">
        <f>ROUND((C1858*(E1858)),2)</f>
        <v>9325.7999999999993</v>
      </c>
      <c r="H1858" s="339">
        <f>ROUND((C1858*(F1858)),2)</f>
        <v>0</v>
      </c>
    </row>
    <row r="1859" spans="1:10" x14ac:dyDescent="0.2">
      <c r="B1859" s="339" t="s">
        <v>707</v>
      </c>
      <c r="G1859" s="339">
        <f>SUM(G1853:G1858)</f>
        <v>24617.53</v>
      </c>
      <c r="H1859" s="339">
        <f>SUM(H1853:H1858)</f>
        <v>2362.89</v>
      </c>
      <c r="I1859" s="340">
        <f>SUM(G1859:H1859)</f>
        <v>26980.42</v>
      </c>
    </row>
    <row r="1861" spans="1:10" ht="24" x14ac:dyDescent="0.2">
      <c r="A1861" s="339">
        <f>+A1849+0.01</f>
        <v>108.03000000000002</v>
      </c>
      <c r="B1861" s="339" t="s">
        <v>982</v>
      </c>
      <c r="C1861" s="339">
        <v>1</v>
      </c>
      <c r="D1861" s="339" t="s">
        <v>9</v>
      </c>
      <c r="G1861" s="339">
        <f>+G1871/C1863</f>
        <v>25078.05</v>
      </c>
      <c r="H1861" s="339">
        <f>+H1871/C1863</f>
        <v>2445.79</v>
      </c>
      <c r="I1861" s="340">
        <f>+H1861+G1861</f>
        <v>27523.84</v>
      </c>
      <c r="J1861" s="339" t="s">
        <v>701</v>
      </c>
    </row>
    <row r="1862" spans="1:10" x14ac:dyDescent="0.2">
      <c r="B1862" s="339" t="s">
        <v>978</v>
      </c>
    </row>
    <row r="1863" spans="1:10" x14ac:dyDescent="0.2">
      <c r="B1863" s="339" t="s">
        <v>703</v>
      </c>
      <c r="C1863" s="339">
        <v>1</v>
      </c>
      <c r="D1863" s="339" t="s">
        <v>9</v>
      </c>
    </row>
    <row r="1864" spans="1:10" x14ac:dyDescent="0.2">
      <c r="B1864" s="339" t="s">
        <v>704</v>
      </c>
    </row>
    <row r="1865" spans="1:10" x14ac:dyDescent="0.2">
      <c r="B1865" s="339" t="s">
        <v>781</v>
      </c>
      <c r="C1865" s="339">
        <v>1.93</v>
      </c>
      <c r="D1865" s="339" t="s">
        <v>782</v>
      </c>
      <c r="E1865" s="339">
        <v>2906.78</v>
      </c>
      <c r="F1865" s="339">
        <v>523.22</v>
      </c>
      <c r="G1865" s="339">
        <f>ROUND((C1865*(E1865)),2)</f>
        <v>5610.09</v>
      </c>
      <c r="H1865" s="339">
        <f>ROUND((C1865*(F1865)),2)</f>
        <v>1009.81</v>
      </c>
    </row>
    <row r="1866" spans="1:10" x14ac:dyDescent="0.2">
      <c r="B1866" s="339" t="s">
        <v>983</v>
      </c>
      <c r="C1866" s="339">
        <f>+C1863*1.1</f>
        <v>1.1000000000000001</v>
      </c>
      <c r="D1866" s="339" t="s">
        <v>9</v>
      </c>
      <c r="E1866" s="339">
        <v>7682.37</v>
      </c>
      <c r="F1866" s="339">
        <v>1257.2500000000002</v>
      </c>
      <c r="G1866" s="339">
        <f>ROUND((C1866*(E1866)),2)</f>
        <v>8450.61</v>
      </c>
      <c r="H1866" s="339">
        <f>ROUND((C1866*(F1866)),2)</f>
        <v>1382.98</v>
      </c>
    </row>
    <row r="1867" spans="1:10" x14ac:dyDescent="0.2">
      <c r="B1867" s="339" t="s">
        <v>784</v>
      </c>
      <c r="C1867" s="339">
        <f>+C1865*2</f>
        <v>3.86</v>
      </c>
      <c r="D1867" s="339" t="s">
        <v>714</v>
      </c>
      <c r="E1867" s="339">
        <v>76.27</v>
      </c>
      <c r="F1867" s="339">
        <v>13.73</v>
      </c>
      <c r="G1867" s="339">
        <f>ROUND((C1867*(E1867)),2)</f>
        <v>294.39999999999998</v>
      </c>
      <c r="H1867" s="339">
        <f>ROUND((C1867*(F1867)),2)</f>
        <v>53</v>
      </c>
    </row>
    <row r="1868" spans="1:10" x14ac:dyDescent="0.2">
      <c r="B1868" s="339" t="s">
        <v>722</v>
      </c>
    </row>
    <row r="1869" spans="1:10" x14ac:dyDescent="0.2">
      <c r="B1869" s="339" t="s">
        <v>785</v>
      </c>
      <c r="C1869" s="339">
        <f>+C1865</f>
        <v>1.93</v>
      </c>
      <c r="D1869" s="339" t="s">
        <v>782</v>
      </c>
      <c r="E1869" s="339">
        <v>723.91</v>
      </c>
      <c r="F1869" s="339">
        <v>0</v>
      </c>
      <c r="G1869" s="339">
        <f>ROUND((C1869*(E1869)),2)</f>
        <v>1397.15</v>
      </c>
      <c r="H1869" s="339">
        <f>ROUND((C1869*(F1869)),2)</f>
        <v>0</v>
      </c>
    </row>
    <row r="1870" spans="1:10" x14ac:dyDescent="0.2">
      <c r="B1870" s="339" t="s">
        <v>979</v>
      </c>
      <c r="C1870" s="339">
        <v>10</v>
      </c>
      <c r="D1870" s="339" t="s">
        <v>2</v>
      </c>
      <c r="E1870" s="339">
        <v>932.58002499999998</v>
      </c>
      <c r="F1870" s="339">
        <v>0</v>
      </c>
      <c r="G1870" s="339">
        <f>ROUND((C1870*(E1870)),2)</f>
        <v>9325.7999999999993</v>
      </c>
      <c r="H1870" s="339">
        <f>ROUND((C1870*(F1870)),2)</f>
        <v>0</v>
      </c>
    </row>
    <row r="1871" spans="1:10" x14ac:dyDescent="0.2">
      <c r="B1871" s="339" t="s">
        <v>707</v>
      </c>
      <c r="G1871" s="339">
        <f>SUM(G1865:G1870)</f>
        <v>25078.05</v>
      </c>
      <c r="H1871" s="339">
        <f>SUM(H1865:H1870)</f>
        <v>2445.79</v>
      </c>
      <c r="I1871" s="340">
        <f>SUM(G1871:H1871)</f>
        <v>27523.84</v>
      </c>
    </row>
    <row r="1873" spans="1:10" ht="24" x14ac:dyDescent="0.2">
      <c r="A1873" s="339">
        <f>+A1861+0.01</f>
        <v>108.04000000000002</v>
      </c>
      <c r="B1873" s="339" t="s">
        <v>984</v>
      </c>
      <c r="C1873" s="339">
        <v>1</v>
      </c>
      <c r="D1873" s="339" t="s">
        <v>9</v>
      </c>
      <c r="G1873" s="339">
        <f>+G1883/C1875</f>
        <v>24691</v>
      </c>
      <c r="H1873" s="339">
        <f>+H1883/C1875</f>
        <v>2514.25</v>
      </c>
      <c r="I1873" s="340">
        <f>+H1873+G1873</f>
        <v>27205.25</v>
      </c>
      <c r="J1873" s="339" t="s">
        <v>701</v>
      </c>
    </row>
    <row r="1874" spans="1:10" x14ac:dyDescent="0.2">
      <c r="B1874" s="339" t="s">
        <v>978</v>
      </c>
    </row>
    <row r="1875" spans="1:10" x14ac:dyDescent="0.2">
      <c r="B1875" s="339" t="s">
        <v>703</v>
      </c>
      <c r="C1875" s="339">
        <v>1</v>
      </c>
      <c r="D1875" s="339" t="s">
        <v>9</v>
      </c>
    </row>
    <row r="1876" spans="1:10" x14ac:dyDescent="0.2">
      <c r="B1876" s="339" t="s">
        <v>704</v>
      </c>
    </row>
    <row r="1877" spans="1:10" x14ac:dyDescent="0.2">
      <c r="B1877" s="339" t="s">
        <v>781</v>
      </c>
      <c r="C1877" s="339">
        <v>1.93</v>
      </c>
      <c r="D1877" s="339" t="s">
        <v>782</v>
      </c>
      <c r="E1877" s="339">
        <v>2906.78</v>
      </c>
      <c r="F1877" s="339">
        <v>523.22</v>
      </c>
      <c r="G1877" s="339">
        <f>ROUND((C1877*(E1877)),2)</f>
        <v>5610.09</v>
      </c>
      <c r="H1877" s="339">
        <f>ROUND((C1877*(F1877)),2)</f>
        <v>1009.81</v>
      </c>
    </row>
    <row r="1878" spans="1:10" x14ac:dyDescent="0.2">
      <c r="B1878" s="339" t="s">
        <v>856</v>
      </c>
      <c r="C1878" s="339">
        <f>+C1875*1.1</f>
        <v>1.1000000000000001</v>
      </c>
      <c r="D1878" s="339" t="s">
        <v>9</v>
      </c>
      <c r="E1878" s="339">
        <v>7330.51</v>
      </c>
      <c r="F1878" s="339">
        <v>1319.49</v>
      </c>
      <c r="G1878" s="339">
        <f>ROUND((C1878*(E1878)),2)</f>
        <v>8063.56</v>
      </c>
      <c r="H1878" s="339">
        <f>ROUND((C1878*(F1878)),2)</f>
        <v>1451.44</v>
      </c>
    </row>
    <row r="1879" spans="1:10" x14ac:dyDescent="0.2">
      <c r="B1879" s="339" t="s">
        <v>784</v>
      </c>
      <c r="C1879" s="339">
        <f>+C1877*2</f>
        <v>3.86</v>
      </c>
      <c r="D1879" s="339" t="s">
        <v>714</v>
      </c>
      <c r="E1879" s="339">
        <v>76.27</v>
      </c>
      <c r="F1879" s="339">
        <v>13.73</v>
      </c>
      <c r="G1879" s="339">
        <f>ROUND((C1879*(E1879)),2)</f>
        <v>294.39999999999998</v>
      </c>
      <c r="H1879" s="339">
        <f>ROUND((C1879*(F1879)),2)</f>
        <v>53</v>
      </c>
    </row>
    <row r="1880" spans="1:10" x14ac:dyDescent="0.2">
      <c r="B1880" s="339" t="s">
        <v>722</v>
      </c>
    </row>
    <row r="1881" spans="1:10" x14ac:dyDescent="0.2">
      <c r="B1881" s="339" t="s">
        <v>785</v>
      </c>
      <c r="C1881" s="339">
        <f>+C1877</f>
        <v>1.93</v>
      </c>
      <c r="D1881" s="339" t="s">
        <v>782</v>
      </c>
      <c r="E1881" s="339">
        <v>723.91</v>
      </c>
      <c r="F1881" s="339">
        <v>0</v>
      </c>
      <c r="G1881" s="339">
        <f>ROUND((C1881*(E1881)),2)</f>
        <v>1397.15</v>
      </c>
      <c r="H1881" s="339">
        <f>ROUND((C1881*(F1881)),2)</f>
        <v>0</v>
      </c>
    </row>
    <row r="1882" spans="1:10" x14ac:dyDescent="0.2">
      <c r="B1882" s="339" t="s">
        <v>979</v>
      </c>
      <c r="C1882" s="339">
        <v>10</v>
      </c>
      <c r="D1882" s="339" t="s">
        <v>2</v>
      </c>
      <c r="E1882" s="339">
        <v>932.58002499999998</v>
      </c>
      <c r="F1882" s="339">
        <v>0</v>
      </c>
      <c r="G1882" s="339">
        <f>ROUND((C1882*(E1882)),2)</f>
        <v>9325.7999999999993</v>
      </c>
      <c r="H1882" s="339">
        <f>ROUND((C1882*(F1882)),2)</f>
        <v>0</v>
      </c>
    </row>
    <row r="1883" spans="1:10" x14ac:dyDescent="0.2">
      <c r="B1883" s="339" t="s">
        <v>707</v>
      </c>
      <c r="G1883" s="339">
        <f>SUM(G1877:G1882)</f>
        <v>24691</v>
      </c>
      <c r="H1883" s="339">
        <f>SUM(H1877:H1882)</f>
        <v>2514.25</v>
      </c>
      <c r="I1883" s="340">
        <f>SUM(G1883:H1883)</f>
        <v>27205.25</v>
      </c>
    </row>
    <row r="1885" spans="1:10" ht="24" x14ac:dyDescent="0.2">
      <c r="A1885" s="339">
        <f>+A1873+0.01</f>
        <v>108.05000000000003</v>
      </c>
      <c r="B1885" s="339" t="s">
        <v>985</v>
      </c>
      <c r="C1885" s="339">
        <v>1</v>
      </c>
      <c r="D1885" s="339" t="s">
        <v>9</v>
      </c>
      <c r="G1885" s="339">
        <f>+G1895/C1887</f>
        <v>23231.559999999998</v>
      </c>
      <c r="H1885" s="339">
        <f>+H1895/C1887</f>
        <v>2156.4299999999998</v>
      </c>
      <c r="I1885" s="340">
        <f>+H1885+G1885</f>
        <v>25387.989999999998</v>
      </c>
      <c r="J1885" s="339" t="s">
        <v>701</v>
      </c>
    </row>
    <row r="1886" spans="1:10" x14ac:dyDescent="0.2">
      <c r="B1886" s="339" t="s">
        <v>986</v>
      </c>
    </row>
    <row r="1887" spans="1:10" x14ac:dyDescent="0.2">
      <c r="B1887" s="339" t="s">
        <v>703</v>
      </c>
      <c r="C1887" s="339">
        <v>1</v>
      </c>
      <c r="D1887" s="339" t="s">
        <v>9</v>
      </c>
    </row>
    <row r="1888" spans="1:10" x14ac:dyDescent="0.2">
      <c r="B1888" s="339" t="s">
        <v>704</v>
      </c>
    </row>
    <row r="1889" spans="1:10" x14ac:dyDescent="0.2">
      <c r="B1889" s="339" t="s">
        <v>781</v>
      </c>
      <c r="C1889" s="339">
        <v>1.6</v>
      </c>
      <c r="D1889" s="339" t="s">
        <v>782</v>
      </c>
      <c r="E1889" s="339">
        <v>2906.78</v>
      </c>
      <c r="F1889" s="339">
        <v>523.22</v>
      </c>
      <c r="G1889" s="339">
        <f>ROUND((C1889*(E1889)),2)</f>
        <v>4650.8500000000004</v>
      </c>
      <c r="H1889" s="339">
        <f>ROUND((C1889*(F1889)),2)</f>
        <v>837.15</v>
      </c>
    </row>
    <row r="1890" spans="1:10" x14ac:dyDescent="0.2">
      <c r="B1890" s="339" t="s">
        <v>809</v>
      </c>
      <c r="C1890" s="339">
        <f>+C1887*1.1</f>
        <v>1.1000000000000001</v>
      </c>
      <c r="D1890" s="339" t="s">
        <v>9</v>
      </c>
      <c r="E1890" s="339">
        <v>7138.72</v>
      </c>
      <c r="F1890" s="339">
        <v>1159.3999999999999</v>
      </c>
      <c r="G1890" s="339">
        <f>ROUND((C1890*(E1890)),2)</f>
        <v>7852.59</v>
      </c>
      <c r="H1890" s="339">
        <f>ROUND((C1890*(F1890)),2)</f>
        <v>1275.3399999999999</v>
      </c>
    </row>
    <row r="1891" spans="1:10" x14ac:dyDescent="0.2">
      <c r="B1891" s="339" t="s">
        <v>784</v>
      </c>
      <c r="C1891" s="339">
        <f>+C1889*2</f>
        <v>3.2</v>
      </c>
      <c r="D1891" s="339" t="s">
        <v>714</v>
      </c>
      <c r="E1891" s="339">
        <v>76.27</v>
      </c>
      <c r="F1891" s="339">
        <v>13.73</v>
      </c>
      <c r="G1891" s="339">
        <f>ROUND((C1891*(E1891)),2)</f>
        <v>244.06</v>
      </c>
      <c r="H1891" s="339">
        <f>ROUND((C1891*(F1891)),2)</f>
        <v>43.94</v>
      </c>
    </row>
    <row r="1892" spans="1:10" x14ac:dyDescent="0.2">
      <c r="B1892" s="339" t="s">
        <v>722</v>
      </c>
    </row>
    <row r="1893" spans="1:10" x14ac:dyDescent="0.2">
      <c r="B1893" s="339" t="s">
        <v>785</v>
      </c>
      <c r="C1893" s="339">
        <f>+C1889</f>
        <v>1.6</v>
      </c>
      <c r="D1893" s="339" t="s">
        <v>782</v>
      </c>
      <c r="E1893" s="339">
        <v>723.91</v>
      </c>
      <c r="F1893" s="339">
        <v>0</v>
      </c>
      <c r="G1893" s="339">
        <f>ROUND((C1893*(E1893)),2)</f>
        <v>1158.26</v>
      </c>
      <c r="H1893" s="339">
        <f>ROUND((C1893*(F1893)),2)</f>
        <v>0</v>
      </c>
    </row>
    <row r="1894" spans="1:10" x14ac:dyDescent="0.2">
      <c r="B1894" s="339" t="s">
        <v>979</v>
      </c>
      <c r="C1894" s="339">
        <v>10</v>
      </c>
      <c r="D1894" s="339" t="s">
        <v>2</v>
      </c>
      <c r="E1894" s="339">
        <v>932.58002499999998</v>
      </c>
      <c r="F1894" s="339">
        <v>0</v>
      </c>
      <c r="G1894" s="339">
        <f>ROUND((C1894*(E1894)),2)</f>
        <v>9325.7999999999993</v>
      </c>
      <c r="H1894" s="339">
        <f>ROUND((C1894*(F1894)),2)</f>
        <v>0</v>
      </c>
    </row>
    <row r="1895" spans="1:10" x14ac:dyDescent="0.2">
      <c r="B1895" s="339" t="s">
        <v>707</v>
      </c>
      <c r="G1895" s="339">
        <f>SUM(G1889:G1894)</f>
        <v>23231.559999999998</v>
      </c>
      <c r="H1895" s="339">
        <f>SUM(H1889:H1894)</f>
        <v>2156.4299999999998</v>
      </c>
      <c r="I1895" s="340">
        <f>SUM(G1895:H1895)</f>
        <v>25387.989999999998</v>
      </c>
    </row>
    <row r="1897" spans="1:10" ht="24" x14ac:dyDescent="0.2">
      <c r="A1897" s="339">
        <f>+A1885+0.01</f>
        <v>108.06000000000003</v>
      </c>
      <c r="B1897" s="339" t="s">
        <v>987</v>
      </c>
      <c r="C1897" s="339">
        <v>1</v>
      </c>
      <c r="D1897" s="339" t="s">
        <v>9</v>
      </c>
      <c r="G1897" s="339">
        <f>+G1907/C1899</f>
        <v>23369.059999999998</v>
      </c>
      <c r="H1897" s="339">
        <f>+H1907/C1899</f>
        <v>2181.17</v>
      </c>
      <c r="I1897" s="340">
        <f>+H1897+G1897</f>
        <v>25550.229999999996</v>
      </c>
      <c r="J1897" s="339" t="s">
        <v>701</v>
      </c>
    </row>
    <row r="1898" spans="1:10" x14ac:dyDescent="0.2">
      <c r="B1898" s="339" t="s">
        <v>986</v>
      </c>
    </row>
    <row r="1899" spans="1:10" x14ac:dyDescent="0.2">
      <c r="B1899" s="339" t="s">
        <v>703</v>
      </c>
      <c r="C1899" s="339">
        <v>1</v>
      </c>
      <c r="D1899" s="339" t="s">
        <v>9</v>
      </c>
    </row>
    <row r="1900" spans="1:10" x14ac:dyDescent="0.2">
      <c r="B1900" s="339" t="s">
        <v>704</v>
      </c>
    </row>
    <row r="1901" spans="1:10" x14ac:dyDescent="0.2">
      <c r="B1901" s="339" t="s">
        <v>781</v>
      </c>
      <c r="C1901" s="339">
        <v>1.6</v>
      </c>
      <c r="D1901" s="339" t="s">
        <v>782</v>
      </c>
      <c r="E1901" s="339">
        <v>2906.78</v>
      </c>
      <c r="F1901" s="339">
        <v>523.22</v>
      </c>
      <c r="G1901" s="339">
        <f>ROUND((C1901*(E1901)),2)</f>
        <v>4650.8500000000004</v>
      </c>
      <c r="H1901" s="339">
        <f>ROUND((C1901*(F1901)),2)</f>
        <v>837.15</v>
      </c>
    </row>
    <row r="1902" spans="1:10" x14ac:dyDescent="0.2">
      <c r="B1902" s="339" t="s">
        <v>981</v>
      </c>
      <c r="C1902" s="339">
        <f>+C1899*1.1</f>
        <v>1.1000000000000001</v>
      </c>
      <c r="D1902" s="339" t="s">
        <v>9</v>
      </c>
      <c r="E1902" s="339">
        <v>7263.72</v>
      </c>
      <c r="F1902" s="339">
        <v>1181.8900000000001</v>
      </c>
      <c r="G1902" s="339">
        <f>ROUND((C1902*(E1902)),2)</f>
        <v>7990.09</v>
      </c>
      <c r="H1902" s="339">
        <f>ROUND((C1902*(F1902)),2)</f>
        <v>1300.08</v>
      </c>
    </row>
    <row r="1903" spans="1:10" x14ac:dyDescent="0.2">
      <c r="B1903" s="339" t="s">
        <v>784</v>
      </c>
      <c r="C1903" s="339">
        <f>+C1901*2</f>
        <v>3.2</v>
      </c>
      <c r="D1903" s="339" t="s">
        <v>714</v>
      </c>
      <c r="E1903" s="339">
        <v>76.27</v>
      </c>
      <c r="F1903" s="339">
        <v>13.73</v>
      </c>
      <c r="G1903" s="339">
        <f>ROUND((C1903*(E1903)),2)</f>
        <v>244.06</v>
      </c>
      <c r="H1903" s="339">
        <f>ROUND((C1903*(F1903)),2)</f>
        <v>43.94</v>
      </c>
    </row>
    <row r="1904" spans="1:10" x14ac:dyDescent="0.2">
      <c r="B1904" s="339" t="s">
        <v>722</v>
      </c>
    </row>
    <row r="1905" spans="1:10" x14ac:dyDescent="0.2">
      <c r="B1905" s="339" t="s">
        <v>785</v>
      </c>
      <c r="C1905" s="339">
        <f>+C1901</f>
        <v>1.6</v>
      </c>
      <c r="D1905" s="339" t="s">
        <v>782</v>
      </c>
      <c r="E1905" s="339">
        <v>723.91</v>
      </c>
      <c r="F1905" s="339">
        <v>0</v>
      </c>
      <c r="G1905" s="339">
        <f>ROUND((C1905*(E1905)),2)</f>
        <v>1158.26</v>
      </c>
      <c r="H1905" s="339">
        <f>ROUND((C1905*(F1905)),2)</f>
        <v>0</v>
      </c>
    </row>
    <row r="1906" spans="1:10" x14ac:dyDescent="0.2">
      <c r="B1906" s="339" t="s">
        <v>979</v>
      </c>
      <c r="C1906" s="339">
        <v>10</v>
      </c>
      <c r="D1906" s="339" t="s">
        <v>2</v>
      </c>
      <c r="E1906" s="339">
        <v>932.58002499999998</v>
      </c>
      <c r="F1906" s="339">
        <v>0</v>
      </c>
      <c r="G1906" s="339">
        <f>ROUND((C1906*(E1906)),2)</f>
        <v>9325.7999999999993</v>
      </c>
      <c r="H1906" s="339">
        <f>ROUND((C1906*(F1906)),2)</f>
        <v>0</v>
      </c>
    </row>
    <row r="1907" spans="1:10" x14ac:dyDescent="0.2">
      <c r="B1907" s="339" t="s">
        <v>707</v>
      </c>
      <c r="G1907" s="339">
        <f>SUM(G1901:G1906)</f>
        <v>23369.059999999998</v>
      </c>
      <c r="H1907" s="339">
        <f>SUM(H1901:H1906)</f>
        <v>2181.17</v>
      </c>
      <c r="I1907" s="340">
        <f>SUM(G1907:H1907)</f>
        <v>25550.229999999996</v>
      </c>
    </row>
    <row r="1909" spans="1:10" ht="24" x14ac:dyDescent="0.2">
      <c r="A1909" s="339">
        <f>+A1897+0.01</f>
        <v>108.07000000000004</v>
      </c>
      <c r="B1909" s="339" t="s">
        <v>988</v>
      </c>
      <c r="C1909" s="339">
        <v>1</v>
      </c>
      <c r="D1909" s="339" t="s">
        <v>9</v>
      </c>
      <c r="G1909" s="339">
        <f>+G1919/C1911</f>
        <v>23829.58</v>
      </c>
      <c r="H1909" s="339">
        <f>+H1919/C1911</f>
        <v>2264.0700000000002</v>
      </c>
      <c r="I1909" s="340">
        <f>+H1909+G1909</f>
        <v>26093.65</v>
      </c>
      <c r="J1909" s="339" t="s">
        <v>701</v>
      </c>
    </row>
    <row r="1910" spans="1:10" x14ac:dyDescent="0.2">
      <c r="B1910" s="339" t="s">
        <v>986</v>
      </c>
    </row>
    <row r="1911" spans="1:10" x14ac:dyDescent="0.2">
      <c r="B1911" s="339" t="s">
        <v>703</v>
      </c>
      <c r="C1911" s="339">
        <v>1</v>
      </c>
      <c r="D1911" s="339" t="s">
        <v>9</v>
      </c>
    </row>
    <row r="1912" spans="1:10" x14ac:dyDescent="0.2">
      <c r="B1912" s="339" t="s">
        <v>704</v>
      </c>
    </row>
    <row r="1913" spans="1:10" x14ac:dyDescent="0.2">
      <c r="B1913" s="339" t="s">
        <v>781</v>
      </c>
      <c r="C1913" s="339">
        <v>1.6</v>
      </c>
      <c r="D1913" s="339" t="s">
        <v>782</v>
      </c>
      <c r="E1913" s="339">
        <v>2906.78</v>
      </c>
      <c r="F1913" s="339">
        <v>523.22</v>
      </c>
      <c r="G1913" s="339">
        <f>ROUND((C1913*(E1913)),2)</f>
        <v>4650.8500000000004</v>
      </c>
      <c r="H1913" s="339">
        <f>ROUND((C1913*(F1913)),2)</f>
        <v>837.15</v>
      </c>
    </row>
    <row r="1914" spans="1:10" x14ac:dyDescent="0.2">
      <c r="B1914" s="339" t="s">
        <v>983</v>
      </c>
      <c r="C1914" s="339">
        <f>+C1911*1.1</f>
        <v>1.1000000000000001</v>
      </c>
      <c r="D1914" s="339" t="s">
        <v>9</v>
      </c>
      <c r="E1914" s="339">
        <v>7682.37</v>
      </c>
      <c r="F1914" s="339">
        <v>1257.2500000000002</v>
      </c>
      <c r="G1914" s="339">
        <f>ROUND((C1914*(E1914)),2)</f>
        <v>8450.61</v>
      </c>
      <c r="H1914" s="339">
        <f>ROUND((C1914*(F1914)),2)</f>
        <v>1382.98</v>
      </c>
    </row>
    <row r="1915" spans="1:10" x14ac:dyDescent="0.2">
      <c r="B1915" s="339" t="s">
        <v>784</v>
      </c>
      <c r="C1915" s="339">
        <f>+C1913*2</f>
        <v>3.2</v>
      </c>
      <c r="D1915" s="339" t="s">
        <v>714</v>
      </c>
      <c r="E1915" s="339">
        <v>76.27</v>
      </c>
      <c r="F1915" s="339">
        <v>13.73</v>
      </c>
      <c r="G1915" s="339">
        <f>ROUND((C1915*(E1915)),2)</f>
        <v>244.06</v>
      </c>
      <c r="H1915" s="339">
        <f>ROUND((C1915*(F1915)),2)</f>
        <v>43.94</v>
      </c>
    </row>
    <row r="1916" spans="1:10" x14ac:dyDescent="0.2">
      <c r="B1916" s="339" t="s">
        <v>722</v>
      </c>
    </row>
    <row r="1917" spans="1:10" x14ac:dyDescent="0.2">
      <c r="B1917" s="339" t="s">
        <v>785</v>
      </c>
      <c r="C1917" s="339">
        <f>+C1913</f>
        <v>1.6</v>
      </c>
      <c r="D1917" s="339" t="s">
        <v>782</v>
      </c>
      <c r="E1917" s="339">
        <v>723.91</v>
      </c>
      <c r="F1917" s="339">
        <v>0</v>
      </c>
      <c r="G1917" s="339">
        <f>ROUND((C1917*(E1917)),2)</f>
        <v>1158.26</v>
      </c>
      <c r="H1917" s="339">
        <f>ROUND((C1917*(F1917)),2)</f>
        <v>0</v>
      </c>
    </row>
    <row r="1918" spans="1:10" x14ac:dyDescent="0.2">
      <c r="B1918" s="339" t="s">
        <v>979</v>
      </c>
      <c r="C1918" s="339">
        <v>10</v>
      </c>
      <c r="D1918" s="339" t="s">
        <v>2</v>
      </c>
      <c r="E1918" s="339">
        <v>932.58002499999998</v>
      </c>
      <c r="F1918" s="339">
        <v>0</v>
      </c>
      <c r="G1918" s="339">
        <f>ROUND((C1918*(E1918)),2)</f>
        <v>9325.7999999999993</v>
      </c>
      <c r="H1918" s="339">
        <f>ROUND((C1918*(F1918)),2)</f>
        <v>0</v>
      </c>
    </row>
    <row r="1919" spans="1:10" x14ac:dyDescent="0.2">
      <c r="B1919" s="339" t="s">
        <v>707</v>
      </c>
      <c r="G1919" s="339">
        <f>SUM(G1913:G1918)</f>
        <v>23829.58</v>
      </c>
      <c r="H1919" s="339">
        <f>SUM(H1913:H1918)</f>
        <v>2264.0700000000002</v>
      </c>
      <c r="I1919" s="340">
        <f>SUM(G1919:H1919)</f>
        <v>26093.65</v>
      </c>
    </row>
    <row r="1921" spans="1:10" ht="24" x14ac:dyDescent="0.2">
      <c r="A1921" s="339">
        <f>+A1909+0.01</f>
        <v>108.08000000000004</v>
      </c>
      <c r="B1921" s="339" t="s">
        <v>989</v>
      </c>
      <c r="C1921" s="339">
        <v>1</v>
      </c>
      <c r="D1921" s="339" t="s">
        <v>9</v>
      </c>
      <c r="G1921" s="339">
        <f>+G1931/C1923</f>
        <v>23442.53</v>
      </c>
      <c r="H1921" s="339">
        <f>+H1931/C1923</f>
        <v>2332.5300000000002</v>
      </c>
      <c r="I1921" s="340">
        <f>+H1921+G1921</f>
        <v>25775.059999999998</v>
      </c>
      <c r="J1921" s="339" t="s">
        <v>701</v>
      </c>
    </row>
    <row r="1922" spans="1:10" x14ac:dyDescent="0.2">
      <c r="B1922" s="339" t="s">
        <v>986</v>
      </c>
    </row>
    <row r="1923" spans="1:10" x14ac:dyDescent="0.2">
      <c r="B1923" s="339" t="s">
        <v>703</v>
      </c>
      <c r="C1923" s="339">
        <v>1</v>
      </c>
      <c r="D1923" s="339" t="s">
        <v>9</v>
      </c>
    </row>
    <row r="1924" spans="1:10" x14ac:dyDescent="0.2">
      <c r="B1924" s="339" t="s">
        <v>704</v>
      </c>
    </row>
    <row r="1925" spans="1:10" x14ac:dyDescent="0.2">
      <c r="B1925" s="339" t="s">
        <v>781</v>
      </c>
      <c r="C1925" s="339">
        <v>1.6</v>
      </c>
      <c r="D1925" s="339" t="s">
        <v>782</v>
      </c>
      <c r="E1925" s="339">
        <v>2906.78</v>
      </c>
      <c r="F1925" s="339">
        <v>523.22</v>
      </c>
      <c r="G1925" s="339">
        <f>ROUND((C1925*(E1925)),2)</f>
        <v>4650.8500000000004</v>
      </c>
      <c r="H1925" s="339">
        <f>ROUND((C1925*(F1925)),2)</f>
        <v>837.15</v>
      </c>
    </row>
    <row r="1926" spans="1:10" x14ac:dyDescent="0.2">
      <c r="B1926" s="339" t="s">
        <v>856</v>
      </c>
      <c r="C1926" s="339">
        <f>+C1923*1.1</f>
        <v>1.1000000000000001</v>
      </c>
      <c r="D1926" s="339" t="s">
        <v>9</v>
      </c>
      <c r="E1926" s="339">
        <v>7330.51</v>
      </c>
      <c r="F1926" s="339">
        <v>1319.49</v>
      </c>
      <c r="G1926" s="339">
        <f>ROUND((C1926*(E1926)),2)</f>
        <v>8063.56</v>
      </c>
      <c r="H1926" s="339">
        <f>ROUND((C1926*(F1926)),2)</f>
        <v>1451.44</v>
      </c>
    </row>
    <row r="1927" spans="1:10" x14ac:dyDescent="0.2">
      <c r="B1927" s="339" t="s">
        <v>784</v>
      </c>
      <c r="C1927" s="339">
        <f>+C1925*2</f>
        <v>3.2</v>
      </c>
      <c r="D1927" s="339" t="s">
        <v>714</v>
      </c>
      <c r="E1927" s="339">
        <v>76.27</v>
      </c>
      <c r="F1927" s="339">
        <v>13.73</v>
      </c>
      <c r="G1927" s="339">
        <f>ROUND((C1927*(E1927)),2)</f>
        <v>244.06</v>
      </c>
      <c r="H1927" s="339">
        <f>ROUND((C1927*(F1927)),2)</f>
        <v>43.94</v>
      </c>
    </row>
    <row r="1928" spans="1:10" x14ac:dyDescent="0.2">
      <c r="B1928" s="339" t="s">
        <v>722</v>
      </c>
    </row>
    <row r="1929" spans="1:10" x14ac:dyDescent="0.2">
      <c r="B1929" s="339" t="s">
        <v>785</v>
      </c>
      <c r="C1929" s="339">
        <f>+C1925</f>
        <v>1.6</v>
      </c>
      <c r="D1929" s="339" t="s">
        <v>782</v>
      </c>
      <c r="E1929" s="339">
        <v>723.91</v>
      </c>
      <c r="F1929" s="339">
        <v>0</v>
      </c>
      <c r="G1929" s="339">
        <f>ROUND((C1929*(E1929)),2)</f>
        <v>1158.26</v>
      </c>
      <c r="H1929" s="339">
        <f>ROUND((C1929*(F1929)),2)</f>
        <v>0</v>
      </c>
    </row>
    <row r="1930" spans="1:10" x14ac:dyDescent="0.2">
      <c r="B1930" s="339" t="s">
        <v>979</v>
      </c>
      <c r="C1930" s="339">
        <v>10</v>
      </c>
      <c r="D1930" s="339" t="s">
        <v>2</v>
      </c>
      <c r="E1930" s="339">
        <v>932.58002499999998</v>
      </c>
      <c r="F1930" s="339">
        <v>0</v>
      </c>
      <c r="G1930" s="339">
        <f>ROUND((C1930*(E1930)),2)</f>
        <v>9325.7999999999993</v>
      </c>
      <c r="H1930" s="339">
        <f>ROUND((C1930*(F1930)),2)</f>
        <v>0</v>
      </c>
    </row>
    <row r="1931" spans="1:10" x14ac:dyDescent="0.2">
      <c r="B1931" s="339" t="s">
        <v>707</v>
      </c>
      <c r="G1931" s="339">
        <f>SUM(G1925:G1930)</f>
        <v>23442.53</v>
      </c>
      <c r="H1931" s="339">
        <f>SUM(H1925:H1930)</f>
        <v>2332.5300000000002</v>
      </c>
      <c r="I1931" s="340">
        <f>SUM(G1931:H1931)</f>
        <v>25775.059999999998</v>
      </c>
    </row>
    <row r="1933" spans="1:10" ht="24" x14ac:dyDescent="0.2">
      <c r="A1933" s="339">
        <f>+A1921+0.01</f>
        <v>108.09000000000005</v>
      </c>
      <c r="B1933" s="339" t="s">
        <v>990</v>
      </c>
      <c r="C1933" s="339">
        <v>1</v>
      </c>
      <c r="D1933" s="339" t="s">
        <v>9</v>
      </c>
      <c r="G1933" s="339">
        <f>+G1943/C1935</f>
        <v>22777.57</v>
      </c>
      <c r="H1933" s="339">
        <f>+H1943/C1935</f>
        <v>2090.35</v>
      </c>
      <c r="I1933" s="340">
        <f>+H1933+G1933</f>
        <v>24867.919999999998</v>
      </c>
      <c r="J1933" s="339" t="s">
        <v>701</v>
      </c>
    </row>
    <row r="1934" spans="1:10" x14ac:dyDescent="0.2">
      <c r="B1934" s="339" t="s">
        <v>991</v>
      </c>
    </row>
    <row r="1935" spans="1:10" x14ac:dyDescent="0.2">
      <c r="B1935" s="339" t="s">
        <v>703</v>
      </c>
      <c r="C1935" s="339">
        <v>1</v>
      </c>
      <c r="D1935" s="339" t="s">
        <v>9</v>
      </c>
    </row>
    <row r="1936" spans="1:10" x14ac:dyDescent="0.2">
      <c r="B1936" s="339" t="s">
        <v>704</v>
      </c>
    </row>
    <row r="1937" spans="1:10" x14ac:dyDescent="0.2">
      <c r="B1937" s="339" t="s">
        <v>781</v>
      </c>
      <c r="C1937" s="339">
        <v>1.48</v>
      </c>
      <c r="D1937" s="339" t="s">
        <v>782</v>
      </c>
      <c r="E1937" s="339">
        <v>2906.78</v>
      </c>
      <c r="F1937" s="339">
        <v>523.22</v>
      </c>
      <c r="G1937" s="339">
        <f>ROUND((C1937*(E1937)),2)</f>
        <v>4302.03</v>
      </c>
      <c r="H1937" s="339">
        <f>ROUND((C1937*(F1937)),2)</f>
        <v>774.37</v>
      </c>
    </row>
    <row r="1938" spans="1:10" x14ac:dyDescent="0.2">
      <c r="B1938" s="339" t="s">
        <v>809</v>
      </c>
      <c r="C1938" s="339">
        <f>+C1935*1.1</f>
        <v>1.1000000000000001</v>
      </c>
      <c r="D1938" s="339" t="s">
        <v>9</v>
      </c>
      <c r="E1938" s="339">
        <v>7138.72</v>
      </c>
      <c r="F1938" s="339">
        <v>1159.3999999999999</v>
      </c>
      <c r="G1938" s="339">
        <f>ROUND((C1938*(E1938)),2)</f>
        <v>7852.59</v>
      </c>
      <c r="H1938" s="339">
        <f>ROUND((C1938*(F1938)),2)</f>
        <v>1275.3399999999999</v>
      </c>
    </row>
    <row r="1939" spans="1:10" x14ac:dyDescent="0.2">
      <c r="B1939" s="339" t="s">
        <v>784</v>
      </c>
      <c r="C1939" s="339">
        <f>+C1937*2</f>
        <v>2.96</v>
      </c>
      <c r="D1939" s="339" t="s">
        <v>714</v>
      </c>
      <c r="E1939" s="339">
        <v>76.27</v>
      </c>
      <c r="F1939" s="339">
        <v>13.73</v>
      </c>
      <c r="G1939" s="339">
        <f>ROUND((C1939*(E1939)),2)</f>
        <v>225.76</v>
      </c>
      <c r="H1939" s="339">
        <f>ROUND((C1939*(F1939)),2)</f>
        <v>40.64</v>
      </c>
    </row>
    <row r="1940" spans="1:10" x14ac:dyDescent="0.2">
      <c r="B1940" s="339" t="s">
        <v>722</v>
      </c>
    </row>
    <row r="1941" spans="1:10" x14ac:dyDescent="0.2">
      <c r="B1941" s="339" t="s">
        <v>785</v>
      </c>
      <c r="C1941" s="339">
        <f>+C1937</f>
        <v>1.48</v>
      </c>
      <c r="D1941" s="339" t="s">
        <v>782</v>
      </c>
      <c r="E1941" s="339">
        <v>723.91</v>
      </c>
      <c r="F1941" s="339">
        <v>0</v>
      </c>
      <c r="G1941" s="339">
        <f>ROUND((C1941*(E1941)),2)</f>
        <v>1071.3900000000001</v>
      </c>
      <c r="H1941" s="339">
        <f>ROUND((C1941*(F1941)),2)</f>
        <v>0</v>
      </c>
    </row>
    <row r="1942" spans="1:10" x14ac:dyDescent="0.2">
      <c r="B1942" s="339" t="s">
        <v>979</v>
      </c>
      <c r="C1942" s="339">
        <v>10</v>
      </c>
      <c r="D1942" s="339" t="s">
        <v>2</v>
      </c>
      <c r="E1942" s="339">
        <v>932.58002499999998</v>
      </c>
      <c r="F1942" s="339">
        <v>0</v>
      </c>
      <c r="G1942" s="339">
        <f>ROUND((C1942*(E1942)),2)</f>
        <v>9325.7999999999993</v>
      </c>
      <c r="H1942" s="339">
        <f>ROUND((C1942*(F1942)),2)</f>
        <v>0</v>
      </c>
    </row>
    <row r="1943" spans="1:10" x14ac:dyDescent="0.2">
      <c r="B1943" s="339" t="s">
        <v>707</v>
      </c>
      <c r="G1943" s="339">
        <f>SUM(G1937:G1942)</f>
        <v>22777.57</v>
      </c>
      <c r="H1943" s="339">
        <f>SUM(H1937:H1942)</f>
        <v>2090.35</v>
      </c>
      <c r="I1943" s="340">
        <f>SUM(G1943:H1943)</f>
        <v>24867.919999999998</v>
      </c>
    </row>
    <row r="1945" spans="1:10" ht="24" x14ac:dyDescent="0.2">
      <c r="A1945" s="339">
        <f>+A1933+0.01</f>
        <v>108.10000000000005</v>
      </c>
      <c r="B1945" s="339" t="s">
        <v>992</v>
      </c>
      <c r="C1945" s="339">
        <v>1</v>
      </c>
      <c r="D1945" s="339" t="s">
        <v>9</v>
      </c>
      <c r="G1945" s="339">
        <f>+G1955/C1947</f>
        <v>22915.07</v>
      </c>
      <c r="H1945" s="339">
        <f>+H1955/C1947</f>
        <v>2115.0899999999997</v>
      </c>
      <c r="I1945" s="340">
        <f>+H1945+G1945</f>
        <v>25030.16</v>
      </c>
      <c r="J1945" s="339" t="s">
        <v>701</v>
      </c>
    </row>
    <row r="1946" spans="1:10" x14ac:dyDescent="0.2">
      <c r="B1946" s="339" t="s">
        <v>991</v>
      </c>
    </row>
    <row r="1947" spans="1:10" x14ac:dyDescent="0.2">
      <c r="B1947" s="339" t="s">
        <v>703</v>
      </c>
      <c r="C1947" s="339">
        <v>1</v>
      </c>
      <c r="D1947" s="339" t="s">
        <v>9</v>
      </c>
    </row>
    <row r="1948" spans="1:10" x14ac:dyDescent="0.2">
      <c r="B1948" s="339" t="s">
        <v>704</v>
      </c>
    </row>
    <row r="1949" spans="1:10" x14ac:dyDescent="0.2">
      <c r="B1949" s="339" t="s">
        <v>781</v>
      </c>
      <c r="C1949" s="339">
        <v>1.48</v>
      </c>
      <c r="D1949" s="339" t="s">
        <v>782</v>
      </c>
      <c r="E1949" s="339">
        <v>2906.78</v>
      </c>
      <c r="F1949" s="339">
        <v>523.22</v>
      </c>
      <c r="G1949" s="339">
        <f>ROUND((C1949*(E1949)),2)</f>
        <v>4302.03</v>
      </c>
      <c r="H1949" s="339">
        <f>ROUND((C1949*(F1949)),2)</f>
        <v>774.37</v>
      </c>
    </row>
    <row r="1950" spans="1:10" x14ac:dyDescent="0.2">
      <c r="B1950" s="339" t="s">
        <v>981</v>
      </c>
      <c r="C1950" s="339">
        <f>+C1947*1.1</f>
        <v>1.1000000000000001</v>
      </c>
      <c r="D1950" s="339" t="s">
        <v>9</v>
      </c>
      <c r="E1950" s="339">
        <v>7263.72</v>
      </c>
      <c r="F1950" s="339">
        <v>1181.8900000000001</v>
      </c>
      <c r="G1950" s="339">
        <f>ROUND((C1950*(E1950)),2)</f>
        <v>7990.09</v>
      </c>
      <c r="H1950" s="339">
        <f>ROUND((C1950*(F1950)),2)</f>
        <v>1300.08</v>
      </c>
    </row>
    <row r="1951" spans="1:10" x14ac:dyDescent="0.2">
      <c r="B1951" s="339" t="s">
        <v>784</v>
      </c>
      <c r="C1951" s="339">
        <f>+C1949*2</f>
        <v>2.96</v>
      </c>
      <c r="D1951" s="339" t="s">
        <v>714</v>
      </c>
      <c r="E1951" s="339">
        <v>76.27</v>
      </c>
      <c r="F1951" s="339">
        <v>13.73</v>
      </c>
      <c r="G1951" s="339">
        <f>ROUND((C1951*(E1951)),2)</f>
        <v>225.76</v>
      </c>
      <c r="H1951" s="339">
        <f>ROUND((C1951*(F1951)),2)</f>
        <v>40.64</v>
      </c>
    </row>
    <row r="1952" spans="1:10" x14ac:dyDescent="0.2">
      <c r="B1952" s="339" t="s">
        <v>722</v>
      </c>
    </row>
    <row r="1953" spans="1:10" x14ac:dyDescent="0.2">
      <c r="B1953" s="339" t="s">
        <v>785</v>
      </c>
      <c r="C1953" s="339">
        <f>+C1949</f>
        <v>1.48</v>
      </c>
      <c r="D1953" s="339" t="s">
        <v>782</v>
      </c>
      <c r="E1953" s="339">
        <v>723.91</v>
      </c>
      <c r="F1953" s="339">
        <v>0</v>
      </c>
      <c r="G1953" s="339">
        <f>ROUND((C1953*(E1953)),2)</f>
        <v>1071.3900000000001</v>
      </c>
      <c r="H1953" s="339">
        <f>ROUND((C1953*(F1953)),2)</f>
        <v>0</v>
      </c>
    </row>
    <row r="1954" spans="1:10" x14ac:dyDescent="0.2">
      <c r="B1954" s="339" t="s">
        <v>979</v>
      </c>
      <c r="C1954" s="339">
        <v>10</v>
      </c>
      <c r="D1954" s="339" t="s">
        <v>2</v>
      </c>
      <c r="E1954" s="339">
        <v>932.58002499999998</v>
      </c>
      <c r="F1954" s="339">
        <v>0</v>
      </c>
      <c r="G1954" s="339">
        <f>ROUND((C1954*(E1954)),2)</f>
        <v>9325.7999999999993</v>
      </c>
      <c r="H1954" s="339">
        <f>ROUND((C1954*(F1954)),2)</f>
        <v>0</v>
      </c>
    </row>
    <row r="1955" spans="1:10" x14ac:dyDescent="0.2">
      <c r="B1955" s="339" t="s">
        <v>707</v>
      </c>
      <c r="G1955" s="339">
        <f>SUM(G1949:G1954)</f>
        <v>22915.07</v>
      </c>
      <c r="H1955" s="339">
        <f>SUM(H1949:H1954)</f>
        <v>2115.0899999999997</v>
      </c>
      <c r="I1955" s="340">
        <f>SUM(G1955:H1955)</f>
        <v>25030.16</v>
      </c>
    </row>
    <row r="1957" spans="1:10" ht="24" x14ac:dyDescent="0.2">
      <c r="A1957" s="339">
        <f>+A1945+0.01</f>
        <v>108.11000000000006</v>
      </c>
      <c r="B1957" s="339" t="s">
        <v>993</v>
      </c>
      <c r="C1957" s="339">
        <v>1</v>
      </c>
      <c r="D1957" s="339" t="s">
        <v>9</v>
      </c>
      <c r="G1957" s="339">
        <f>+G1967/C1959</f>
        <v>23375.589999999997</v>
      </c>
      <c r="H1957" s="339">
        <f>+H1967/C1959</f>
        <v>2197.9899999999998</v>
      </c>
      <c r="I1957" s="340">
        <f>+H1957+G1957</f>
        <v>25573.579999999994</v>
      </c>
      <c r="J1957" s="339" t="s">
        <v>701</v>
      </c>
    </row>
    <row r="1958" spans="1:10" x14ac:dyDescent="0.2">
      <c r="B1958" s="339" t="s">
        <v>991</v>
      </c>
    </row>
    <row r="1959" spans="1:10" x14ac:dyDescent="0.2">
      <c r="B1959" s="339" t="s">
        <v>703</v>
      </c>
      <c r="C1959" s="339">
        <v>1</v>
      </c>
      <c r="D1959" s="339" t="s">
        <v>9</v>
      </c>
    </row>
    <row r="1960" spans="1:10" x14ac:dyDescent="0.2">
      <c r="B1960" s="339" t="s">
        <v>704</v>
      </c>
    </row>
    <row r="1961" spans="1:10" x14ac:dyDescent="0.2">
      <c r="B1961" s="339" t="s">
        <v>781</v>
      </c>
      <c r="C1961" s="339">
        <v>1.48</v>
      </c>
      <c r="D1961" s="339" t="s">
        <v>782</v>
      </c>
      <c r="E1961" s="339">
        <v>2906.78</v>
      </c>
      <c r="F1961" s="339">
        <v>523.22</v>
      </c>
      <c r="G1961" s="339">
        <f>ROUND((C1961*(E1961)),2)</f>
        <v>4302.03</v>
      </c>
      <c r="H1961" s="339">
        <f>ROUND((C1961*(F1961)),2)</f>
        <v>774.37</v>
      </c>
    </row>
    <row r="1962" spans="1:10" x14ac:dyDescent="0.2">
      <c r="B1962" s="339" t="s">
        <v>983</v>
      </c>
      <c r="C1962" s="339">
        <f>+C1959*1.1</f>
        <v>1.1000000000000001</v>
      </c>
      <c r="D1962" s="339" t="s">
        <v>9</v>
      </c>
      <c r="E1962" s="339">
        <v>7682.37</v>
      </c>
      <c r="F1962" s="339">
        <v>1257.2500000000002</v>
      </c>
      <c r="G1962" s="339">
        <f>ROUND((C1962*(E1962)),2)</f>
        <v>8450.61</v>
      </c>
      <c r="H1962" s="339">
        <f>ROUND((C1962*(F1962)),2)</f>
        <v>1382.98</v>
      </c>
    </row>
    <row r="1963" spans="1:10" x14ac:dyDescent="0.2">
      <c r="B1963" s="339" t="s">
        <v>784</v>
      </c>
      <c r="C1963" s="339">
        <f>+C1961*2</f>
        <v>2.96</v>
      </c>
      <c r="D1963" s="339" t="s">
        <v>714</v>
      </c>
      <c r="E1963" s="339">
        <v>76.27</v>
      </c>
      <c r="F1963" s="339">
        <v>13.73</v>
      </c>
      <c r="G1963" s="339">
        <f>ROUND((C1963*(E1963)),2)</f>
        <v>225.76</v>
      </c>
      <c r="H1963" s="339">
        <f>ROUND((C1963*(F1963)),2)</f>
        <v>40.64</v>
      </c>
    </row>
    <row r="1964" spans="1:10" x14ac:dyDescent="0.2">
      <c r="B1964" s="339" t="s">
        <v>722</v>
      </c>
    </row>
    <row r="1965" spans="1:10" x14ac:dyDescent="0.2">
      <c r="B1965" s="339" t="s">
        <v>785</v>
      </c>
      <c r="C1965" s="339">
        <f>+C1961</f>
        <v>1.48</v>
      </c>
      <c r="D1965" s="339" t="s">
        <v>782</v>
      </c>
      <c r="E1965" s="339">
        <v>723.91</v>
      </c>
      <c r="F1965" s="339">
        <v>0</v>
      </c>
      <c r="G1965" s="339">
        <f>ROUND((C1965*(E1965)),2)</f>
        <v>1071.3900000000001</v>
      </c>
      <c r="H1965" s="339">
        <f>ROUND((C1965*(F1965)),2)</f>
        <v>0</v>
      </c>
    </row>
    <row r="1966" spans="1:10" x14ac:dyDescent="0.2">
      <c r="B1966" s="339" t="s">
        <v>979</v>
      </c>
      <c r="C1966" s="339">
        <v>10</v>
      </c>
      <c r="D1966" s="339" t="s">
        <v>2</v>
      </c>
      <c r="E1966" s="339">
        <v>932.58002499999998</v>
      </c>
      <c r="F1966" s="339">
        <v>0</v>
      </c>
      <c r="G1966" s="339">
        <f>ROUND((C1966*(E1966)),2)</f>
        <v>9325.7999999999993</v>
      </c>
      <c r="H1966" s="339">
        <f>ROUND((C1966*(F1966)),2)</f>
        <v>0</v>
      </c>
    </row>
    <row r="1967" spans="1:10" x14ac:dyDescent="0.2">
      <c r="B1967" s="339" t="s">
        <v>707</v>
      </c>
      <c r="G1967" s="339">
        <f>SUM(G1961:G1966)</f>
        <v>23375.589999999997</v>
      </c>
      <c r="H1967" s="339">
        <f>SUM(H1961:H1966)</f>
        <v>2197.9899999999998</v>
      </c>
      <c r="I1967" s="340">
        <f>SUM(G1967:H1967)</f>
        <v>25573.579999999994</v>
      </c>
    </row>
    <row r="1969" spans="1:10" ht="24" x14ac:dyDescent="0.2">
      <c r="A1969" s="339">
        <f>+A1957+0.01</f>
        <v>108.12000000000006</v>
      </c>
      <c r="B1969" s="339" t="s">
        <v>994</v>
      </c>
      <c r="C1969" s="339">
        <v>1</v>
      </c>
      <c r="D1969" s="339" t="s">
        <v>9</v>
      </c>
      <c r="G1969" s="339">
        <f>+G1979/C1971</f>
        <v>22988.54</v>
      </c>
      <c r="H1969" s="339">
        <f>+H1979/C1971</f>
        <v>2266.4499999999998</v>
      </c>
      <c r="I1969" s="340">
        <f>+H1969+G1969</f>
        <v>25254.99</v>
      </c>
      <c r="J1969" s="339" t="s">
        <v>701</v>
      </c>
    </row>
    <row r="1970" spans="1:10" x14ac:dyDescent="0.2">
      <c r="B1970" s="339" t="s">
        <v>991</v>
      </c>
    </row>
    <row r="1971" spans="1:10" x14ac:dyDescent="0.2">
      <c r="B1971" s="339" t="s">
        <v>703</v>
      </c>
      <c r="C1971" s="339">
        <v>1</v>
      </c>
      <c r="D1971" s="339" t="s">
        <v>9</v>
      </c>
    </row>
    <row r="1972" spans="1:10" x14ac:dyDescent="0.2">
      <c r="B1972" s="339" t="s">
        <v>704</v>
      </c>
    </row>
    <row r="1973" spans="1:10" x14ac:dyDescent="0.2">
      <c r="B1973" s="339" t="s">
        <v>781</v>
      </c>
      <c r="C1973" s="339">
        <v>1.48</v>
      </c>
      <c r="D1973" s="339" t="s">
        <v>782</v>
      </c>
      <c r="E1973" s="339">
        <v>2906.78</v>
      </c>
      <c r="F1973" s="339">
        <v>523.22</v>
      </c>
      <c r="G1973" s="339">
        <f>ROUND((C1973*(E1973)),2)</f>
        <v>4302.03</v>
      </c>
      <c r="H1973" s="339">
        <f>ROUND((C1973*(F1973)),2)</f>
        <v>774.37</v>
      </c>
    </row>
    <row r="1974" spans="1:10" x14ac:dyDescent="0.2">
      <c r="B1974" s="339" t="s">
        <v>856</v>
      </c>
      <c r="C1974" s="339">
        <f>+C1971*1.1</f>
        <v>1.1000000000000001</v>
      </c>
      <c r="D1974" s="339" t="s">
        <v>9</v>
      </c>
      <c r="E1974" s="339">
        <v>7330.51</v>
      </c>
      <c r="F1974" s="339">
        <v>1319.49</v>
      </c>
      <c r="G1974" s="339">
        <f>ROUND((C1974*(E1974)),2)</f>
        <v>8063.56</v>
      </c>
      <c r="H1974" s="339">
        <f>ROUND((C1974*(F1974)),2)</f>
        <v>1451.44</v>
      </c>
    </row>
    <row r="1975" spans="1:10" x14ac:dyDescent="0.2">
      <c r="B1975" s="339" t="s">
        <v>784</v>
      </c>
      <c r="C1975" s="339">
        <f>+C1973*2</f>
        <v>2.96</v>
      </c>
      <c r="D1975" s="339" t="s">
        <v>714</v>
      </c>
      <c r="E1975" s="339">
        <v>76.27</v>
      </c>
      <c r="F1975" s="339">
        <v>13.73</v>
      </c>
      <c r="G1975" s="339">
        <f>ROUND((C1975*(E1975)),2)</f>
        <v>225.76</v>
      </c>
      <c r="H1975" s="339">
        <f>ROUND((C1975*(F1975)),2)</f>
        <v>40.64</v>
      </c>
    </row>
    <row r="1976" spans="1:10" x14ac:dyDescent="0.2">
      <c r="B1976" s="339" t="s">
        <v>722</v>
      </c>
    </row>
    <row r="1977" spans="1:10" x14ac:dyDescent="0.2">
      <c r="B1977" s="339" t="s">
        <v>785</v>
      </c>
      <c r="C1977" s="339">
        <f>+C1973</f>
        <v>1.48</v>
      </c>
      <c r="D1977" s="339" t="s">
        <v>782</v>
      </c>
      <c r="E1977" s="339">
        <v>723.91</v>
      </c>
      <c r="F1977" s="339">
        <v>0</v>
      </c>
      <c r="G1977" s="339">
        <f>ROUND((C1977*(E1977)),2)</f>
        <v>1071.3900000000001</v>
      </c>
      <c r="H1977" s="339">
        <f>ROUND((C1977*(F1977)),2)</f>
        <v>0</v>
      </c>
    </row>
    <row r="1978" spans="1:10" x14ac:dyDescent="0.2">
      <c r="B1978" s="339" t="s">
        <v>979</v>
      </c>
      <c r="C1978" s="339">
        <v>10</v>
      </c>
      <c r="D1978" s="339" t="s">
        <v>2</v>
      </c>
      <c r="E1978" s="339">
        <v>932.58002499999998</v>
      </c>
      <c r="F1978" s="339">
        <v>0</v>
      </c>
      <c r="G1978" s="339">
        <f>ROUND((C1978*(E1978)),2)</f>
        <v>9325.7999999999993</v>
      </c>
      <c r="H1978" s="339">
        <f>ROUND((C1978*(F1978)),2)</f>
        <v>0</v>
      </c>
    </row>
    <row r="1979" spans="1:10" x14ac:dyDescent="0.2">
      <c r="B1979" s="339" t="s">
        <v>707</v>
      </c>
      <c r="G1979" s="339">
        <f>SUM(G1973:G1978)</f>
        <v>22988.54</v>
      </c>
      <c r="H1979" s="339">
        <f>SUM(H1973:H1978)</f>
        <v>2266.4499999999998</v>
      </c>
      <c r="I1979" s="340">
        <f>SUM(G1979:H1979)</f>
        <v>25254.99</v>
      </c>
    </row>
    <row r="1981" spans="1:10" ht="24" x14ac:dyDescent="0.2">
      <c r="A1981" s="339">
        <f>+A1969+0.01</f>
        <v>108.13000000000007</v>
      </c>
      <c r="B1981" s="339" t="s">
        <v>995</v>
      </c>
      <c r="C1981" s="339">
        <v>1</v>
      </c>
      <c r="D1981" s="339" t="s">
        <v>9</v>
      </c>
      <c r="G1981" s="339">
        <f>+G1991/C1983</f>
        <v>22399.260000000002</v>
      </c>
      <c r="H1981" s="339">
        <f>+H1991/C1983</f>
        <v>2035.27</v>
      </c>
      <c r="I1981" s="340">
        <f>+H1981+G1981</f>
        <v>24434.530000000002</v>
      </c>
      <c r="J1981" s="339" t="s">
        <v>701</v>
      </c>
    </row>
    <row r="1982" spans="1:10" x14ac:dyDescent="0.2">
      <c r="B1982" s="339" t="s">
        <v>996</v>
      </c>
    </row>
    <row r="1983" spans="1:10" x14ac:dyDescent="0.2">
      <c r="B1983" s="339" t="s">
        <v>703</v>
      </c>
      <c r="C1983" s="339">
        <v>1</v>
      </c>
      <c r="D1983" s="339" t="s">
        <v>9</v>
      </c>
    </row>
    <row r="1984" spans="1:10" x14ac:dyDescent="0.2">
      <c r="B1984" s="339" t="s">
        <v>704</v>
      </c>
    </row>
    <row r="1985" spans="1:10" x14ac:dyDescent="0.2">
      <c r="B1985" s="339" t="s">
        <v>781</v>
      </c>
      <c r="C1985" s="339">
        <v>1.38</v>
      </c>
      <c r="D1985" s="339" t="s">
        <v>782</v>
      </c>
      <c r="E1985" s="339">
        <v>2906.78</v>
      </c>
      <c r="F1985" s="339">
        <v>523.22</v>
      </c>
      <c r="G1985" s="339">
        <f>ROUND((C1985*(E1985)),2)</f>
        <v>4011.36</v>
      </c>
      <c r="H1985" s="339">
        <f>ROUND((C1985*(F1985)),2)</f>
        <v>722.04</v>
      </c>
    </row>
    <row r="1986" spans="1:10" x14ac:dyDescent="0.2">
      <c r="B1986" s="339" t="s">
        <v>809</v>
      </c>
      <c r="C1986" s="339">
        <f>+C1983*1.1</f>
        <v>1.1000000000000001</v>
      </c>
      <c r="D1986" s="339" t="s">
        <v>9</v>
      </c>
      <c r="E1986" s="339">
        <v>7138.72</v>
      </c>
      <c r="F1986" s="339">
        <v>1159.3999999999999</v>
      </c>
      <c r="G1986" s="339">
        <f>ROUND((C1986*(E1986)),2)</f>
        <v>7852.59</v>
      </c>
      <c r="H1986" s="339">
        <f>ROUND((C1986*(F1986)),2)</f>
        <v>1275.3399999999999</v>
      </c>
    </row>
    <row r="1987" spans="1:10" x14ac:dyDescent="0.2">
      <c r="B1987" s="339" t="s">
        <v>784</v>
      </c>
      <c r="C1987" s="339">
        <f>+C1985*2</f>
        <v>2.76</v>
      </c>
      <c r="D1987" s="339" t="s">
        <v>714</v>
      </c>
      <c r="E1987" s="339">
        <v>76.27</v>
      </c>
      <c r="F1987" s="339">
        <v>13.73</v>
      </c>
      <c r="G1987" s="339">
        <f>ROUND((C1987*(E1987)),2)</f>
        <v>210.51</v>
      </c>
      <c r="H1987" s="339">
        <f>ROUND((C1987*(F1987)),2)</f>
        <v>37.89</v>
      </c>
    </row>
    <row r="1988" spans="1:10" x14ac:dyDescent="0.2">
      <c r="B1988" s="339" t="s">
        <v>722</v>
      </c>
    </row>
    <row r="1989" spans="1:10" x14ac:dyDescent="0.2">
      <c r="B1989" s="339" t="s">
        <v>785</v>
      </c>
      <c r="C1989" s="339">
        <f>+C1985</f>
        <v>1.38</v>
      </c>
      <c r="D1989" s="339" t="s">
        <v>782</v>
      </c>
      <c r="E1989" s="339">
        <v>723.91</v>
      </c>
      <c r="F1989" s="339">
        <v>0</v>
      </c>
      <c r="G1989" s="339">
        <f>ROUND((C1989*(E1989)),2)</f>
        <v>999</v>
      </c>
      <c r="H1989" s="339">
        <f>ROUND((C1989*(F1989)),2)</f>
        <v>0</v>
      </c>
    </row>
    <row r="1990" spans="1:10" x14ac:dyDescent="0.2">
      <c r="B1990" s="339" t="s">
        <v>979</v>
      </c>
      <c r="C1990" s="339">
        <v>10</v>
      </c>
      <c r="D1990" s="339" t="s">
        <v>2</v>
      </c>
      <c r="E1990" s="339">
        <v>932.58002499999998</v>
      </c>
      <c r="F1990" s="339">
        <v>0</v>
      </c>
      <c r="G1990" s="339">
        <f>ROUND((C1990*(E1990)),2)</f>
        <v>9325.7999999999993</v>
      </c>
      <c r="H1990" s="339">
        <f>ROUND((C1990*(F1990)),2)</f>
        <v>0</v>
      </c>
    </row>
    <row r="1991" spans="1:10" x14ac:dyDescent="0.2">
      <c r="B1991" s="339" t="s">
        <v>707</v>
      </c>
      <c r="G1991" s="339">
        <f>SUM(G1985:G1990)</f>
        <v>22399.260000000002</v>
      </c>
      <c r="H1991" s="339">
        <f>SUM(H1985:H1990)</f>
        <v>2035.27</v>
      </c>
      <c r="I1991" s="340">
        <f>SUM(G1991:H1991)</f>
        <v>24434.530000000002</v>
      </c>
    </row>
    <row r="1993" spans="1:10" ht="24" x14ac:dyDescent="0.2">
      <c r="A1993" s="339">
        <f>+A1981+0.01</f>
        <v>108.14000000000007</v>
      </c>
      <c r="B1993" s="339" t="s">
        <v>997</v>
      </c>
      <c r="C1993" s="339">
        <v>1</v>
      </c>
      <c r="D1993" s="339" t="s">
        <v>9</v>
      </c>
      <c r="G1993" s="339">
        <f>+G2003/C1995</f>
        <v>22536.760000000002</v>
      </c>
      <c r="H1993" s="339">
        <f>+H2003/C1995</f>
        <v>2060.0099999999998</v>
      </c>
      <c r="I1993" s="340">
        <f>+H1993+G1993</f>
        <v>24596.77</v>
      </c>
      <c r="J1993" s="339" t="s">
        <v>701</v>
      </c>
    </row>
    <row r="1994" spans="1:10" x14ac:dyDescent="0.2">
      <c r="B1994" s="339" t="s">
        <v>996</v>
      </c>
    </row>
    <row r="1995" spans="1:10" x14ac:dyDescent="0.2">
      <c r="B1995" s="339" t="s">
        <v>703</v>
      </c>
      <c r="C1995" s="339">
        <v>1</v>
      </c>
      <c r="D1995" s="339" t="s">
        <v>9</v>
      </c>
    </row>
    <row r="1996" spans="1:10" x14ac:dyDescent="0.2">
      <c r="B1996" s="339" t="s">
        <v>704</v>
      </c>
    </row>
    <row r="1997" spans="1:10" x14ac:dyDescent="0.2">
      <c r="B1997" s="339" t="s">
        <v>781</v>
      </c>
      <c r="C1997" s="339">
        <v>1.38</v>
      </c>
      <c r="D1997" s="339" t="s">
        <v>782</v>
      </c>
      <c r="E1997" s="339">
        <v>2906.78</v>
      </c>
      <c r="F1997" s="339">
        <v>523.22</v>
      </c>
      <c r="G1997" s="339">
        <f>ROUND((C1997*(E1997)),2)</f>
        <v>4011.36</v>
      </c>
      <c r="H1997" s="339">
        <f>ROUND((C1997*(F1997)),2)</f>
        <v>722.04</v>
      </c>
    </row>
    <row r="1998" spans="1:10" x14ac:dyDescent="0.2">
      <c r="B1998" s="339" t="s">
        <v>981</v>
      </c>
      <c r="C1998" s="339">
        <f>+C1995*1.1</f>
        <v>1.1000000000000001</v>
      </c>
      <c r="D1998" s="339" t="s">
        <v>9</v>
      </c>
      <c r="E1998" s="339">
        <v>7263.72</v>
      </c>
      <c r="F1998" s="339">
        <v>1181.8900000000001</v>
      </c>
      <c r="G1998" s="339">
        <f>ROUND((C1998*(E1998)),2)</f>
        <v>7990.09</v>
      </c>
      <c r="H1998" s="339">
        <f>ROUND((C1998*(F1998)),2)</f>
        <v>1300.08</v>
      </c>
    </row>
    <row r="1999" spans="1:10" x14ac:dyDescent="0.2">
      <c r="B1999" s="339" t="s">
        <v>784</v>
      </c>
      <c r="C1999" s="339">
        <f>+C1997*2</f>
        <v>2.76</v>
      </c>
      <c r="D1999" s="339" t="s">
        <v>714</v>
      </c>
      <c r="E1999" s="339">
        <v>76.27</v>
      </c>
      <c r="F1999" s="339">
        <v>13.73</v>
      </c>
      <c r="G1999" s="339">
        <f>ROUND((C1999*(E1999)),2)</f>
        <v>210.51</v>
      </c>
      <c r="H1999" s="339">
        <f>ROUND((C1999*(F1999)),2)</f>
        <v>37.89</v>
      </c>
    </row>
    <row r="2000" spans="1:10" x14ac:dyDescent="0.2">
      <c r="B2000" s="339" t="s">
        <v>722</v>
      </c>
    </row>
    <row r="2001" spans="1:10" x14ac:dyDescent="0.2">
      <c r="B2001" s="339" t="s">
        <v>785</v>
      </c>
      <c r="C2001" s="339">
        <f>+C1997</f>
        <v>1.38</v>
      </c>
      <c r="D2001" s="339" t="s">
        <v>782</v>
      </c>
      <c r="E2001" s="339">
        <v>723.91</v>
      </c>
      <c r="F2001" s="339">
        <v>0</v>
      </c>
      <c r="G2001" s="339">
        <f>ROUND((C2001*(E2001)),2)</f>
        <v>999</v>
      </c>
      <c r="H2001" s="339">
        <f>ROUND((C2001*(F2001)),2)</f>
        <v>0</v>
      </c>
    </row>
    <row r="2002" spans="1:10" x14ac:dyDescent="0.2">
      <c r="B2002" s="339" t="s">
        <v>979</v>
      </c>
      <c r="C2002" s="339">
        <v>10</v>
      </c>
      <c r="D2002" s="339" t="s">
        <v>2</v>
      </c>
      <c r="E2002" s="339">
        <v>932.58002499999998</v>
      </c>
      <c r="F2002" s="339">
        <v>0</v>
      </c>
      <c r="G2002" s="339">
        <f>ROUND((C2002*(E2002)),2)</f>
        <v>9325.7999999999993</v>
      </c>
      <c r="H2002" s="339">
        <f>ROUND((C2002*(F2002)),2)</f>
        <v>0</v>
      </c>
    </row>
    <row r="2003" spans="1:10" x14ac:dyDescent="0.2">
      <c r="B2003" s="339" t="s">
        <v>707</v>
      </c>
      <c r="G2003" s="339">
        <f>SUM(G1997:G2002)</f>
        <v>22536.760000000002</v>
      </c>
      <c r="H2003" s="339">
        <f>SUM(H1997:H2002)</f>
        <v>2060.0099999999998</v>
      </c>
      <c r="I2003" s="340">
        <f>SUM(G2003:H2003)</f>
        <v>24596.77</v>
      </c>
    </row>
    <row r="2005" spans="1:10" ht="24" x14ac:dyDescent="0.2">
      <c r="A2005" s="339">
        <f>+A1993+0.01</f>
        <v>108.15000000000008</v>
      </c>
      <c r="B2005" s="339" t="s">
        <v>998</v>
      </c>
      <c r="C2005" s="339">
        <v>1</v>
      </c>
      <c r="D2005" s="339" t="s">
        <v>9</v>
      </c>
      <c r="G2005" s="339">
        <f>+G2015/C2007</f>
        <v>22997.279999999999</v>
      </c>
      <c r="H2005" s="339">
        <f>+H2015/C2007</f>
        <v>2142.91</v>
      </c>
      <c r="I2005" s="340">
        <f>+H2005+G2005</f>
        <v>25140.19</v>
      </c>
      <c r="J2005" s="339" t="s">
        <v>701</v>
      </c>
    </row>
    <row r="2006" spans="1:10" x14ac:dyDescent="0.2">
      <c r="B2006" s="339" t="s">
        <v>996</v>
      </c>
    </row>
    <row r="2007" spans="1:10" x14ac:dyDescent="0.2">
      <c r="B2007" s="339" t="s">
        <v>703</v>
      </c>
      <c r="C2007" s="339">
        <v>1</v>
      </c>
      <c r="D2007" s="339" t="s">
        <v>9</v>
      </c>
    </row>
    <row r="2008" spans="1:10" x14ac:dyDescent="0.2">
      <c r="B2008" s="339" t="s">
        <v>704</v>
      </c>
    </row>
    <row r="2009" spans="1:10" x14ac:dyDescent="0.2">
      <c r="B2009" s="339" t="s">
        <v>781</v>
      </c>
      <c r="C2009" s="339">
        <v>1.38</v>
      </c>
      <c r="D2009" s="339" t="s">
        <v>782</v>
      </c>
      <c r="E2009" s="339">
        <v>2906.78</v>
      </c>
      <c r="F2009" s="339">
        <v>523.22</v>
      </c>
      <c r="G2009" s="339">
        <f>ROUND((C2009*(E2009)),2)</f>
        <v>4011.36</v>
      </c>
      <c r="H2009" s="339">
        <f>ROUND((C2009*(F2009)),2)</f>
        <v>722.04</v>
      </c>
    </row>
    <row r="2010" spans="1:10" x14ac:dyDescent="0.2">
      <c r="B2010" s="339" t="s">
        <v>983</v>
      </c>
      <c r="C2010" s="339">
        <f>+C2007*1.1</f>
        <v>1.1000000000000001</v>
      </c>
      <c r="D2010" s="339" t="s">
        <v>9</v>
      </c>
      <c r="E2010" s="339">
        <v>7682.37</v>
      </c>
      <c r="F2010" s="339">
        <v>1257.2500000000002</v>
      </c>
      <c r="G2010" s="339">
        <f>ROUND((C2010*(E2010)),2)</f>
        <v>8450.61</v>
      </c>
      <c r="H2010" s="339">
        <f>ROUND((C2010*(F2010)),2)</f>
        <v>1382.98</v>
      </c>
    </row>
    <row r="2011" spans="1:10" x14ac:dyDescent="0.2">
      <c r="B2011" s="339" t="s">
        <v>784</v>
      </c>
      <c r="C2011" s="339">
        <f>+C2009*2</f>
        <v>2.76</v>
      </c>
      <c r="D2011" s="339" t="s">
        <v>714</v>
      </c>
      <c r="E2011" s="339">
        <v>76.27</v>
      </c>
      <c r="F2011" s="339">
        <v>13.73</v>
      </c>
      <c r="G2011" s="339">
        <f>ROUND((C2011*(E2011)),2)</f>
        <v>210.51</v>
      </c>
      <c r="H2011" s="339">
        <f>ROUND((C2011*(F2011)),2)</f>
        <v>37.89</v>
      </c>
    </row>
    <row r="2012" spans="1:10" x14ac:dyDescent="0.2">
      <c r="B2012" s="339" t="s">
        <v>722</v>
      </c>
    </row>
    <row r="2013" spans="1:10" x14ac:dyDescent="0.2">
      <c r="B2013" s="339" t="s">
        <v>785</v>
      </c>
      <c r="C2013" s="339">
        <f>+C2009</f>
        <v>1.38</v>
      </c>
      <c r="D2013" s="339" t="s">
        <v>782</v>
      </c>
      <c r="E2013" s="339">
        <v>723.91</v>
      </c>
      <c r="F2013" s="339">
        <v>0</v>
      </c>
      <c r="G2013" s="339">
        <f>ROUND((C2013*(E2013)),2)</f>
        <v>999</v>
      </c>
      <c r="H2013" s="339">
        <f>ROUND((C2013*(F2013)),2)</f>
        <v>0</v>
      </c>
    </row>
    <row r="2014" spans="1:10" x14ac:dyDescent="0.2">
      <c r="B2014" s="339" t="s">
        <v>979</v>
      </c>
      <c r="C2014" s="339">
        <v>10</v>
      </c>
      <c r="D2014" s="339" t="s">
        <v>2</v>
      </c>
      <c r="E2014" s="339">
        <v>932.58002499999998</v>
      </c>
      <c r="F2014" s="339">
        <v>0</v>
      </c>
      <c r="G2014" s="339">
        <f>ROUND((C2014*(E2014)),2)</f>
        <v>9325.7999999999993</v>
      </c>
      <c r="H2014" s="339">
        <f>ROUND((C2014*(F2014)),2)</f>
        <v>0</v>
      </c>
    </row>
    <row r="2015" spans="1:10" x14ac:dyDescent="0.2">
      <c r="B2015" s="339" t="s">
        <v>707</v>
      </c>
      <c r="G2015" s="339">
        <f>SUM(G2009:G2014)</f>
        <v>22997.279999999999</v>
      </c>
      <c r="H2015" s="339">
        <f>SUM(H2009:H2014)</f>
        <v>2142.91</v>
      </c>
      <c r="I2015" s="340">
        <f>SUM(G2015:H2015)</f>
        <v>25140.19</v>
      </c>
    </row>
    <row r="2017" spans="1:10" ht="24" x14ac:dyDescent="0.2">
      <c r="A2017" s="339">
        <f>+A2005+0.01</f>
        <v>108.16000000000008</v>
      </c>
      <c r="B2017" s="339" t="s">
        <v>999</v>
      </c>
      <c r="C2017" s="339">
        <v>1</v>
      </c>
      <c r="D2017" s="339" t="s">
        <v>9</v>
      </c>
      <c r="G2017" s="339">
        <f>+G2027/C2019</f>
        <v>22610.23</v>
      </c>
      <c r="H2017" s="339">
        <f>+H2027/C2019</f>
        <v>2211.37</v>
      </c>
      <c r="I2017" s="340">
        <f>+H2017+G2017</f>
        <v>24821.599999999999</v>
      </c>
      <c r="J2017" s="339" t="s">
        <v>701</v>
      </c>
    </row>
    <row r="2018" spans="1:10" x14ac:dyDescent="0.2">
      <c r="B2018" s="339" t="s">
        <v>996</v>
      </c>
    </row>
    <row r="2019" spans="1:10" x14ac:dyDescent="0.2">
      <c r="B2019" s="339" t="s">
        <v>703</v>
      </c>
      <c r="C2019" s="339">
        <v>1</v>
      </c>
      <c r="D2019" s="339" t="s">
        <v>9</v>
      </c>
    </row>
    <row r="2020" spans="1:10" x14ac:dyDescent="0.2">
      <c r="B2020" s="339" t="s">
        <v>704</v>
      </c>
    </row>
    <row r="2021" spans="1:10" x14ac:dyDescent="0.2">
      <c r="B2021" s="339" t="s">
        <v>781</v>
      </c>
      <c r="C2021" s="339">
        <v>1.38</v>
      </c>
      <c r="D2021" s="339" t="s">
        <v>782</v>
      </c>
      <c r="E2021" s="339">
        <v>2906.78</v>
      </c>
      <c r="F2021" s="339">
        <v>523.22</v>
      </c>
      <c r="G2021" s="339">
        <f>ROUND((C2021*(E2021)),2)</f>
        <v>4011.36</v>
      </c>
      <c r="H2021" s="339">
        <f>ROUND((C2021*(F2021)),2)</f>
        <v>722.04</v>
      </c>
    </row>
    <row r="2022" spans="1:10" x14ac:dyDescent="0.2">
      <c r="B2022" s="339" t="s">
        <v>856</v>
      </c>
      <c r="C2022" s="339">
        <f>+C2019*1.1</f>
        <v>1.1000000000000001</v>
      </c>
      <c r="D2022" s="339" t="s">
        <v>9</v>
      </c>
      <c r="E2022" s="339">
        <v>7330.51</v>
      </c>
      <c r="F2022" s="339">
        <v>1319.49</v>
      </c>
      <c r="G2022" s="339">
        <f>ROUND((C2022*(E2022)),2)</f>
        <v>8063.56</v>
      </c>
      <c r="H2022" s="339">
        <f>ROUND((C2022*(F2022)),2)</f>
        <v>1451.44</v>
      </c>
    </row>
    <row r="2023" spans="1:10" x14ac:dyDescent="0.2">
      <c r="B2023" s="339" t="s">
        <v>784</v>
      </c>
      <c r="C2023" s="339">
        <f>+C2021*2</f>
        <v>2.76</v>
      </c>
      <c r="D2023" s="339" t="s">
        <v>714</v>
      </c>
      <c r="E2023" s="339">
        <v>76.27</v>
      </c>
      <c r="F2023" s="339">
        <v>13.73</v>
      </c>
      <c r="G2023" s="339">
        <f>ROUND((C2023*(E2023)),2)</f>
        <v>210.51</v>
      </c>
      <c r="H2023" s="339">
        <f>ROUND((C2023*(F2023)),2)</f>
        <v>37.89</v>
      </c>
    </row>
    <row r="2024" spans="1:10" x14ac:dyDescent="0.2">
      <c r="B2024" s="339" t="s">
        <v>722</v>
      </c>
    </row>
    <row r="2025" spans="1:10" x14ac:dyDescent="0.2">
      <c r="B2025" s="339" t="s">
        <v>785</v>
      </c>
      <c r="C2025" s="339">
        <f>+C2021</f>
        <v>1.38</v>
      </c>
      <c r="D2025" s="339" t="s">
        <v>782</v>
      </c>
      <c r="E2025" s="339">
        <v>723.91</v>
      </c>
      <c r="F2025" s="339">
        <v>0</v>
      </c>
      <c r="G2025" s="339">
        <f>ROUND((C2025*(E2025)),2)</f>
        <v>999</v>
      </c>
      <c r="H2025" s="339">
        <f>ROUND((C2025*(F2025)),2)</f>
        <v>0</v>
      </c>
    </row>
    <row r="2026" spans="1:10" x14ac:dyDescent="0.2">
      <c r="B2026" s="339" t="s">
        <v>979</v>
      </c>
      <c r="C2026" s="339">
        <v>10</v>
      </c>
      <c r="D2026" s="339" t="s">
        <v>2</v>
      </c>
      <c r="E2026" s="339">
        <v>932.58002499999998</v>
      </c>
      <c r="F2026" s="339">
        <v>0</v>
      </c>
      <c r="G2026" s="339">
        <f>ROUND((C2026*(E2026)),2)</f>
        <v>9325.7999999999993</v>
      </c>
      <c r="H2026" s="339">
        <f>ROUND((C2026*(F2026)),2)</f>
        <v>0</v>
      </c>
    </row>
    <row r="2027" spans="1:10" x14ac:dyDescent="0.2">
      <c r="B2027" s="339" t="s">
        <v>707</v>
      </c>
      <c r="G2027" s="339">
        <f>SUM(G2021:G2026)</f>
        <v>22610.23</v>
      </c>
      <c r="H2027" s="339">
        <f>SUM(H2021:H2026)</f>
        <v>2211.37</v>
      </c>
      <c r="I2027" s="340">
        <f>SUM(G2027:H2027)</f>
        <v>24821.599999999999</v>
      </c>
    </row>
    <row r="2029" spans="1:10" ht="24" x14ac:dyDescent="0.2">
      <c r="A2029" s="339">
        <f>+A2017+0.01</f>
        <v>108.17000000000009</v>
      </c>
      <c r="B2029" s="339" t="s">
        <v>1000</v>
      </c>
      <c r="C2029" s="339">
        <v>1</v>
      </c>
      <c r="D2029" s="339" t="s">
        <v>9</v>
      </c>
      <c r="G2029" s="339">
        <f>+G2039/C2031</f>
        <v>22020.92</v>
      </c>
      <c r="H2029" s="339">
        <f>+H2039/C2031</f>
        <v>1980.21</v>
      </c>
      <c r="I2029" s="340">
        <f>+H2029+G2029</f>
        <v>24001.129999999997</v>
      </c>
      <c r="J2029" s="339" t="s">
        <v>701</v>
      </c>
    </row>
    <row r="2030" spans="1:10" x14ac:dyDescent="0.2">
      <c r="B2030" s="339" t="s">
        <v>1001</v>
      </c>
    </row>
    <row r="2031" spans="1:10" x14ac:dyDescent="0.2">
      <c r="B2031" s="339" t="s">
        <v>703</v>
      </c>
      <c r="C2031" s="339">
        <v>1</v>
      </c>
      <c r="D2031" s="339" t="s">
        <v>9</v>
      </c>
    </row>
    <row r="2032" spans="1:10" x14ac:dyDescent="0.2">
      <c r="B2032" s="339" t="s">
        <v>704</v>
      </c>
    </row>
    <row r="2033" spans="1:10" x14ac:dyDescent="0.2">
      <c r="B2033" s="339" t="s">
        <v>781</v>
      </c>
      <c r="C2033" s="339">
        <v>1.28</v>
      </c>
      <c r="D2033" s="339" t="s">
        <v>782</v>
      </c>
      <c r="E2033" s="339">
        <v>2906.78</v>
      </c>
      <c r="F2033" s="339">
        <v>523.22</v>
      </c>
      <c r="G2033" s="339">
        <f>ROUND((C2033*(E2033)),2)</f>
        <v>3720.68</v>
      </c>
      <c r="H2033" s="339">
        <f>ROUND((C2033*(F2033)),2)</f>
        <v>669.72</v>
      </c>
    </row>
    <row r="2034" spans="1:10" x14ac:dyDescent="0.2">
      <c r="B2034" s="339" t="s">
        <v>809</v>
      </c>
      <c r="C2034" s="339">
        <f>+C2031*1.1</f>
        <v>1.1000000000000001</v>
      </c>
      <c r="D2034" s="339" t="s">
        <v>9</v>
      </c>
      <c r="E2034" s="339">
        <v>7138.72</v>
      </c>
      <c r="F2034" s="339">
        <v>1159.3999999999999</v>
      </c>
      <c r="G2034" s="339">
        <f>ROUND((C2034*(E2034)),2)</f>
        <v>7852.59</v>
      </c>
      <c r="H2034" s="339">
        <f>ROUND((C2034*(F2034)),2)</f>
        <v>1275.3399999999999</v>
      </c>
    </row>
    <row r="2035" spans="1:10" x14ac:dyDescent="0.2">
      <c r="B2035" s="339" t="s">
        <v>784</v>
      </c>
      <c r="C2035" s="339">
        <f>+C2033*2</f>
        <v>2.56</v>
      </c>
      <c r="D2035" s="339" t="s">
        <v>714</v>
      </c>
      <c r="E2035" s="339">
        <v>76.27</v>
      </c>
      <c r="F2035" s="339">
        <v>13.73</v>
      </c>
      <c r="G2035" s="339">
        <f>ROUND((C2035*(E2035)),2)</f>
        <v>195.25</v>
      </c>
      <c r="H2035" s="339">
        <f>ROUND((C2035*(F2035)),2)</f>
        <v>35.15</v>
      </c>
    </row>
    <row r="2036" spans="1:10" x14ac:dyDescent="0.2">
      <c r="B2036" s="339" t="s">
        <v>722</v>
      </c>
    </row>
    <row r="2037" spans="1:10" x14ac:dyDescent="0.2">
      <c r="B2037" s="339" t="s">
        <v>785</v>
      </c>
      <c r="C2037" s="339">
        <f>+C2033</f>
        <v>1.28</v>
      </c>
      <c r="D2037" s="339" t="s">
        <v>782</v>
      </c>
      <c r="E2037" s="339">
        <v>723.91</v>
      </c>
      <c r="F2037" s="339">
        <v>0</v>
      </c>
      <c r="G2037" s="339">
        <f>ROUND((C2037*(E2037)),2)</f>
        <v>926.6</v>
      </c>
      <c r="H2037" s="339">
        <f>ROUND((C2037*(F2037)),2)</f>
        <v>0</v>
      </c>
    </row>
    <row r="2038" spans="1:10" x14ac:dyDescent="0.2">
      <c r="B2038" s="339" t="s">
        <v>979</v>
      </c>
      <c r="C2038" s="339">
        <v>10</v>
      </c>
      <c r="D2038" s="339" t="s">
        <v>2</v>
      </c>
      <c r="E2038" s="339">
        <v>932.58002499999998</v>
      </c>
      <c r="F2038" s="339">
        <v>0</v>
      </c>
      <c r="G2038" s="339">
        <f>ROUND((C2038*(E2038)),2)</f>
        <v>9325.7999999999993</v>
      </c>
      <c r="H2038" s="339">
        <f>ROUND((C2038*(F2038)),2)</f>
        <v>0</v>
      </c>
    </row>
    <row r="2039" spans="1:10" x14ac:dyDescent="0.2">
      <c r="B2039" s="339" t="s">
        <v>707</v>
      </c>
      <c r="G2039" s="339">
        <f>SUM(G2033:G2038)</f>
        <v>22020.92</v>
      </c>
      <c r="H2039" s="339">
        <f>SUM(H2033:H2038)</f>
        <v>1980.21</v>
      </c>
      <c r="I2039" s="340">
        <f>SUM(G2039:H2039)</f>
        <v>24001.129999999997</v>
      </c>
    </row>
    <row r="2041" spans="1:10" ht="24" x14ac:dyDescent="0.2">
      <c r="A2041" s="339">
        <f>+A2029+0.01</f>
        <v>108.18000000000009</v>
      </c>
      <c r="B2041" s="339" t="s">
        <v>1002</v>
      </c>
      <c r="C2041" s="339">
        <v>1</v>
      </c>
      <c r="D2041" s="339" t="s">
        <v>9</v>
      </c>
      <c r="G2041" s="339">
        <f>+G2051/C2043</f>
        <v>22158.42</v>
      </c>
      <c r="H2041" s="339">
        <f>+H2051/C2043</f>
        <v>2004.95</v>
      </c>
      <c r="I2041" s="340">
        <f>+H2041+G2041</f>
        <v>24163.37</v>
      </c>
      <c r="J2041" s="339" t="s">
        <v>701</v>
      </c>
    </row>
    <row r="2042" spans="1:10" x14ac:dyDescent="0.2">
      <c r="B2042" s="339" t="s">
        <v>1001</v>
      </c>
    </row>
    <row r="2043" spans="1:10" x14ac:dyDescent="0.2">
      <c r="B2043" s="339" t="s">
        <v>703</v>
      </c>
      <c r="C2043" s="339">
        <v>1</v>
      </c>
      <c r="D2043" s="339" t="s">
        <v>9</v>
      </c>
    </row>
    <row r="2044" spans="1:10" x14ac:dyDescent="0.2">
      <c r="B2044" s="339" t="s">
        <v>704</v>
      </c>
    </row>
    <row r="2045" spans="1:10" x14ac:dyDescent="0.2">
      <c r="B2045" s="339" t="s">
        <v>781</v>
      </c>
      <c r="C2045" s="339">
        <v>1.28</v>
      </c>
      <c r="D2045" s="339" t="s">
        <v>782</v>
      </c>
      <c r="E2045" s="339">
        <v>2906.78</v>
      </c>
      <c r="F2045" s="339">
        <v>523.22</v>
      </c>
      <c r="G2045" s="339">
        <f>ROUND((C2045*(E2045)),2)</f>
        <v>3720.68</v>
      </c>
      <c r="H2045" s="339">
        <f>ROUND((C2045*(F2045)),2)</f>
        <v>669.72</v>
      </c>
    </row>
    <row r="2046" spans="1:10" x14ac:dyDescent="0.2">
      <c r="B2046" s="339" t="s">
        <v>981</v>
      </c>
      <c r="C2046" s="339">
        <f>+C2043*1.1</f>
        <v>1.1000000000000001</v>
      </c>
      <c r="D2046" s="339" t="s">
        <v>9</v>
      </c>
      <c r="E2046" s="339">
        <v>7263.72</v>
      </c>
      <c r="F2046" s="339">
        <v>1181.8900000000001</v>
      </c>
      <c r="G2046" s="339">
        <f>ROUND((C2046*(E2046)),2)</f>
        <v>7990.09</v>
      </c>
      <c r="H2046" s="339">
        <f>ROUND((C2046*(F2046)),2)</f>
        <v>1300.08</v>
      </c>
    </row>
    <row r="2047" spans="1:10" x14ac:dyDescent="0.2">
      <c r="B2047" s="339" t="s">
        <v>784</v>
      </c>
      <c r="C2047" s="339">
        <f>+C2045*2</f>
        <v>2.56</v>
      </c>
      <c r="D2047" s="339" t="s">
        <v>714</v>
      </c>
      <c r="E2047" s="339">
        <v>76.27</v>
      </c>
      <c r="F2047" s="339">
        <v>13.73</v>
      </c>
      <c r="G2047" s="339">
        <f>ROUND((C2047*(E2047)),2)</f>
        <v>195.25</v>
      </c>
      <c r="H2047" s="339">
        <f>ROUND((C2047*(F2047)),2)</f>
        <v>35.15</v>
      </c>
    </row>
    <row r="2048" spans="1:10" x14ac:dyDescent="0.2">
      <c r="B2048" s="339" t="s">
        <v>722</v>
      </c>
    </row>
    <row r="2049" spans="1:10" x14ac:dyDescent="0.2">
      <c r="B2049" s="339" t="s">
        <v>785</v>
      </c>
      <c r="C2049" s="339">
        <f>+C2045</f>
        <v>1.28</v>
      </c>
      <c r="D2049" s="339" t="s">
        <v>782</v>
      </c>
      <c r="E2049" s="339">
        <v>723.91</v>
      </c>
      <c r="F2049" s="339">
        <v>0</v>
      </c>
      <c r="G2049" s="339">
        <f>ROUND((C2049*(E2049)),2)</f>
        <v>926.6</v>
      </c>
      <c r="H2049" s="339">
        <f>ROUND((C2049*(F2049)),2)</f>
        <v>0</v>
      </c>
    </row>
    <row r="2050" spans="1:10" x14ac:dyDescent="0.2">
      <c r="B2050" s="339" t="s">
        <v>979</v>
      </c>
      <c r="C2050" s="339">
        <v>10</v>
      </c>
      <c r="D2050" s="339" t="s">
        <v>2</v>
      </c>
      <c r="E2050" s="339">
        <v>932.58002499999998</v>
      </c>
      <c r="F2050" s="339">
        <v>0</v>
      </c>
      <c r="G2050" s="339">
        <f>ROUND((C2050*(E2050)),2)</f>
        <v>9325.7999999999993</v>
      </c>
      <c r="H2050" s="339">
        <f>ROUND((C2050*(F2050)),2)</f>
        <v>0</v>
      </c>
    </row>
    <row r="2051" spans="1:10" x14ac:dyDescent="0.2">
      <c r="B2051" s="339" t="s">
        <v>707</v>
      </c>
      <c r="G2051" s="339">
        <f>SUM(G2045:G2050)</f>
        <v>22158.42</v>
      </c>
      <c r="H2051" s="339">
        <f>SUM(H2045:H2050)</f>
        <v>2004.95</v>
      </c>
      <c r="I2051" s="340">
        <f>SUM(G2051:H2051)</f>
        <v>24163.37</v>
      </c>
    </row>
    <row r="2053" spans="1:10" ht="24" x14ac:dyDescent="0.2">
      <c r="A2053" s="339">
        <f>+A2041+0.01</f>
        <v>108.1900000000001</v>
      </c>
      <c r="B2053" s="339" t="s">
        <v>1003</v>
      </c>
      <c r="C2053" s="339">
        <v>1</v>
      </c>
      <c r="D2053" s="339" t="s">
        <v>9</v>
      </c>
      <c r="G2053" s="339">
        <f>+G2063/C2055</f>
        <v>22618.940000000002</v>
      </c>
      <c r="H2053" s="339">
        <f>+H2063/C2055</f>
        <v>2087.85</v>
      </c>
      <c r="I2053" s="340">
        <f>+H2053+G2053</f>
        <v>24706.79</v>
      </c>
      <c r="J2053" s="339" t="s">
        <v>701</v>
      </c>
    </row>
    <row r="2054" spans="1:10" x14ac:dyDescent="0.2">
      <c r="B2054" s="339" t="s">
        <v>1001</v>
      </c>
    </row>
    <row r="2055" spans="1:10" x14ac:dyDescent="0.2">
      <c r="B2055" s="339" t="s">
        <v>703</v>
      </c>
      <c r="C2055" s="339">
        <v>1</v>
      </c>
      <c r="D2055" s="339" t="s">
        <v>9</v>
      </c>
    </row>
    <row r="2056" spans="1:10" x14ac:dyDescent="0.2">
      <c r="B2056" s="339" t="s">
        <v>704</v>
      </c>
    </row>
    <row r="2057" spans="1:10" x14ac:dyDescent="0.2">
      <c r="B2057" s="339" t="s">
        <v>781</v>
      </c>
      <c r="C2057" s="339">
        <v>1.28</v>
      </c>
      <c r="D2057" s="339" t="s">
        <v>782</v>
      </c>
      <c r="E2057" s="339">
        <v>2906.78</v>
      </c>
      <c r="F2057" s="339">
        <v>523.22</v>
      </c>
      <c r="G2057" s="339">
        <f>ROUND((C2057*(E2057)),2)</f>
        <v>3720.68</v>
      </c>
      <c r="H2057" s="339">
        <f>ROUND((C2057*(F2057)),2)</f>
        <v>669.72</v>
      </c>
    </row>
    <row r="2058" spans="1:10" x14ac:dyDescent="0.2">
      <c r="B2058" s="339" t="s">
        <v>983</v>
      </c>
      <c r="C2058" s="339">
        <f>+C2055*1.1</f>
        <v>1.1000000000000001</v>
      </c>
      <c r="D2058" s="339" t="s">
        <v>9</v>
      </c>
      <c r="E2058" s="339">
        <v>7682.37</v>
      </c>
      <c r="F2058" s="339">
        <v>1257.2500000000002</v>
      </c>
      <c r="G2058" s="339">
        <f>ROUND((C2058*(E2058)),2)</f>
        <v>8450.61</v>
      </c>
      <c r="H2058" s="339">
        <f>ROUND((C2058*(F2058)),2)</f>
        <v>1382.98</v>
      </c>
    </row>
    <row r="2059" spans="1:10" x14ac:dyDescent="0.2">
      <c r="B2059" s="339" t="s">
        <v>784</v>
      </c>
      <c r="C2059" s="339">
        <f>+C2057*2</f>
        <v>2.56</v>
      </c>
      <c r="D2059" s="339" t="s">
        <v>714</v>
      </c>
      <c r="E2059" s="339">
        <v>76.27</v>
      </c>
      <c r="F2059" s="339">
        <v>13.73</v>
      </c>
      <c r="G2059" s="339">
        <f>ROUND((C2059*(E2059)),2)</f>
        <v>195.25</v>
      </c>
      <c r="H2059" s="339">
        <f>ROUND((C2059*(F2059)),2)</f>
        <v>35.15</v>
      </c>
    </row>
    <row r="2060" spans="1:10" x14ac:dyDescent="0.2">
      <c r="B2060" s="339" t="s">
        <v>722</v>
      </c>
    </row>
    <row r="2061" spans="1:10" x14ac:dyDescent="0.2">
      <c r="B2061" s="339" t="s">
        <v>785</v>
      </c>
      <c r="C2061" s="339">
        <f>+C2057</f>
        <v>1.28</v>
      </c>
      <c r="D2061" s="339" t="s">
        <v>782</v>
      </c>
      <c r="E2061" s="339">
        <v>723.91</v>
      </c>
      <c r="F2061" s="339">
        <v>0</v>
      </c>
      <c r="G2061" s="339">
        <f>ROUND((C2061*(E2061)),2)</f>
        <v>926.6</v>
      </c>
      <c r="H2061" s="339">
        <f>ROUND((C2061*(F2061)),2)</f>
        <v>0</v>
      </c>
    </row>
    <row r="2062" spans="1:10" x14ac:dyDescent="0.2">
      <c r="B2062" s="339" t="s">
        <v>979</v>
      </c>
      <c r="C2062" s="339">
        <v>10</v>
      </c>
      <c r="D2062" s="339" t="s">
        <v>2</v>
      </c>
      <c r="E2062" s="339">
        <v>932.58002499999998</v>
      </c>
      <c r="F2062" s="339">
        <v>0</v>
      </c>
      <c r="G2062" s="339">
        <f>ROUND((C2062*(E2062)),2)</f>
        <v>9325.7999999999993</v>
      </c>
      <c r="H2062" s="339">
        <f>ROUND((C2062*(F2062)),2)</f>
        <v>0</v>
      </c>
    </row>
    <row r="2063" spans="1:10" x14ac:dyDescent="0.2">
      <c r="B2063" s="339" t="s">
        <v>707</v>
      </c>
      <c r="G2063" s="339">
        <f>SUM(G2057:G2062)</f>
        <v>22618.940000000002</v>
      </c>
      <c r="H2063" s="339">
        <f>SUM(H2057:H2062)</f>
        <v>2087.85</v>
      </c>
      <c r="I2063" s="340">
        <f>SUM(G2063:H2063)</f>
        <v>24706.79</v>
      </c>
    </row>
    <row r="2065" spans="1:10" ht="24" x14ac:dyDescent="0.2">
      <c r="A2065" s="339">
        <f>+A2053+0.01</f>
        <v>108.2000000000001</v>
      </c>
      <c r="B2065" s="339" t="s">
        <v>1004</v>
      </c>
      <c r="C2065" s="339">
        <v>1</v>
      </c>
      <c r="D2065" s="339" t="s">
        <v>9</v>
      </c>
      <c r="G2065" s="339">
        <f>+G2075/C2067</f>
        <v>22231.89</v>
      </c>
      <c r="H2065" s="339">
        <f>+H2075/C2067</f>
        <v>2156.31</v>
      </c>
      <c r="I2065" s="340">
        <f>+H2065+G2065</f>
        <v>24388.2</v>
      </c>
      <c r="J2065" s="339" t="s">
        <v>701</v>
      </c>
    </row>
    <row r="2066" spans="1:10" x14ac:dyDescent="0.2">
      <c r="B2066" s="339" t="s">
        <v>1001</v>
      </c>
    </row>
    <row r="2067" spans="1:10" x14ac:dyDescent="0.2">
      <c r="B2067" s="339" t="s">
        <v>703</v>
      </c>
      <c r="C2067" s="339">
        <v>1</v>
      </c>
      <c r="D2067" s="339" t="s">
        <v>9</v>
      </c>
    </row>
    <row r="2068" spans="1:10" x14ac:dyDescent="0.2">
      <c r="B2068" s="339" t="s">
        <v>704</v>
      </c>
    </row>
    <row r="2069" spans="1:10" x14ac:dyDescent="0.2">
      <c r="B2069" s="339" t="s">
        <v>781</v>
      </c>
      <c r="C2069" s="339">
        <v>1.28</v>
      </c>
      <c r="D2069" s="339" t="s">
        <v>782</v>
      </c>
      <c r="E2069" s="339">
        <v>2906.78</v>
      </c>
      <c r="F2069" s="339">
        <v>523.22</v>
      </c>
      <c r="G2069" s="339">
        <f>ROUND((C2069*(E2069)),2)</f>
        <v>3720.68</v>
      </c>
      <c r="H2069" s="339">
        <f>ROUND((C2069*(F2069)),2)</f>
        <v>669.72</v>
      </c>
    </row>
    <row r="2070" spans="1:10" x14ac:dyDescent="0.2">
      <c r="B2070" s="339" t="s">
        <v>856</v>
      </c>
      <c r="C2070" s="339">
        <f>+C2067*1.1</f>
        <v>1.1000000000000001</v>
      </c>
      <c r="D2070" s="339" t="s">
        <v>9</v>
      </c>
      <c r="E2070" s="339">
        <v>7330.51</v>
      </c>
      <c r="F2070" s="339">
        <v>1319.49</v>
      </c>
      <c r="G2070" s="339">
        <f>ROUND((C2070*(E2070)),2)</f>
        <v>8063.56</v>
      </c>
      <c r="H2070" s="339">
        <f>ROUND((C2070*(F2070)),2)</f>
        <v>1451.44</v>
      </c>
    </row>
    <row r="2071" spans="1:10" x14ac:dyDescent="0.2">
      <c r="B2071" s="339" t="s">
        <v>784</v>
      </c>
      <c r="C2071" s="339">
        <f>+C2069*2</f>
        <v>2.56</v>
      </c>
      <c r="D2071" s="339" t="s">
        <v>714</v>
      </c>
      <c r="E2071" s="339">
        <v>76.27</v>
      </c>
      <c r="F2071" s="339">
        <v>13.73</v>
      </c>
      <c r="G2071" s="339">
        <f>ROUND((C2071*(E2071)),2)</f>
        <v>195.25</v>
      </c>
      <c r="H2071" s="339">
        <f>ROUND((C2071*(F2071)),2)</f>
        <v>35.15</v>
      </c>
    </row>
    <row r="2072" spans="1:10" x14ac:dyDescent="0.2">
      <c r="B2072" s="339" t="s">
        <v>722</v>
      </c>
    </row>
    <row r="2073" spans="1:10" x14ac:dyDescent="0.2">
      <c r="B2073" s="339" t="s">
        <v>785</v>
      </c>
      <c r="C2073" s="339">
        <f>+C2069</f>
        <v>1.28</v>
      </c>
      <c r="D2073" s="339" t="s">
        <v>782</v>
      </c>
      <c r="E2073" s="339">
        <v>723.91</v>
      </c>
      <c r="F2073" s="339">
        <v>0</v>
      </c>
      <c r="G2073" s="339">
        <f>ROUND((C2073*(E2073)),2)</f>
        <v>926.6</v>
      </c>
      <c r="H2073" s="339">
        <f>ROUND((C2073*(F2073)),2)</f>
        <v>0</v>
      </c>
    </row>
    <row r="2074" spans="1:10" x14ac:dyDescent="0.2">
      <c r="B2074" s="339" t="s">
        <v>979</v>
      </c>
      <c r="C2074" s="339">
        <v>10</v>
      </c>
      <c r="D2074" s="339" t="s">
        <v>2</v>
      </c>
      <c r="E2074" s="339">
        <v>932.58002499999998</v>
      </c>
      <c r="F2074" s="339">
        <v>0</v>
      </c>
      <c r="G2074" s="339">
        <f>ROUND((C2074*(E2074)),2)</f>
        <v>9325.7999999999993</v>
      </c>
      <c r="H2074" s="339">
        <f>ROUND((C2074*(F2074)),2)</f>
        <v>0</v>
      </c>
    </row>
    <row r="2075" spans="1:10" x14ac:dyDescent="0.2">
      <c r="B2075" s="339" t="s">
        <v>707</v>
      </c>
      <c r="G2075" s="339">
        <f>SUM(G2069:G2074)</f>
        <v>22231.89</v>
      </c>
      <c r="H2075" s="339">
        <f>SUM(H2069:H2074)</f>
        <v>2156.31</v>
      </c>
      <c r="I2075" s="340">
        <f>SUM(G2075:H2075)</f>
        <v>24388.2</v>
      </c>
    </row>
    <row r="2077" spans="1:10" x14ac:dyDescent="0.2">
      <c r="A2077" s="339">
        <v>109</v>
      </c>
      <c r="B2077" s="339" t="s">
        <v>1005</v>
      </c>
    </row>
    <row r="2078" spans="1:10" ht="24" x14ac:dyDescent="0.2">
      <c r="A2078" s="339">
        <f>+A2077+0.01</f>
        <v>109.01</v>
      </c>
      <c r="B2078" s="339" t="s">
        <v>1006</v>
      </c>
      <c r="C2078" s="339">
        <v>1</v>
      </c>
      <c r="D2078" s="339" t="s">
        <v>9</v>
      </c>
      <c r="G2078" s="339">
        <f>+G2091/C2080</f>
        <v>26019.61</v>
      </c>
      <c r="H2078" s="339">
        <f>+H2091/C2080</f>
        <v>3114.21</v>
      </c>
      <c r="I2078" s="340">
        <f>+H2078+G2078</f>
        <v>29133.82</v>
      </c>
      <c r="J2078" s="339" t="s">
        <v>701</v>
      </c>
    </row>
    <row r="2079" spans="1:10" x14ac:dyDescent="0.2">
      <c r="B2079" s="339" t="s">
        <v>1007</v>
      </c>
    </row>
    <row r="2080" spans="1:10" x14ac:dyDescent="0.2">
      <c r="B2080" s="339" t="s">
        <v>703</v>
      </c>
      <c r="C2080" s="339">
        <v>1</v>
      </c>
      <c r="D2080" s="339" t="s">
        <v>9</v>
      </c>
    </row>
    <row r="2081" spans="1:10" x14ac:dyDescent="0.2">
      <c r="B2081" s="339" t="s">
        <v>704</v>
      </c>
    </row>
    <row r="2082" spans="1:10" x14ac:dyDescent="0.2">
      <c r="B2082" s="339" t="s">
        <v>1008</v>
      </c>
      <c r="C2082" s="339">
        <v>1.66</v>
      </c>
      <c r="D2082" s="339" t="s">
        <v>782</v>
      </c>
      <c r="E2082" s="339">
        <v>2906.78</v>
      </c>
      <c r="F2082" s="339">
        <v>523.22</v>
      </c>
      <c r="G2082" s="339">
        <f>ROUND((C2082*(E2082)),2)</f>
        <v>4825.25</v>
      </c>
      <c r="H2082" s="339">
        <f>ROUND((C2082*(F2082)),2)</f>
        <v>868.55</v>
      </c>
    </row>
    <row r="2083" spans="1:10" x14ac:dyDescent="0.2">
      <c r="B2083" s="339" t="s">
        <v>1009</v>
      </c>
      <c r="C2083" s="339">
        <v>0.1</v>
      </c>
      <c r="D2083" s="339" t="s">
        <v>692</v>
      </c>
      <c r="E2083" s="339">
        <v>18437.29</v>
      </c>
      <c r="F2083" s="339">
        <v>3318.71</v>
      </c>
      <c r="G2083" s="339">
        <f>ROUND((C2083*(E2083)),2)</f>
        <v>1843.73</v>
      </c>
      <c r="H2083" s="339">
        <f>ROUND((C2083*(F2083)),2)</f>
        <v>331.87</v>
      </c>
    </row>
    <row r="2084" spans="1:10" x14ac:dyDescent="0.2">
      <c r="B2084" s="339" t="s">
        <v>856</v>
      </c>
      <c r="C2084" s="339">
        <f>+C2080*1.1</f>
        <v>1.1000000000000001</v>
      </c>
      <c r="D2084" s="339" t="s">
        <v>9</v>
      </c>
      <c r="E2084" s="339">
        <v>7330.51</v>
      </c>
      <c r="F2084" s="339">
        <v>1319.49</v>
      </c>
      <c r="G2084" s="339">
        <f>ROUND((C2084*(E2084)),2)</f>
        <v>8063.56</v>
      </c>
      <c r="H2084" s="339">
        <f>ROUND((C2084*(F2084)),2)</f>
        <v>1451.44</v>
      </c>
    </row>
    <row r="2085" spans="1:10" x14ac:dyDescent="0.2">
      <c r="B2085" s="339" t="s">
        <v>1010</v>
      </c>
      <c r="C2085" s="339">
        <v>15.95</v>
      </c>
      <c r="D2085" s="339" t="s">
        <v>692</v>
      </c>
      <c r="E2085" s="339">
        <v>145.16999999999999</v>
      </c>
      <c r="F2085" s="339">
        <v>26.13</v>
      </c>
      <c r="G2085" s="339">
        <f>ROUND((C2085*(E2085)),2)</f>
        <v>2315.46</v>
      </c>
      <c r="H2085" s="339">
        <f>ROUND((C2085*(F2085)),2)</f>
        <v>416.77</v>
      </c>
    </row>
    <row r="2086" spans="1:10" x14ac:dyDescent="0.2">
      <c r="B2086" s="339" t="s">
        <v>784</v>
      </c>
      <c r="C2086" s="339">
        <f>+C2082*2</f>
        <v>3.32</v>
      </c>
      <c r="D2086" s="339" t="s">
        <v>714</v>
      </c>
      <c r="E2086" s="339">
        <v>76.27</v>
      </c>
      <c r="F2086" s="339">
        <v>13.73</v>
      </c>
      <c r="G2086" s="339">
        <f>ROUND((C2086*(E2086)),2)</f>
        <v>253.22</v>
      </c>
      <c r="H2086" s="339">
        <f>ROUND((C2086*(F2086)),2)</f>
        <v>45.58</v>
      </c>
    </row>
    <row r="2087" spans="1:10" x14ac:dyDescent="0.2">
      <c r="B2087" s="339" t="s">
        <v>722</v>
      </c>
    </row>
    <row r="2088" spans="1:10" x14ac:dyDescent="0.2">
      <c r="B2088" s="339" t="s">
        <v>785</v>
      </c>
      <c r="C2088" s="339">
        <f>+C2082</f>
        <v>1.66</v>
      </c>
      <c r="D2088" s="339" t="s">
        <v>782</v>
      </c>
      <c r="E2088" s="339">
        <v>723.91</v>
      </c>
      <c r="F2088" s="339">
        <v>0</v>
      </c>
      <c r="G2088" s="339">
        <f>ROUND((C2088*(E2088)),2)</f>
        <v>1201.69</v>
      </c>
      <c r="H2088" s="339">
        <f>ROUND((C2088*(F2088)),2)</f>
        <v>0</v>
      </c>
    </row>
    <row r="2089" spans="1:10" x14ac:dyDescent="0.2">
      <c r="B2089" s="339" t="s">
        <v>1011</v>
      </c>
      <c r="C2089" s="339">
        <f>+ROUND((C2083*4.93),2)</f>
        <v>0.49</v>
      </c>
      <c r="D2089" s="339" t="s">
        <v>2</v>
      </c>
      <c r="E2089" s="339">
        <v>57.305486148832152</v>
      </c>
      <c r="F2089" s="339">
        <v>0</v>
      </c>
      <c r="G2089" s="339">
        <f>ROUND((C2089*(E2089)),2)</f>
        <v>28.08</v>
      </c>
      <c r="H2089" s="339">
        <f>ROUND((C2089*(F2089)),2)</f>
        <v>0</v>
      </c>
    </row>
    <row r="2090" spans="1:10" x14ac:dyDescent="0.2">
      <c r="B2090" s="339" t="s">
        <v>979</v>
      </c>
      <c r="C2090" s="339">
        <v>8.0299999999999994</v>
      </c>
      <c r="D2090" s="339" t="s">
        <v>2</v>
      </c>
      <c r="E2090" s="339">
        <v>932.58002499999998</v>
      </c>
      <c r="F2090" s="339">
        <v>0</v>
      </c>
      <c r="G2090" s="339">
        <f>ROUND((C2090*(E2090)),2)</f>
        <v>7488.62</v>
      </c>
      <c r="H2090" s="339">
        <f>ROUND((C2090*(F2090)),2)</f>
        <v>0</v>
      </c>
    </row>
    <row r="2091" spans="1:10" x14ac:dyDescent="0.2">
      <c r="B2091" s="339" t="s">
        <v>707</v>
      </c>
      <c r="G2091" s="339">
        <f>SUM(G2082:G2090)</f>
        <v>26019.61</v>
      </c>
      <c r="H2091" s="339">
        <f>SUM(H2082:H2090)</f>
        <v>3114.21</v>
      </c>
      <c r="I2091" s="340">
        <f>SUM(G2091:H2091)</f>
        <v>29133.82</v>
      </c>
    </row>
    <row r="2093" spans="1:10" ht="24" x14ac:dyDescent="0.2">
      <c r="A2093" s="339">
        <f>+A2078+0.01</f>
        <v>109.02000000000001</v>
      </c>
      <c r="B2093" s="339" t="s">
        <v>1012</v>
      </c>
      <c r="C2093" s="339">
        <v>1</v>
      </c>
      <c r="D2093" s="339" t="s">
        <v>9</v>
      </c>
      <c r="G2093" s="339">
        <f>+G2106/C2095</f>
        <v>26299.279999999999</v>
      </c>
      <c r="H2093" s="339">
        <f>+H2106/C2095</f>
        <v>3164.56</v>
      </c>
      <c r="I2093" s="340">
        <f>+H2093+G2093</f>
        <v>29463.84</v>
      </c>
      <c r="J2093" s="339" t="s">
        <v>701</v>
      </c>
    </row>
    <row r="2094" spans="1:10" x14ac:dyDescent="0.2">
      <c r="B2094" s="339" t="s">
        <v>1007</v>
      </c>
    </row>
    <row r="2095" spans="1:10" x14ac:dyDescent="0.2">
      <c r="B2095" s="339" t="s">
        <v>703</v>
      </c>
      <c r="C2095" s="339">
        <v>1</v>
      </c>
      <c r="D2095" s="339" t="s">
        <v>9</v>
      </c>
    </row>
    <row r="2096" spans="1:10" x14ac:dyDescent="0.2">
      <c r="B2096" s="339" t="s">
        <v>704</v>
      </c>
    </row>
    <row r="2097" spans="1:10" x14ac:dyDescent="0.2">
      <c r="B2097" s="339" t="s">
        <v>1008</v>
      </c>
      <c r="C2097" s="339">
        <v>1.66</v>
      </c>
      <c r="D2097" s="339" t="s">
        <v>782</v>
      </c>
      <c r="E2097" s="339">
        <v>2906.78</v>
      </c>
      <c r="F2097" s="339">
        <v>523.22</v>
      </c>
      <c r="G2097" s="339">
        <f>ROUND((C2097*(E2097)),2)</f>
        <v>4825.25</v>
      </c>
      <c r="H2097" s="339">
        <f>ROUND((C2097*(F2097)),2)</f>
        <v>868.55</v>
      </c>
    </row>
    <row r="2098" spans="1:10" x14ac:dyDescent="0.2">
      <c r="B2098" s="339" t="s">
        <v>1009</v>
      </c>
      <c r="C2098" s="339">
        <v>0.1</v>
      </c>
      <c r="D2098" s="339" t="s">
        <v>692</v>
      </c>
      <c r="E2098" s="339">
        <v>18437.29</v>
      </c>
      <c r="F2098" s="339">
        <v>3318.71</v>
      </c>
      <c r="G2098" s="339">
        <f>ROUND((C2098*(E2098)),2)</f>
        <v>1843.73</v>
      </c>
      <c r="H2098" s="339">
        <f>ROUND((C2098*(F2098)),2)</f>
        <v>331.87</v>
      </c>
    </row>
    <row r="2099" spans="1:10" x14ac:dyDescent="0.2">
      <c r="B2099" s="339" t="s">
        <v>865</v>
      </c>
      <c r="C2099" s="339">
        <f>+C2095*1.1</f>
        <v>1.1000000000000001</v>
      </c>
      <c r="D2099" s="339" t="s">
        <v>9</v>
      </c>
      <c r="E2099" s="339">
        <v>7584.75</v>
      </c>
      <c r="F2099" s="339">
        <v>1365.26</v>
      </c>
      <c r="G2099" s="339">
        <f>ROUND((C2099*(E2099)),2)</f>
        <v>8343.23</v>
      </c>
      <c r="H2099" s="339">
        <f>ROUND((C2099*(F2099)),2)</f>
        <v>1501.79</v>
      </c>
    </row>
    <row r="2100" spans="1:10" x14ac:dyDescent="0.2">
      <c r="B2100" s="339" t="s">
        <v>1010</v>
      </c>
      <c r="C2100" s="339">
        <v>15.95</v>
      </c>
      <c r="D2100" s="339" t="s">
        <v>692</v>
      </c>
      <c r="E2100" s="339">
        <v>145.16999999999999</v>
      </c>
      <c r="F2100" s="339">
        <v>26.13</v>
      </c>
      <c r="G2100" s="339">
        <f>ROUND((C2100*(E2100)),2)</f>
        <v>2315.46</v>
      </c>
      <c r="H2100" s="339">
        <f>ROUND((C2100*(F2100)),2)</f>
        <v>416.77</v>
      </c>
    </row>
    <row r="2101" spans="1:10" x14ac:dyDescent="0.2">
      <c r="B2101" s="339" t="s">
        <v>784</v>
      </c>
      <c r="C2101" s="339">
        <f>+C2097*2</f>
        <v>3.32</v>
      </c>
      <c r="D2101" s="339" t="s">
        <v>714</v>
      </c>
      <c r="E2101" s="339">
        <v>76.27</v>
      </c>
      <c r="F2101" s="339">
        <v>13.73</v>
      </c>
      <c r="G2101" s="339">
        <f>ROUND((C2101*(E2101)),2)</f>
        <v>253.22</v>
      </c>
      <c r="H2101" s="339">
        <f>ROUND((C2101*(F2101)),2)</f>
        <v>45.58</v>
      </c>
    </row>
    <row r="2102" spans="1:10" x14ac:dyDescent="0.2">
      <c r="B2102" s="339" t="s">
        <v>722</v>
      </c>
    </row>
    <row r="2103" spans="1:10" x14ac:dyDescent="0.2">
      <c r="B2103" s="339" t="s">
        <v>785</v>
      </c>
      <c r="C2103" s="339">
        <f>+C2097</f>
        <v>1.66</v>
      </c>
      <c r="D2103" s="339" t="s">
        <v>782</v>
      </c>
      <c r="E2103" s="339">
        <v>723.91</v>
      </c>
      <c r="F2103" s="339">
        <v>0</v>
      </c>
      <c r="G2103" s="339">
        <f>ROUND((C2103*(E2103)),2)</f>
        <v>1201.69</v>
      </c>
      <c r="H2103" s="339">
        <f>ROUND((C2103*(F2103)),2)</f>
        <v>0</v>
      </c>
    </row>
    <row r="2104" spans="1:10" x14ac:dyDescent="0.2">
      <c r="B2104" s="339" t="s">
        <v>1011</v>
      </c>
      <c r="C2104" s="339">
        <f>+ROUND((C2098*4.93),2)</f>
        <v>0.49</v>
      </c>
      <c r="D2104" s="339" t="s">
        <v>2</v>
      </c>
      <c r="E2104" s="339">
        <v>57.305486148832152</v>
      </c>
      <c r="F2104" s="339">
        <v>0</v>
      </c>
      <c r="G2104" s="339">
        <f>ROUND((C2104*(E2104)),2)</f>
        <v>28.08</v>
      </c>
      <c r="H2104" s="339">
        <f>ROUND((C2104*(F2104)),2)</f>
        <v>0</v>
      </c>
    </row>
    <row r="2105" spans="1:10" x14ac:dyDescent="0.2">
      <c r="B2105" s="339" t="s">
        <v>979</v>
      </c>
      <c r="C2105" s="339">
        <v>8.0299999999999994</v>
      </c>
      <c r="D2105" s="339" t="s">
        <v>2</v>
      </c>
      <c r="E2105" s="339">
        <v>932.58002499999998</v>
      </c>
      <c r="F2105" s="339">
        <v>0</v>
      </c>
      <c r="G2105" s="339">
        <f>ROUND((C2105*(E2105)),2)</f>
        <v>7488.62</v>
      </c>
      <c r="H2105" s="339">
        <f>ROUND((C2105*(F2105)),2)</f>
        <v>0</v>
      </c>
    </row>
    <row r="2106" spans="1:10" x14ac:dyDescent="0.2">
      <c r="B2106" s="339" t="s">
        <v>707</v>
      </c>
      <c r="G2106" s="339">
        <f>SUM(G2097:G2105)</f>
        <v>26299.279999999999</v>
      </c>
      <c r="H2106" s="339">
        <f>SUM(H2097:H2105)</f>
        <v>3164.56</v>
      </c>
      <c r="I2106" s="340">
        <f>SUM(G2106:H2106)</f>
        <v>29463.84</v>
      </c>
    </row>
    <row r="2108" spans="1:10" ht="24" x14ac:dyDescent="0.2">
      <c r="A2108" s="339">
        <f>+A2093+0.01</f>
        <v>109.03000000000002</v>
      </c>
      <c r="B2108" s="339" t="s">
        <v>1013</v>
      </c>
      <c r="C2108" s="339">
        <v>1</v>
      </c>
      <c r="D2108" s="339" t="s">
        <v>9</v>
      </c>
      <c r="G2108" s="339">
        <f>+G2121/C2110</f>
        <v>26718.76</v>
      </c>
      <c r="H2108" s="339">
        <f>+H2121/C2110</f>
        <v>3240.06</v>
      </c>
      <c r="I2108" s="340">
        <f>+H2108+G2108</f>
        <v>29958.82</v>
      </c>
      <c r="J2108" s="339" t="s">
        <v>701</v>
      </c>
    </row>
    <row r="2109" spans="1:10" x14ac:dyDescent="0.2">
      <c r="B2109" s="339" t="s">
        <v>1007</v>
      </c>
    </row>
    <row r="2110" spans="1:10" x14ac:dyDescent="0.2">
      <c r="B2110" s="339" t="s">
        <v>703</v>
      </c>
      <c r="C2110" s="339">
        <v>1</v>
      </c>
      <c r="D2110" s="339" t="s">
        <v>9</v>
      </c>
    </row>
    <row r="2111" spans="1:10" x14ac:dyDescent="0.2">
      <c r="B2111" s="339" t="s">
        <v>704</v>
      </c>
    </row>
    <row r="2112" spans="1:10" x14ac:dyDescent="0.2">
      <c r="B2112" s="339" t="s">
        <v>1008</v>
      </c>
      <c r="C2112" s="339">
        <v>1.66</v>
      </c>
      <c r="D2112" s="339" t="s">
        <v>782</v>
      </c>
      <c r="E2112" s="339">
        <v>2906.78</v>
      </c>
      <c r="F2112" s="339">
        <v>523.22</v>
      </c>
      <c r="G2112" s="339">
        <f>ROUND((C2112*(E2112)),2)</f>
        <v>4825.25</v>
      </c>
      <c r="H2112" s="339">
        <f>ROUND((C2112*(F2112)),2)</f>
        <v>868.55</v>
      </c>
    </row>
    <row r="2113" spans="1:10" x14ac:dyDescent="0.2">
      <c r="B2113" s="339" t="s">
        <v>1009</v>
      </c>
      <c r="C2113" s="339">
        <v>0.1</v>
      </c>
      <c r="D2113" s="339" t="s">
        <v>692</v>
      </c>
      <c r="E2113" s="339">
        <v>18437.29</v>
      </c>
      <c r="F2113" s="339">
        <v>3318.71</v>
      </c>
      <c r="G2113" s="339">
        <f>ROUND((C2113*(E2113)),2)</f>
        <v>1843.73</v>
      </c>
      <c r="H2113" s="339">
        <f>ROUND((C2113*(F2113)),2)</f>
        <v>331.87</v>
      </c>
    </row>
    <row r="2114" spans="1:10" x14ac:dyDescent="0.2">
      <c r="B2114" s="339" t="s">
        <v>1014</v>
      </c>
      <c r="C2114" s="339">
        <f>+C2110*1.1</f>
        <v>1.1000000000000001</v>
      </c>
      <c r="D2114" s="339" t="s">
        <v>9</v>
      </c>
      <c r="E2114" s="339">
        <v>7966.1</v>
      </c>
      <c r="F2114" s="339">
        <v>1433.9</v>
      </c>
      <c r="G2114" s="339">
        <f>ROUND((C2114*(E2114)),2)</f>
        <v>8762.7099999999991</v>
      </c>
      <c r="H2114" s="339">
        <f>ROUND((C2114*(F2114)),2)</f>
        <v>1577.29</v>
      </c>
    </row>
    <row r="2115" spans="1:10" x14ac:dyDescent="0.2">
      <c r="B2115" s="339" t="s">
        <v>1010</v>
      </c>
      <c r="C2115" s="339">
        <v>15.95</v>
      </c>
      <c r="D2115" s="339" t="s">
        <v>692</v>
      </c>
      <c r="E2115" s="339">
        <v>145.16999999999999</v>
      </c>
      <c r="F2115" s="339">
        <v>26.13</v>
      </c>
      <c r="G2115" s="339">
        <f>ROUND((C2115*(E2115)),2)</f>
        <v>2315.46</v>
      </c>
      <c r="H2115" s="339">
        <f>ROUND((C2115*(F2115)),2)</f>
        <v>416.77</v>
      </c>
    </row>
    <row r="2116" spans="1:10" x14ac:dyDescent="0.2">
      <c r="B2116" s="339" t="s">
        <v>784</v>
      </c>
      <c r="C2116" s="339">
        <f>+C2112*2</f>
        <v>3.32</v>
      </c>
      <c r="D2116" s="339" t="s">
        <v>714</v>
      </c>
      <c r="E2116" s="339">
        <v>76.27</v>
      </c>
      <c r="F2116" s="339">
        <v>13.73</v>
      </c>
      <c r="G2116" s="339">
        <f>ROUND((C2116*(E2116)),2)</f>
        <v>253.22</v>
      </c>
      <c r="H2116" s="339">
        <f>ROUND((C2116*(F2116)),2)</f>
        <v>45.58</v>
      </c>
    </row>
    <row r="2117" spans="1:10" x14ac:dyDescent="0.2">
      <c r="B2117" s="339" t="s">
        <v>722</v>
      </c>
    </row>
    <row r="2118" spans="1:10" x14ac:dyDescent="0.2">
      <c r="B2118" s="339" t="s">
        <v>785</v>
      </c>
      <c r="C2118" s="339">
        <f>+C2112</f>
        <v>1.66</v>
      </c>
      <c r="D2118" s="339" t="s">
        <v>782</v>
      </c>
      <c r="E2118" s="339">
        <v>723.91</v>
      </c>
      <c r="F2118" s="339">
        <v>0</v>
      </c>
      <c r="G2118" s="339">
        <f>ROUND((C2118*(E2118)),2)</f>
        <v>1201.69</v>
      </c>
      <c r="H2118" s="339">
        <f>ROUND((C2118*(F2118)),2)</f>
        <v>0</v>
      </c>
    </row>
    <row r="2119" spans="1:10" x14ac:dyDescent="0.2">
      <c r="B2119" s="339" t="s">
        <v>1011</v>
      </c>
      <c r="C2119" s="339">
        <f>+ROUND((C2113*4.93),2)</f>
        <v>0.49</v>
      </c>
      <c r="D2119" s="339" t="s">
        <v>2</v>
      </c>
      <c r="E2119" s="339">
        <v>57.305486148832152</v>
      </c>
      <c r="F2119" s="339">
        <v>0</v>
      </c>
      <c r="G2119" s="339">
        <f>ROUND((C2119*(E2119)),2)</f>
        <v>28.08</v>
      </c>
      <c r="H2119" s="339">
        <f>ROUND((C2119*(F2119)),2)</f>
        <v>0</v>
      </c>
    </row>
    <row r="2120" spans="1:10" x14ac:dyDescent="0.2">
      <c r="B2120" s="339" t="s">
        <v>979</v>
      </c>
      <c r="C2120" s="339">
        <v>8.0299999999999994</v>
      </c>
      <c r="D2120" s="339" t="s">
        <v>2</v>
      </c>
      <c r="E2120" s="339">
        <v>932.58002499999998</v>
      </c>
      <c r="F2120" s="339">
        <v>0</v>
      </c>
      <c r="G2120" s="339">
        <f>ROUND((C2120*(E2120)),2)</f>
        <v>7488.62</v>
      </c>
      <c r="H2120" s="339">
        <f>ROUND((C2120*(F2120)),2)</f>
        <v>0</v>
      </c>
    </row>
    <row r="2121" spans="1:10" x14ac:dyDescent="0.2">
      <c r="B2121" s="339" t="s">
        <v>707</v>
      </c>
      <c r="G2121" s="339">
        <f>SUM(G2112:G2120)</f>
        <v>26718.76</v>
      </c>
      <c r="H2121" s="339">
        <f>SUM(H2112:H2120)</f>
        <v>3240.06</v>
      </c>
      <c r="I2121" s="340">
        <f>SUM(G2121:H2121)</f>
        <v>29958.82</v>
      </c>
    </row>
    <row r="2123" spans="1:10" x14ac:dyDescent="0.2">
      <c r="A2123" s="339">
        <v>110</v>
      </c>
      <c r="B2123" s="339" t="s">
        <v>1015</v>
      </c>
    </row>
    <row r="2124" spans="1:10" ht="24" x14ac:dyDescent="0.2">
      <c r="A2124" s="339">
        <f>+A2123+0.01</f>
        <v>110.01</v>
      </c>
      <c r="B2124" s="339" t="s">
        <v>1016</v>
      </c>
      <c r="C2124" s="339">
        <v>1</v>
      </c>
      <c r="D2124" s="339" t="s">
        <v>9</v>
      </c>
      <c r="G2124" s="339">
        <f>+G2134/C2126</f>
        <v>39324.570000000007</v>
      </c>
      <c r="H2124" s="339">
        <f>+H2134/C2126</f>
        <v>2844.78</v>
      </c>
      <c r="I2124" s="340">
        <f>+H2124+G2124</f>
        <v>42169.350000000006</v>
      </c>
      <c r="J2124" s="339" t="s">
        <v>701</v>
      </c>
    </row>
    <row r="2125" spans="1:10" x14ac:dyDescent="0.2">
      <c r="B2125" s="339" t="s">
        <v>1017</v>
      </c>
    </row>
    <row r="2126" spans="1:10" x14ac:dyDescent="0.2">
      <c r="B2126" s="339" t="s">
        <v>703</v>
      </c>
      <c r="C2126" s="339">
        <v>1</v>
      </c>
      <c r="D2126" s="339" t="s">
        <v>9</v>
      </c>
    </row>
    <row r="2127" spans="1:10" x14ac:dyDescent="0.2">
      <c r="B2127" s="339" t="s">
        <v>704</v>
      </c>
    </row>
    <row r="2128" spans="1:10" x14ac:dyDescent="0.2">
      <c r="B2128" s="339" t="s">
        <v>781</v>
      </c>
      <c r="C2128" s="339">
        <v>2.85</v>
      </c>
      <c r="D2128" s="339" t="s">
        <v>782</v>
      </c>
      <c r="E2128" s="339">
        <v>2906.78</v>
      </c>
      <c r="F2128" s="339">
        <v>523.22</v>
      </c>
      <c r="G2128" s="339">
        <f>ROUND((C2128*(E2128)),2)</f>
        <v>8284.32</v>
      </c>
      <c r="H2128" s="339">
        <f>ROUND((C2128*(F2128)),2)</f>
        <v>1491.18</v>
      </c>
    </row>
    <row r="2129" spans="1:10" x14ac:dyDescent="0.2">
      <c r="B2129" s="339" t="s">
        <v>809</v>
      </c>
      <c r="C2129" s="339">
        <f>+C2126*1.1</f>
        <v>1.1000000000000001</v>
      </c>
      <c r="D2129" s="339" t="s">
        <v>9</v>
      </c>
      <c r="E2129" s="339">
        <v>7138.72</v>
      </c>
      <c r="F2129" s="339">
        <v>1159.3999999999999</v>
      </c>
      <c r="G2129" s="339">
        <f>ROUND((C2129*(E2129)),2)</f>
        <v>7852.59</v>
      </c>
      <c r="H2129" s="339">
        <f>ROUND((C2129*(F2129)),2)</f>
        <v>1275.3399999999999</v>
      </c>
    </row>
    <row r="2130" spans="1:10" x14ac:dyDescent="0.2">
      <c r="B2130" s="339" t="s">
        <v>784</v>
      </c>
      <c r="C2130" s="339">
        <f>+C2128*2</f>
        <v>5.7</v>
      </c>
      <c r="D2130" s="339" t="s">
        <v>714</v>
      </c>
      <c r="E2130" s="339">
        <v>76.27</v>
      </c>
      <c r="F2130" s="339">
        <v>13.73</v>
      </c>
      <c r="G2130" s="339">
        <f>ROUND((C2130*(E2130)),2)</f>
        <v>434.74</v>
      </c>
      <c r="H2130" s="339">
        <f>ROUND((C2130*(F2130)),2)</f>
        <v>78.260000000000005</v>
      </c>
    </row>
    <row r="2131" spans="1:10" x14ac:dyDescent="0.2">
      <c r="B2131" s="339" t="s">
        <v>722</v>
      </c>
    </row>
    <row r="2132" spans="1:10" x14ac:dyDescent="0.2">
      <c r="B2132" s="339" t="s">
        <v>1018</v>
      </c>
      <c r="C2132" s="339">
        <v>2</v>
      </c>
      <c r="D2132" s="339" t="s">
        <v>692</v>
      </c>
      <c r="E2132" s="339">
        <v>4220.7</v>
      </c>
      <c r="F2132" s="339">
        <v>0</v>
      </c>
      <c r="G2132" s="339">
        <f>ROUND((C2132*(E2132)),2)</f>
        <v>8441.4</v>
      </c>
      <c r="H2132" s="339">
        <f>ROUND((C2132*(F2132)),2)</f>
        <v>0</v>
      </c>
    </row>
    <row r="2133" spans="1:10" x14ac:dyDescent="0.2">
      <c r="B2133" s="339" t="s">
        <v>1019</v>
      </c>
      <c r="C2133" s="339">
        <v>1</v>
      </c>
      <c r="D2133" s="339" t="s">
        <v>692</v>
      </c>
      <c r="E2133" s="339">
        <v>14311.516537499998</v>
      </c>
      <c r="F2133" s="339">
        <v>0</v>
      </c>
      <c r="G2133" s="339">
        <f>ROUND((C2133*(E2133)),2)</f>
        <v>14311.52</v>
      </c>
      <c r="H2133" s="339">
        <f>ROUND((C2133*(F2133)),2)</f>
        <v>0</v>
      </c>
    </row>
    <row r="2134" spans="1:10" x14ac:dyDescent="0.2">
      <c r="B2134" s="339" t="s">
        <v>707</v>
      </c>
      <c r="G2134" s="339">
        <f>SUM(G2128:G2133)</f>
        <v>39324.570000000007</v>
      </c>
      <c r="H2134" s="339">
        <f>SUM(H2128:H2133)</f>
        <v>2844.78</v>
      </c>
      <c r="I2134" s="340">
        <f>SUM(G2134:H2134)</f>
        <v>42169.350000000006</v>
      </c>
    </row>
    <row r="2136" spans="1:10" ht="24" x14ac:dyDescent="0.2">
      <c r="A2136" s="339">
        <f>+A2124+0.01</f>
        <v>110.02000000000001</v>
      </c>
      <c r="B2136" s="339" t="s">
        <v>1020</v>
      </c>
      <c r="C2136" s="339">
        <v>1</v>
      </c>
      <c r="D2136" s="339" t="s">
        <v>9</v>
      </c>
      <c r="G2136" s="339">
        <f>+G2146/C2138</f>
        <v>39462.070000000007</v>
      </c>
      <c r="H2136" s="339">
        <f>+H2146/C2138</f>
        <v>2869.5200000000004</v>
      </c>
      <c r="I2136" s="340">
        <f>+H2136+G2136</f>
        <v>42331.590000000011</v>
      </c>
      <c r="J2136" s="339" t="s">
        <v>701</v>
      </c>
    </row>
    <row r="2137" spans="1:10" x14ac:dyDescent="0.2">
      <c r="B2137" s="339" t="s">
        <v>1017</v>
      </c>
    </row>
    <row r="2138" spans="1:10" x14ac:dyDescent="0.2">
      <c r="B2138" s="339" t="s">
        <v>703</v>
      </c>
      <c r="C2138" s="339">
        <v>1</v>
      </c>
      <c r="D2138" s="339" t="s">
        <v>9</v>
      </c>
    </row>
    <row r="2139" spans="1:10" x14ac:dyDescent="0.2">
      <c r="B2139" s="339" t="s">
        <v>704</v>
      </c>
    </row>
    <row r="2140" spans="1:10" x14ac:dyDescent="0.2">
      <c r="B2140" s="339" t="s">
        <v>781</v>
      </c>
      <c r="C2140" s="339">
        <v>2.85</v>
      </c>
      <c r="D2140" s="339" t="s">
        <v>782</v>
      </c>
      <c r="E2140" s="339">
        <v>2906.78</v>
      </c>
      <c r="F2140" s="339">
        <v>523.22</v>
      </c>
      <c r="G2140" s="339">
        <f>ROUND((C2140*(E2140)),2)</f>
        <v>8284.32</v>
      </c>
      <c r="H2140" s="339">
        <f>ROUND((C2140*(F2140)),2)</f>
        <v>1491.18</v>
      </c>
    </row>
    <row r="2141" spans="1:10" x14ac:dyDescent="0.2">
      <c r="B2141" s="339" t="s">
        <v>981</v>
      </c>
      <c r="C2141" s="339">
        <f>+C2138*1.1</f>
        <v>1.1000000000000001</v>
      </c>
      <c r="D2141" s="339" t="s">
        <v>9</v>
      </c>
      <c r="E2141" s="339">
        <v>7263.72</v>
      </c>
      <c r="F2141" s="339">
        <v>1181.8900000000001</v>
      </c>
      <c r="G2141" s="339">
        <f>ROUND((C2141*(E2141)),2)</f>
        <v>7990.09</v>
      </c>
      <c r="H2141" s="339">
        <f>ROUND((C2141*(F2141)),2)</f>
        <v>1300.08</v>
      </c>
    </row>
    <row r="2142" spans="1:10" x14ac:dyDescent="0.2">
      <c r="B2142" s="339" t="s">
        <v>784</v>
      </c>
      <c r="C2142" s="339">
        <f>+C2140*2</f>
        <v>5.7</v>
      </c>
      <c r="D2142" s="339" t="s">
        <v>714</v>
      </c>
      <c r="E2142" s="339">
        <v>76.27</v>
      </c>
      <c r="F2142" s="339">
        <v>13.73</v>
      </c>
      <c r="G2142" s="339">
        <f>ROUND((C2142*(E2142)),2)</f>
        <v>434.74</v>
      </c>
      <c r="H2142" s="339">
        <f>ROUND((C2142*(F2142)),2)</f>
        <v>78.260000000000005</v>
      </c>
    </row>
    <row r="2143" spans="1:10" x14ac:dyDescent="0.2">
      <c r="B2143" s="339" t="s">
        <v>722</v>
      </c>
    </row>
    <row r="2144" spans="1:10" x14ac:dyDescent="0.2">
      <c r="B2144" s="339" t="s">
        <v>1018</v>
      </c>
      <c r="C2144" s="339">
        <v>2</v>
      </c>
      <c r="D2144" s="339" t="s">
        <v>692</v>
      </c>
      <c r="E2144" s="339">
        <v>4220.7</v>
      </c>
      <c r="F2144" s="339">
        <v>0</v>
      </c>
      <c r="G2144" s="339">
        <f>ROUND((C2144*(E2144)),2)</f>
        <v>8441.4</v>
      </c>
      <c r="H2144" s="339">
        <f>ROUND((C2144*(F2144)),2)</f>
        <v>0</v>
      </c>
    </row>
    <row r="2145" spans="1:10" x14ac:dyDescent="0.2">
      <c r="B2145" s="339" t="s">
        <v>1019</v>
      </c>
      <c r="C2145" s="339">
        <v>1</v>
      </c>
      <c r="D2145" s="339" t="s">
        <v>692</v>
      </c>
      <c r="E2145" s="339">
        <v>14311.516537499998</v>
      </c>
      <c r="F2145" s="339">
        <v>0</v>
      </c>
      <c r="G2145" s="339">
        <f>ROUND((C2145*(E2145)),2)</f>
        <v>14311.52</v>
      </c>
      <c r="H2145" s="339">
        <f>ROUND((C2145*(F2145)),2)</f>
        <v>0</v>
      </c>
    </row>
    <row r="2146" spans="1:10" x14ac:dyDescent="0.2">
      <c r="B2146" s="339" t="s">
        <v>707</v>
      </c>
      <c r="G2146" s="339">
        <f>SUM(G2140:G2145)</f>
        <v>39462.070000000007</v>
      </c>
      <c r="H2146" s="339">
        <f>SUM(H2140:H2145)</f>
        <v>2869.5200000000004</v>
      </c>
      <c r="I2146" s="340">
        <f>SUM(G2146:H2146)</f>
        <v>42331.590000000011</v>
      </c>
    </row>
    <row r="2148" spans="1:10" ht="24" x14ac:dyDescent="0.2">
      <c r="A2148" s="339">
        <f>+A2136+0.01</f>
        <v>110.03000000000002</v>
      </c>
      <c r="B2148" s="339" t="s">
        <v>1021</v>
      </c>
      <c r="C2148" s="339">
        <v>1</v>
      </c>
      <c r="D2148" s="339" t="s">
        <v>9</v>
      </c>
      <c r="G2148" s="339">
        <f>+G2158/C2150</f>
        <v>39922.589999999997</v>
      </c>
      <c r="H2148" s="339">
        <f>+H2158/C2150</f>
        <v>2952.42</v>
      </c>
      <c r="I2148" s="340">
        <f>+H2148+G2148</f>
        <v>42875.009999999995</v>
      </c>
      <c r="J2148" s="339" t="s">
        <v>701</v>
      </c>
    </row>
    <row r="2149" spans="1:10" x14ac:dyDescent="0.2">
      <c r="B2149" s="339" t="s">
        <v>1017</v>
      </c>
    </row>
    <row r="2150" spans="1:10" x14ac:dyDescent="0.2">
      <c r="B2150" s="339" t="s">
        <v>703</v>
      </c>
      <c r="C2150" s="339">
        <v>1</v>
      </c>
      <c r="D2150" s="339" t="s">
        <v>9</v>
      </c>
    </row>
    <row r="2151" spans="1:10" x14ac:dyDescent="0.2">
      <c r="B2151" s="339" t="s">
        <v>704</v>
      </c>
    </row>
    <row r="2152" spans="1:10" x14ac:dyDescent="0.2">
      <c r="B2152" s="339" t="s">
        <v>781</v>
      </c>
      <c r="C2152" s="339">
        <v>2.85</v>
      </c>
      <c r="D2152" s="339" t="s">
        <v>782</v>
      </c>
      <c r="E2152" s="339">
        <v>2906.78</v>
      </c>
      <c r="F2152" s="339">
        <v>523.22</v>
      </c>
      <c r="G2152" s="339">
        <f>ROUND((C2152*(E2152)),2)</f>
        <v>8284.32</v>
      </c>
      <c r="H2152" s="339">
        <f>ROUND((C2152*(F2152)),2)</f>
        <v>1491.18</v>
      </c>
    </row>
    <row r="2153" spans="1:10" x14ac:dyDescent="0.2">
      <c r="B2153" s="339" t="s">
        <v>983</v>
      </c>
      <c r="C2153" s="339">
        <f>+C2150*1.1</f>
        <v>1.1000000000000001</v>
      </c>
      <c r="D2153" s="339" t="s">
        <v>9</v>
      </c>
      <c r="E2153" s="339">
        <v>7682.37</v>
      </c>
      <c r="F2153" s="339">
        <v>1257.2500000000002</v>
      </c>
      <c r="G2153" s="339">
        <f>ROUND((C2153*(E2153)),2)</f>
        <v>8450.61</v>
      </c>
      <c r="H2153" s="339">
        <f>ROUND((C2153*(F2153)),2)</f>
        <v>1382.98</v>
      </c>
    </row>
    <row r="2154" spans="1:10" x14ac:dyDescent="0.2">
      <c r="B2154" s="339" t="s">
        <v>784</v>
      </c>
      <c r="C2154" s="339">
        <f>+C2152*2</f>
        <v>5.7</v>
      </c>
      <c r="D2154" s="339" t="s">
        <v>714</v>
      </c>
      <c r="E2154" s="339">
        <v>76.27</v>
      </c>
      <c r="F2154" s="339">
        <v>13.73</v>
      </c>
      <c r="G2154" s="339">
        <f>ROUND((C2154*(E2154)),2)</f>
        <v>434.74</v>
      </c>
      <c r="H2154" s="339">
        <f>ROUND((C2154*(F2154)),2)</f>
        <v>78.260000000000005</v>
      </c>
    </row>
    <row r="2155" spans="1:10" x14ac:dyDescent="0.2">
      <c r="B2155" s="339" t="s">
        <v>722</v>
      </c>
    </row>
    <row r="2156" spans="1:10" x14ac:dyDescent="0.2">
      <c r="B2156" s="339" t="s">
        <v>1018</v>
      </c>
      <c r="C2156" s="339">
        <v>2</v>
      </c>
      <c r="D2156" s="339" t="s">
        <v>692</v>
      </c>
      <c r="E2156" s="339">
        <v>4220.7</v>
      </c>
      <c r="F2156" s="339">
        <v>0</v>
      </c>
      <c r="G2156" s="339">
        <f>ROUND((C2156*(E2156)),2)</f>
        <v>8441.4</v>
      </c>
      <c r="H2156" s="339">
        <f>ROUND((C2156*(F2156)),2)</f>
        <v>0</v>
      </c>
    </row>
    <row r="2157" spans="1:10" x14ac:dyDescent="0.2">
      <c r="B2157" s="339" t="s">
        <v>1019</v>
      </c>
      <c r="C2157" s="339">
        <v>1</v>
      </c>
      <c r="D2157" s="339" t="s">
        <v>692</v>
      </c>
      <c r="E2157" s="339">
        <v>14311.516537499998</v>
      </c>
      <c r="F2157" s="339">
        <v>0</v>
      </c>
      <c r="G2157" s="339">
        <f>ROUND((C2157*(E2157)),2)</f>
        <v>14311.52</v>
      </c>
      <c r="H2157" s="339">
        <f>ROUND((C2157*(F2157)),2)</f>
        <v>0</v>
      </c>
    </row>
    <row r="2158" spans="1:10" x14ac:dyDescent="0.2">
      <c r="B2158" s="339" t="s">
        <v>707</v>
      </c>
      <c r="G2158" s="339">
        <f>SUM(G2152:G2157)</f>
        <v>39922.589999999997</v>
      </c>
      <c r="H2158" s="339">
        <f>SUM(H2152:H2157)</f>
        <v>2952.42</v>
      </c>
      <c r="I2158" s="340">
        <f>SUM(G2158:H2158)</f>
        <v>42875.009999999995</v>
      </c>
    </row>
    <row r="2160" spans="1:10" ht="24" x14ac:dyDescent="0.2">
      <c r="A2160" s="339">
        <f>+A2148+0.01</f>
        <v>110.04000000000002</v>
      </c>
      <c r="B2160" s="339" t="s">
        <v>1022</v>
      </c>
      <c r="C2160" s="339">
        <v>1</v>
      </c>
      <c r="D2160" s="339" t="s">
        <v>9</v>
      </c>
      <c r="G2160" s="339">
        <f>+G2170/C2162</f>
        <v>39535.540000000008</v>
      </c>
      <c r="H2160" s="339">
        <f>+H2170/C2162</f>
        <v>3020.88</v>
      </c>
      <c r="I2160" s="340">
        <f>+H2160+G2160</f>
        <v>42556.420000000006</v>
      </c>
      <c r="J2160" s="339" t="s">
        <v>701</v>
      </c>
    </row>
    <row r="2161" spans="1:10" x14ac:dyDescent="0.2">
      <c r="B2161" s="339" t="s">
        <v>1017</v>
      </c>
    </row>
    <row r="2162" spans="1:10" x14ac:dyDescent="0.2">
      <c r="B2162" s="339" t="s">
        <v>703</v>
      </c>
      <c r="C2162" s="339">
        <v>1</v>
      </c>
      <c r="D2162" s="339" t="s">
        <v>9</v>
      </c>
    </row>
    <row r="2163" spans="1:10" x14ac:dyDescent="0.2">
      <c r="B2163" s="339" t="s">
        <v>704</v>
      </c>
    </row>
    <row r="2164" spans="1:10" x14ac:dyDescent="0.2">
      <c r="B2164" s="339" t="s">
        <v>781</v>
      </c>
      <c r="C2164" s="339">
        <v>2.85</v>
      </c>
      <c r="D2164" s="339" t="s">
        <v>782</v>
      </c>
      <c r="E2164" s="339">
        <v>2906.78</v>
      </c>
      <c r="F2164" s="339">
        <v>523.22</v>
      </c>
      <c r="G2164" s="339">
        <f>ROUND((C2164*(E2164)),2)</f>
        <v>8284.32</v>
      </c>
      <c r="H2164" s="339">
        <f>ROUND((C2164*(F2164)),2)</f>
        <v>1491.18</v>
      </c>
    </row>
    <row r="2165" spans="1:10" x14ac:dyDescent="0.2">
      <c r="B2165" s="339" t="s">
        <v>856</v>
      </c>
      <c r="C2165" s="339">
        <f>+C2162*1.1</f>
        <v>1.1000000000000001</v>
      </c>
      <c r="D2165" s="339" t="s">
        <v>9</v>
      </c>
      <c r="E2165" s="339">
        <v>7330.51</v>
      </c>
      <c r="F2165" s="339">
        <v>1319.49</v>
      </c>
      <c r="G2165" s="339">
        <f>ROUND((C2165*(E2165)),2)</f>
        <v>8063.56</v>
      </c>
      <c r="H2165" s="339">
        <f>ROUND((C2165*(F2165)),2)</f>
        <v>1451.44</v>
      </c>
    </row>
    <row r="2166" spans="1:10" x14ac:dyDescent="0.2">
      <c r="B2166" s="339" t="s">
        <v>784</v>
      </c>
      <c r="C2166" s="339">
        <f>+C2164*2</f>
        <v>5.7</v>
      </c>
      <c r="D2166" s="339" t="s">
        <v>714</v>
      </c>
      <c r="E2166" s="339">
        <v>76.27</v>
      </c>
      <c r="F2166" s="339">
        <v>13.73</v>
      </c>
      <c r="G2166" s="339">
        <f>ROUND((C2166*(E2166)),2)</f>
        <v>434.74</v>
      </c>
      <c r="H2166" s="339">
        <f>ROUND((C2166*(F2166)),2)</f>
        <v>78.260000000000005</v>
      </c>
    </row>
    <row r="2167" spans="1:10" x14ac:dyDescent="0.2">
      <c r="B2167" s="339" t="s">
        <v>722</v>
      </c>
    </row>
    <row r="2168" spans="1:10" x14ac:dyDescent="0.2">
      <c r="B2168" s="339" t="s">
        <v>1018</v>
      </c>
      <c r="C2168" s="339">
        <v>2</v>
      </c>
      <c r="D2168" s="339" t="s">
        <v>692</v>
      </c>
      <c r="E2168" s="339">
        <v>4220.7</v>
      </c>
      <c r="F2168" s="339">
        <v>0</v>
      </c>
      <c r="G2168" s="339">
        <f>ROUND((C2168*(E2168)),2)</f>
        <v>8441.4</v>
      </c>
      <c r="H2168" s="339">
        <f>ROUND((C2168*(F2168)),2)</f>
        <v>0</v>
      </c>
    </row>
    <row r="2169" spans="1:10" x14ac:dyDescent="0.2">
      <c r="B2169" s="339" t="s">
        <v>1019</v>
      </c>
      <c r="C2169" s="339">
        <v>1</v>
      </c>
      <c r="D2169" s="339" t="s">
        <v>692</v>
      </c>
      <c r="E2169" s="339">
        <v>14311.516537499998</v>
      </c>
      <c r="F2169" s="339">
        <v>0</v>
      </c>
      <c r="G2169" s="339">
        <f>ROUND((C2169*(E2169)),2)</f>
        <v>14311.52</v>
      </c>
      <c r="H2169" s="339">
        <f>ROUND((C2169*(F2169)),2)</f>
        <v>0</v>
      </c>
    </row>
    <row r="2170" spans="1:10" x14ac:dyDescent="0.2">
      <c r="B2170" s="339" t="s">
        <v>707</v>
      </c>
      <c r="G2170" s="339">
        <f>SUM(G2164:G2169)</f>
        <v>39535.540000000008</v>
      </c>
      <c r="H2170" s="339">
        <f>SUM(H2164:H2169)</f>
        <v>3020.88</v>
      </c>
      <c r="I2170" s="340">
        <f>SUM(G2170:H2170)</f>
        <v>42556.420000000006</v>
      </c>
    </row>
    <row r="2172" spans="1:10" ht="24" x14ac:dyDescent="0.2">
      <c r="A2172" s="339">
        <f>+A2160+0.01</f>
        <v>110.05000000000003</v>
      </c>
      <c r="B2172" s="339" t="s">
        <v>1023</v>
      </c>
      <c r="C2172" s="339">
        <v>1</v>
      </c>
      <c r="D2172" s="339" t="s">
        <v>9</v>
      </c>
      <c r="G2172" s="339">
        <f>+G2182/C2174</f>
        <v>40234.69</v>
      </c>
      <c r="H2172" s="339">
        <f>+H2182/C2174</f>
        <v>3146.7300000000005</v>
      </c>
      <c r="I2172" s="340">
        <f>+H2172+G2172</f>
        <v>43381.420000000006</v>
      </c>
      <c r="J2172" s="339" t="s">
        <v>701</v>
      </c>
    </row>
    <row r="2173" spans="1:10" x14ac:dyDescent="0.2">
      <c r="B2173" s="339" t="s">
        <v>1017</v>
      </c>
    </row>
    <row r="2174" spans="1:10" x14ac:dyDescent="0.2">
      <c r="B2174" s="339" t="s">
        <v>703</v>
      </c>
      <c r="C2174" s="339">
        <v>1</v>
      </c>
      <c r="D2174" s="339" t="s">
        <v>9</v>
      </c>
    </row>
    <row r="2175" spans="1:10" x14ac:dyDescent="0.2">
      <c r="B2175" s="339" t="s">
        <v>704</v>
      </c>
    </row>
    <row r="2176" spans="1:10" x14ac:dyDescent="0.2">
      <c r="B2176" s="339" t="s">
        <v>781</v>
      </c>
      <c r="C2176" s="339">
        <v>2.85</v>
      </c>
      <c r="D2176" s="339" t="s">
        <v>782</v>
      </c>
      <c r="E2176" s="339">
        <v>2906.78</v>
      </c>
      <c r="F2176" s="339">
        <v>523.22</v>
      </c>
      <c r="G2176" s="339">
        <f>ROUND((C2176*(E2176)),2)</f>
        <v>8284.32</v>
      </c>
      <c r="H2176" s="339">
        <f>ROUND((C2176*(F2176)),2)</f>
        <v>1491.18</v>
      </c>
    </row>
    <row r="2177" spans="1:10" x14ac:dyDescent="0.2">
      <c r="B2177" s="339" t="s">
        <v>1014</v>
      </c>
      <c r="C2177" s="339">
        <f>+C2174*1.1</f>
        <v>1.1000000000000001</v>
      </c>
      <c r="D2177" s="339" t="s">
        <v>9</v>
      </c>
      <c r="E2177" s="339">
        <v>7966.1</v>
      </c>
      <c r="F2177" s="339">
        <v>1433.9</v>
      </c>
      <c r="G2177" s="339">
        <f>ROUND((C2177*(E2177)),2)</f>
        <v>8762.7099999999991</v>
      </c>
      <c r="H2177" s="339">
        <f>ROUND((C2177*(F2177)),2)</f>
        <v>1577.29</v>
      </c>
    </row>
    <row r="2178" spans="1:10" x14ac:dyDescent="0.2">
      <c r="B2178" s="339" t="s">
        <v>784</v>
      </c>
      <c r="C2178" s="339">
        <f>+C2176*2</f>
        <v>5.7</v>
      </c>
      <c r="D2178" s="339" t="s">
        <v>714</v>
      </c>
      <c r="E2178" s="339">
        <v>76.27</v>
      </c>
      <c r="F2178" s="339">
        <v>13.73</v>
      </c>
      <c r="G2178" s="339">
        <f>ROUND((C2178*(E2178)),2)</f>
        <v>434.74</v>
      </c>
      <c r="H2178" s="339">
        <f>ROUND((C2178*(F2178)),2)</f>
        <v>78.260000000000005</v>
      </c>
    </row>
    <row r="2179" spans="1:10" x14ac:dyDescent="0.2">
      <c r="B2179" s="339" t="s">
        <v>722</v>
      </c>
    </row>
    <row r="2180" spans="1:10" x14ac:dyDescent="0.2">
      <c r="B2180" s="339" t="s">
        <v>1018</v>
      </c>
      <c r="C2180" s="339">
        <v>2</v>
      </c>
      <c r="D2180" s="339" t="s">
        <v>692</v>
      </c>
      <c r="E2180" s="339">
        <v>4220.7</v>
      </c>
      <c r="F2180" s="339">
        <v>0</v>
      </c>
      <c r="G2180" s="339">
        <f>ROUND((C2180*(E2180)),2)</f>
        <v>8441.4</v>
      </c>
      <c r="H2180" s="339">
        <f>ROUND((C2180*(F2180)),2)</f>
        <v>0</v>
      </c>
    </row>
    <row r="2181" spans="1:10" x14ac:dyDescent="0.2">
      <c r="B2181" s="339" t="s">
        <v>1019</v>
      </c>
      <c r="C2181" s="339">
        <v>1</v>
      </c>
      <c r="D2181" s="339" t="s">
        <v>692</v>
      </c>
      <c r="E2181" s="339">
        <v>14311.516537499998</v>
      </c>
      <c r="F2181" s="339">
        <v>0</v>
      </c>
      <c r="G2181" s="339">
        <f>ROUND((C2181*(E2181)),2)</f>
        <v>14311.52</v>
      </c>
      <c r="H2181" s="339">
        <f>ROUND((C2181*(F2181)),2)</f>
        <v>0</v>
      </c>
    </row>
    <row r="2182" spans="1:10" x14ac:dyDescent="0.2">
      <c r="B2182" s="339" t="s">
        <v>707</v>
      </c>
      <c r="G2182" s="339">
        <f>SUM(G2176:G2181)</f>
        <v>40234.69</v>
      </c>
      <c r="H2182" s="339">
        <f>SUM(H2176:H2181)</f>
        <v>3146.7300000000005</v>
      </c>
      <c r="I2182" s="340">
        <f>SUM(G2182:H2182)</f>
        <v>43381.420000000006</v>
      </c>
    </row>
    <row r="2184" spans="1:10" ht="24" x14ac:dyDescent="0.2">
      <c r="A2184" s="339">
        <f>+A2172+0.01</f>
        <v>110.06000000000003</v>
      </c>
      <c r="B2184" s="339" t="s">
        <v>1024</v>
      </c>
      <c r="C2184" s="339">
        <v>1</v>
      </c>
      <c r="D2184" s="339" t="s">
        <v>9</v>
      </c>
      <c r="G2184" s="339">
        <f>+G2194/C2186</f>
        <v>38100.839999999997</v>
      </c>
      <c r="H2184" s="339">
        <f>+H2194/C2186</f>
        <v>2624.51</v>
      </c>
      <c r="I2184" s="340">
        <f>+H2184+G2184</f>
        <v>40725.35</v>
      </c>
      <c r="J2184" s="339" t="s">
        <v>701</v>
      </c>
    </row>
    <row r="2185" spans="1:10" x14ac:dyDescent="0.2">
      <c r="B2185" s="339" t="s">
        <v>1025</v>
      </c>
    </row>
    <row r="2186" spans="1:10" x14ac:dyDescent="0.2">
      <c r="B2186" s="339" t="s">
        <v>703</v>
      </c>
      <c r="C2186" s="339">
        <v>1</v>
      </c>
      <c r="D2186" s="339" t="s">
        <v>9</v>
      </c>
    </row>
    <row r="2187" spans="1:10" x14ac:dyDescent="0.2">
      <c r="B2187" s="339" t="s">
        <v>704</v>
      </c>
    </row>
    <row r="2188" spans="1:10" x14ac:dyDescent="0.2">
      <c r="B2188" s="339" t="s">
        <v>781</v>
      </c>
      <c r="C2188" s="339">
        <v>2.4500000000000002</v>
      </c>
      <c r="D2188" s="339" t="s">
        <v>782</v>
      </c>
      <c r="E2188" s="339">
        <v>2906.78</v>
      </c>
      <c r="F2188" s="339">
        <v>523.22</v>
      </c>
      <c r="G2188" s="339">
        <f>ROUND((C2188*(E2188)),2)</f>
        <v>7121.61</v>
      </c>
      <c r="H2188" s="339">
        <f>ROUND((C2188*(F2188)),2)</f>
        <v>1281.8900000000001</v>
      </c>
    </row>
    <row r="2189" spans="1:10" x14ac:dyDescent="0.2">
      <c r="B2189" s="339" t="s">
        <v>809</v>
      </c>
      <c r="C2189" s="339">
        <f>+C2186*1.1</f>
        <v>1.1000000000000001</v>
      </c>
      <c r="D2189" s="339" t="s">
        <v>9</v>
      </c>
      <c r="E2189" s="339">
        <v>7138.72</v>
      </c>
      <c r="F2189" s="339">
        <v>1159.3999999999999</v>
      </c>
      <c r="G2189" s="339">
        <f>ROUND((C2189*(E2189)),2)</f>
        <v>7852.59</v>
      </c>
      <c r="H2189" s="339">
        <f>ROUND((C2189*(F2189)),2)</f>
        <v>1275.3399999999999</v>
      </c>
    </row>
    <row r="2190" spans="1:10" x14ac:dyDescent="0.2">
      <c r="B2190" s="339" t="s">
        <v>784</v>
      </c>
      <c r="C2190" s="339">
        <f>+C2188*2</f>
        <v>4.9000000000000004</v>
      </c>
      <c r="D2190" s="339" t="s">
        <v>714</v>
      </c>
      <c r="E2190" s="339">
        <v>76.27</v>
      </c>
      <c r="F2190" s="339">
        <v>13.73</v>
      </c>
      <c r="G2190" s="339">
        <f>ROUND((C2190*(E2190)),2)</f>
        <v>373.72</v>
      </c>
      <c r="H2190" s="339">
        <f>ROUND((C2190*(F2190)),2)</f>
        <v>67.28</v>
      </c>
    </row>
    <row r="2191" spans="1:10" x14ac:dyDescent="0.2">
      <c r="B2191" s="339" t="s">
        <v>722</v>
      </c>
    </row>
    <row r="2192" spans="1:10" x14ac:dyDescent="0.2">
      <c r="B2192" s="339" t="s">
        <v>1018</v>
      </c>
      <c r="C2192" s="339">
        <v>2</v>
      </c>
      <c r="D2192" s="339" t="s">
        <v>692</v>
      </c>
      <c r="E2192" s="339">
        <v>4220.7</v>
      </c>
      <c r="F2192" s="339">
        <v>0</v>
      </c>
      <c r="G2192" s="339">
        <f>ROUND((C2192*(E2192)),2)</f>
        <v>8441.4</v>
      </c>
      <c r="H2192" s="339">
        <f>ROUND((C2192*(F2192)),2)</f>
        <v>0</v>
      </c>
    </row>
    <row r="2193" spans="1:10" x14ac:dyDescent="0.2">
      <c r="B2193" s="339" t="s">
        <v>1019</v>
      </c>
      <c r="C2193" s="339">
        <v>1</v>
      </c>
      <c r="D2193" s="339" t="s">
        <v>692</v>
      </c>
      <c r="E2193" s="339">
        <v>14311.516537499998</v>
      </c>
      <c r="F2193" s="339">
        <v>0</v>
      </c>
      <c r="G2193" s="339">
        <f>ROUND((C2193*(E2193)),2)</f>
        <v>14311.52</v>
      </c>
      <c r="H2193" s="339">
        <f>ROUND((C2193*(F2193)),2)</f>
        <v>0</v>
      </c>
    </row>
    <row r="2194" spans="1:10" x14ac:dyDescent="0.2">
      <c r="B2194" s="339" t="s">
        <v>707</v>
      </c>
      <c r="G2194" s="339">
        <f>SUM(G2188:G2193)</f>
        <v>38100.839999999997</v>
      </c>
      <c r="H2194" s="339">
        <f>SUM(H2188:H2193)</f>
        <v>2624.51</v>
      </c>
      <c r="I2194" s="340">
        <f>SUM(G2194:H2194)</f>
        <v>40725.35</v>
      </c>
    </row>
    <row r="2196" spans="1:10" ht="24" x14ac:dyDescent="0.2">
      <c r="A2196" s="339">
        <f>+A2184+0.01</f>
        <v>110.07000000000004</v>
      </c>
      <c r="B2196" s="339" t="s">
        <v>1026</v>
      </c>
      <c r="C2196" s="339">
        <v>1</v>
      </c>
      <c r="D2196" s="339" t="s">
        <v>9</v>
      </c>
      <c r="G2196" s="339">
        <f>+G2206/C2198</f>
        <v>38238.339999999997</v>
      </c>
      <c r="H2196" s="339">
        <f>+H2206/C2198</f>
        <v>2649.2500000000005</v>
      </c>
      <c r="I2196" s="340">
        <f>+H2196+G2196</f>
        <v>40887.589999999997</v>
      </c>
      <c r="J2196" s="339" t="s">
        <v>701</v>
      </c>
    </row>
    <row r="2197" spans="1:10" x14ac:dyDescent="0.2">
      <c r="B2197" s="339" t="s">
        <v>1025</v>
      </c>
    </row>
    <row r="2198" spans="1:10" x14ac:dyDescent="0.2">
      <c r="B2198" s="339" t="s">
        <v>703</v>
      </c>
      <c r="C2198" s="339">
        <v>1</v>
      </c>
      <c r="D2198" s="339" t="s">
        <v>9</v>
      </c>
    </row>
    <row r="2199" spans="1:10" x14ac:dyDescent="0.2">
      <c r="B2199" s="339" t="s">
        <v>704</v>
      </c>
    </row>
    <row r="2200" spans="1:10" x14ac:dyDescent="0.2">
      <c r="B2200" s="339" t="s">
        <v>781</v>
      </c>
      <c r="C2200" s="339">
        <v>2.4500000000000002</v>
      </c>
      <c r="D2200" s="339" t="s">
        <v>782</v>
      </c>
      <c r="E2200" s="339">
        <v>2906.78</v>
      </c>
      <c r="F2200" s="339">
        <v>523.22</v>
      </c>
      <c r="G2200" s="339">
        <f>ROUND((C2200*(E2200)),2)</f>
        <v>7121.61</v>
      </c>
      <c r="H2200" s="339">
        <f>ROUND((C2200*(F2200)),2)</f>
        <v>1281.8900000000001</v>
      </c>
    </row>
    <row r="2201" spans="1:10" x14ac:dyDescent="0.2">
      <c r="B2201" s="339" t="s">
        <v>981</v>
      </c>
      <c r="C2201" s="339">
        <f>+C2198*1.1</f>
        <v>1.1000000000000001</v>
      </c>
      <c r="D2201" s="339" t="s">
        <v>9</v>
      </c>
      <c r="E2201" s="339">
        <v>7263.72</v>
      </c>
      <c r="F2201" s="339">
        <v>1181.8900000000001</v>
      </c>
      <c r="G2201" s="339">
        <f>ROUND((C2201*(E2201)),2)</f>
        <v>7990.09</v>
      </c>
      <c r="H2201" s="339">
        <f>ROUND((C2201*(F2201)),2)</f>
        <v>1300.08</v>
      </c>
    </row>
    <row r="2202" spans="1:10" x14ac:dyDescent="0.2">
      <c r="B2202" s="339" t="s">
        <v>784</v>
      </c>
      <c r="C2202" s="339">
        <f>+C2200*2</f>
        <v>4.9000000000000004</v>
      </c>
      <c r="D2202" s="339" t="s">
        <v>714</v>
      </c>
      <c r="E2202" s="339">
        <v>76.27</v>
      </c>
      <c r="F2202" s="339">
        <v>13.73</v>
      </c>
      <c r="G2202" s="339">
        <f>ROUND((C2202*(E2202)),2)</f>
        <v>373.72</v>
      </c>
      <c r="H2202" s="339">
        <f>ROUND((C2202*(F2202)),2)</f>
        <v>67.28</v>
      </c>
    </row>
    <row r="2203" spans="1:10" x14ac:dyDescent="0.2">
      <c r="B2203" s="339" t="s">
        <v>722</v>
      </c>
    </row>
    <row r="2204" spans="1:10" x14ac:dyDescent="0.2">
      <c r="B2204" s="339" t="s">
        <v>1018</v>
      </c>
      <c r="C2204" s="339">
        <v>2</v>
      </c>
      <c r="D2204" s="339" t="s">
        <v>692</v>
      </c>
      <c r="E2204" s="339">
        <v>4220.7</v>
      </c>
      <c r="F2204" s="339">
        <v>0</v>
      </c>
      <c r="G2204" s="339">
        <f>ROUND((C2204*(E2204)),2)</f>
        <v>8441.4</v>
      </c>
      <c r="H2204" s="339">
        <f>ROUND((C2204*(F2204)),2)</f>
        <v>0</v>
      </c>
    </row>
    <row r="2205" spans="1:10" x14ac:dyDescent="0.2">
      <c r="B2205" s="339" t="s">
        <v>1019</v>
      </c>
      <c r="C2205" s="339">
        <v>1</v>
      </c>
      <c r="D2205" s="339" t="s">
        <v>692</v>
      </c>
      <c r="E2205" s="339">
        <v>14311.516537499998</v>
      </c>
      <c r="F2205" s="339">
        <v>0</v>
      </c>
      <c r="G2205" s="339">
        <f>ROUND((C2205*(E2205)),2)</f>
        <v>14311.52</v>
      </c>
      <c r="H2205" s="339">
        <f>ROUND((C2205*(F2205)),2)</f>
        <v>0</v>
      </c>
    </row>
    <row r="2206" spans="1:10" x14ac:dyDescent="0.2">
      <c r="B2206" s="339" t="s">
        <v>707</v>
      </c>
      <c r="G2206" s="339">
        <f>SUM(G2200:G2205)</f>
        <v>38238.339999999997</v>
      </c>
      <c r="H2206" s="339">
        <f>SUM(H2200:H2205)</f>
        <v>2649.2500000000005</v>
      </c>
      <c r="I2206" s="340">
        <f>SUM(G2206:H2206)</f>
        <v>40887.589999999997</v>
      </c>
    </row>
    <row r="2208" spans="1:10" ht="24" x14ac:dyDescent="0.2">
      <c r="A2208" s="339">
        <f>+A2196+0.01</f>
        <v>110.08000000000004</v>
      </c>
      <c r="B2208" s="339" t="s">
        <v>1027</v>
      </c>
      <c r="C2208" s="339">
        <v>1</v>
      </c>
      <c r="D2208" s="339" t="s">
        <v>9</v>
      </c>
      <c r="G2208" s="339">
        <f>+G2218/C2210</f>
        <v>38698.86</v>
      </c>
      <c r="H2208" s="339">
        <f>+H2218/C2210</f>
        <v>2732.15</v>
      </c>
      <c r="I2208" s="340">
        <f>+H2208+G2208</f>
        <v>41431.01</v>
      </c>
      <c r="J2208" s="339" t="s">
        <v>701</v>
      </c>
    </row>
    <row r="2209" spans="1:10" x14ac:dyDescent="0.2">
      <c r="B2209" s="339" t="s">
        <v>1025</v>
      </c>
    </row>
    <row r="2210" spans="1:10" x14ac:dyDescent="0.2">
      <c r="B2210" s="339" t="s">
        <v>703</v>
      </c>
      <c r="C2210" s="339">
        <v>1</v>
      </c>
      <c r="D2210" s="339" t="s">
        <v>9</v>
      </c>
    </row>
    <row r="2211" spans="1:10" x14ac:dyDescent="0.2">
      <c r="B2211" s="339" t="s">
        <v>704</v>
      </c>
    </row>
    <row r="2212" spans="1:10" x14ac:dyDescent="0.2">
      <c r="B2212" s="339" t="s">
        <v>781</v>
      </c>
      <c r="C2212" s="339">
        <v>2.4500000000000002</v>
      </c>
      <c r="D2212" s="339" t="s">
        <v>782</v>
      </c>
      <c r="E2212" s="339">
        <v>2906.78</v>
      </c>
      <c r="F2212" s="339">
        <v>523.22</v>
      </c>
      <c r="G2212" s="339">
        <f>ROUND((C2212*(E2212)),2)</f>
        <v>7121.61</v>
      </c>
      <c r="H2212" s="339">
        <f>ROUND((C2212*(F2212)),2)</f>
        <v>1281.8900000000001</v>
      </c>
    </row>
    <row r="2213" spans="1:10" x14ac:dyDescent="0.2">
      <c r="B2213" s="339" t="s">
        <v>983</v>
      </c>
      <c r="C2213" s="339">
        <f>+C2210*1.1</f>
        <v>1.1000000000000001</v>
      </c>
      <c r="D2213" s="339" t="s">
        <v>9</v>
      </c>
      <c r="E2213" s="339">
        <v>7682.37</v>
      </c>
      <c r="F2213" s="339">
        <v>1257.2500000000002</v>
      </c>
      <c r="G2213" s="339">
        <f>ROUND((C2213*(E2213)),2)</f>
        <v>8450.61</v>
      </c>
      <c r="H2213" s="339">
        <f>ROUND((C2213*(F2213)),2)</f>
        <v>1382.98</v>
      </c>
    </row>
    <row r="2214" spans="1:10" x14ac:dyDescent="0.2">
      <c r="B2214" s="339" t="s">
        <v>784</v>
      </c>
      <c r="C2214" s="339">
        <f>+C2212*2</f>
        <v>4.9000000000000004</v>
      </c>
      <c r="D2214" s="339" t="s">
        <v>714</v>
      </c>
      <c r="E2214" s="339">
        <v>76.27</v>
      </c>
      <c r="F2214" s="339">
        <v>13.73</v>
      </c>
      <c r="G2214" s="339">
        <f>ROUND((C2214*(E2214)),2)</f>
        <v>373.72</v>
      </c>
      <c r="H2214" s="339">
        <f>ROUND((C2214*(F2214)),2)</f>
        <v>67.28</v>
      </c>
    </row>
    <row r="2215" spans="1:10" x14ac:dyDescent="0.2">
      <c r="B2215" s="339" t="s">
        <v>722</v>
      </c>
    </row>
    <row r="2216" spans="1:10" x14ac:dyDescent="0.2">
      <c r="B2216" s="339" t="s">
        <v>1018</v>
      </c>
      <c r="C2216" s="339">
        <v>2</v>
      </c>
      <c r="D2216" s="339" t="s">
        <v>692</v>
      </c>
      <c r="E2216" s="339">
        <v>4220.7</v>
      </c>
      <c r="F2216" s="339">
        <v>0</v>
      </c>
      <c r="G2216" s="339">
        <f>ROUND((C2216*(E2216)),2)</f>
        <v>8441.4</v>
      </c>
      <c r="H2216" s="339">
        <f>ROUND((C2216*(F2216)),2)</f>
        <v>0</v>
      </c>
    </row>
    <row r="2217" spans="1:10" x14ac:dyDescent="0.2">
      <c r="B2217" s="339" t="s">
        <v>1019</v>
      </c>
      <c r="C2217" s="339">
        <v>1</v>
      </c>
      <c r="D2217" s="339" t="s">
        <v>692</v>
      </c>
      <c r="E2217" s="339">
        <v>14311.516537499998</v>
      </c>
      <c r="F2217" s="339">
        <v>0</v>
      </c>
      <c r="G2217" s="339">
        <f>ROUND((C2217*(E2217)),2)</f>
        <v>14311.52</v>
      </c>
      <c r="H2217" s="339">
        <f>ROUND((C2217*(F2217)),2)</f>
        <v>0</v>
      </c>
    </row>
    <row r="2218" spans="1:10" x14ac:dyDescent="0.2">
      <c r="B2218" s="339" t="s">
        <v>707</v>
      </c>
      <c r="G2218" s="339">
        <f>SUM(G2212:G2217)</f>
        <v>38698.86</v>
      </c>
      <c r="H2218" s="339">
        <f>SUM(H2212:H2217)</f>
        <v>2732.15</v>
      </c>
      <c r="I2218" s="340">
        <f>SUM(G2218:H2218)</f>
        <v>41431.01</v>
      </c>
    </row>
    <row r="2220" spans="1:10" ht="24" x14ac:dyDescent="0.2">
      <c r="A2220" s="339">
        <f>+A2208+0.01</f>
        <v>110.09000000000005</v>
      </c>
      <c r="B2220" s="339" t="s">
        <v>1028</v>
      </c>
      <c r="C2220" s="339">
        <v>1</v>
      </c>
      <c r="D2220" s="339" t="s">
        <v>9</v>
      </c>
      <c r="G2220" s="339">
        <f>+G2230/C2222</f>
        <v>38311.81</v>
      </c>
      <c r="H2220" s="339">
        <f>+H2230/C2222</f>
        <v>2800.61</v>
      </c>
      <c r="I2220" s="340">
        <f>+H2220+G2220</f>
        <v>41112.42</v>
      </c>
      <c r="J2220" s="339" t="s">
        <v>701</v>
      </c>
    </row>
    <row r="2221" spans="1:10" x14ac:dyDescent="0.2">
      <c r="B2221" s="339" t="s">
        <v>1025</v>
      </c>
    </row>
    <row r="2222" spans="1:10" x14ac:dyDescent="0.2">
      <c r="B2222" s="339" t="s">
        <v>703</v>
      </c>
      <c r="C2222" s="339">
        <v>1</v>
      </c>
      <c r="D2222" s="339" t="s">
        <v>9</v>
      </c>
    </row>
    <row r="2223" spans="1:10" x14ac:dyDescent="0.2">
      <c r="B2223" s="339" t="s">
        <v>704</v>
      </c>
    </row>
    <row r="2224" spans="1:10" x14ac:dyDescent="0.2">
      <c r="B2224" s="339" t="s">
        <v>781</v>
      </c>
      <c r="C2224" s="339">
        <v>2.4500000000000002</v>
      </c>
      <c r="D2224" s="339" t="s">
        <v>782</v>
      </c>
      <c r="E2224" s="339">
        <v>2906.78</v>
      </c>
      <c r="F2224" s="339">
        <v>523.22</v>
      </c>
      <c r="G2224" s="339">
        <f>ROUND((C2224*(E2224)),2)</f>
        <v>7121.61</v>
      </c>
      <c r="H2224" s="339">
        <f>ROUND((C2224*(F2224)),2)</f>
        <v>1281.8900000000001</v>
      </c>
    </row>
    <row r="2225" spans="1:10" x14ac:dyDescent="0.2">
      <c r="B2225" s="339" t="s">
        <v>856</v>
      </c>
      <c r="C2225" s="339">
        <f>+C2222*1.1</f>
        <v>1.1000000000000001</v>
      </c>
      <c r="D2225" s="339" t="s">
        <v>9</v>
      </c>
      <c r="E2225" s="339">
        <v>7330.51</v>
      </c>
      <c r="F2225" s="339">
        <v>1319.49</v>
      </c>
      <c r="G2225" s="339">
        <f>ROUND((C2225*(E2225)),2)</f>
        <v>8063.56</v>
      </c>
      <c r="H2225" s="339">
        <f>ROUND((C2225*(F2225)),2)</f>
        <v>1451.44</v>
      </c>
    </row>
    <row r="2226" spans="1:10" x14ac:dyDescent="0.2">
      <c r="B2226" s="339" t="s">
        <v>784</v>
      </c>
      <c r="C2226" s="339">
        <f>+C2224*2</f>
        <v>4.9000000000000004</v>
      </c>
      <c r="D2226" s="339" t="s">
        <v>714</v>
      </c>
      <c r="E2226" s="339">
        <v>76.27</v>
      </c>
      <c r="F2226" s="339">
        <v>13.73</v>
      </c>
      <c r="G2226" s="339">
        <f>ROUND((C2226*(E2226)),2)</f>
        <v>373.72</v>
      </c>
      <c r="H2226" s="339">
        <f>ROUND((C2226*(F2226)),2)</f>
        <v>67.28</v>
      </c>
    </row>
    <row r="2227" spans="1:10" x14ac:dyDescent="0.2">
      <c r="B2227" s="339" t="s">
        <v>722</v>
      </c>
    </row>
    <row r="2228" spans="1:10" x14ac:dyDescent="0.2">
      <c r="B2228" s="339" t="s">
        <v>1018</v>
      </c>
      <c r="C2228" s="339">
        <v>2</v>
      </c>
      <c r="D2228" s="339" t="s">
        <v>692</v>
      </c>
      <c r="E2228" s="339">
        <v>4220.7</v>
      </c>
      <c r="F2228" s="339">
        <v>0</v>
      </c>
      <c r="G2228" s="339">
        <f>ROUND((C2228*(E2228)),2)</f>
        <v>8441.4</v>
      </c>
      <c r="H2228" s="339">
        <f>ROUND((C2228*(F2228)),2)</f>
        <v>0</v>
      </c>
    </row>
    <row r="2229" spans="1:10" x14ac:dyDescent="0.2">
      <c r="B2229" s="339" t="s">
        <v>1019</v>
      </c>
      <c r="C2229" s="339">
        <v>1</v>
      </c>
      <c r="D2229" s="339" t="s">
        <v>692</v>
      </c>
      <c r="E2229" s="339">
        <v>14311.516537499998</v>
      </c>
      <c r="F2229" s="339">
        <v>0</v>
      </c>
      <c r="G2229" s="339">
        <f>ROUND((C2229*(E2229)),2)</f>
        <v>14311.52</v>
      </c>
      <c r="H2229" s="339">
        <f>ROUND((C2229*(F2229)),2)</f>
        <v>0</v>
      </c>
    </row>
    <row r="2230" spans="1:10" x14ac:dyDescent="0.2">
      <c r="B2230" s="339" t="s">
        <v>707</v>
      </c>
      <c r="G2230" s="339">
        <f>SUM(G2224:G2229)</f>
        <v>38311.81</v>
      </c>
      <c r="H2230" s="339">
        <f>SUM(H2224:H2229)</f>
        <v>2800.61</v>
      </c>
      <c r="I2230" s="340">
        <f>SUM(G2230:H2230)</f>
        <v>41112.42</v>
      </c>
    </row>
    <row r="2232" spans="1:10" ht="24" x14ac:dyDescent="0.2">
      <c r="A2232" s="339">
        <f>+A2220+0.01</f>
        <v>110.10000000000005</v>
      </c>
      <c r="B2232" s="339" t="s">
        <v>1029</v>
      </c>
      <c r="C2232" s="339">
        <v>1</v>
      </c>
      <c r="D2232" s="339" t="s">
        <v>9</v>
      </c>
      <c r="G2232" s="339">
        <f>+G2242/C2234</f>
        <v>39010.959999999999</v>
      </c>
      <c r="H2232" s="339">
        <f>+H2242/C2234</f>
        <v>2926.4600000000005</v>
      </c>
      <c r="I2232" s="340">
        <f>+H2232+G2232</f>
        <v>41937.42</v>
      </c>
      <c r="J2232" s="339" t="s">
        <v>701</v>
      </c>
    </row>
    <row r="2233" spans="1:10" x14ac:dyDescent="0.2">
      <c r="B2233" s="339" t="s">
        <v>1025</v>
      </c>
    </row>
    <row r="2234" spans="1:10" x14ac:dyDescent="0.2">
      <c r="B2234" s="339" t="s">
        <v>703</v>
      </c>
      <c r="C2234" s="339">
        <v>1</v>
      </c>
      <c r="D2234" s="339" t="s">
        <v>9</v>
      </c>
    </row>
    <row r="2235" spans="1:10" x14ac:dyDescent="0.2">
      <c r="B2235" s="339" t="s">
        <v>704</v>
      </c>
    </row>
    <row r="2236" spans="1:10" x14ac:dyDescent="0.2">
      <c r="B2236" s="339" t="s">
        <v>781</v>
      </c>
      <c r="C2236" s="339">
        <v>2.4500000000000002</v>
      </c>
      <c r="D2236" s="339" t="s">
        <v>782</v>
      </c>
      <c r="E2236" s="339">
        <v>2906.78</v>
      </c>
      <c r="F2236" s="339">
        <v>523.22</v>
      </c>
      <c r="G2236" s="339">
        <f>ROUND((C2236*(E2236)),2)</f>
        <v>7121.61</v>
      </c>
      <c r="H2236" s="339">
        <f>ROUND((C2236*(F2236)),2)</f>
        <v>1281.8900000000001</v>
      </c>
    </row>
    <row r="2237" spans="1:10" x14ac:dyDescent="0.2">
      <c r="B2237" s="339" t="s">
        <v>1014</v>
      </c>
      <c r="C2237" s="339">
        <f>+C2234*1.1</f>
        <v>1.1000000000000001</v>
      </c>
      <c r="D2237" s="339" t="s">
        <v>9</v>
      </c>
      <c r="E2237" s="339">
        <v>7966.1</v>
      </c>
      <c r="F2237" s="339">
        <v>1433.9</v>
      </c>
      <c r="G2237" s="339">
        <f>ROUND((C2237*(E2237)),2)</f>
        <v>8762.7099999999991</v>
      </c>
      <c r="H2237" s="339">
        <f>ROUND((C2237*(F2237)),2)</f>
        <v>1577.29</v>
      </c>
    </row>
    <row r="2238" spans="1:10" x14ac:dyDescent="0.2">
      <c r="B2238" s="339" t="s">
        <v>784</v>
      </c>
      <c r="C2238" s="339">
        <f>+C2236*2</f>
        <v>4.9000000000000004</v>
      </c>
      <c r="D2238" s="339" t="s">
        <v>714</v>
      </c>
      <c r="E2238" s="339">
        <v>76.27</v>
      </c>
      <c r="F2238" s="339">
        <v>13.73</v>
      </c>
      <c r="G2238" s="339">
        <f>ROUND((C2238*(E2238)),2)</f>
        <v>373.72</v>
      </c>
      <c r="H2238" s="339">
        <f>ROUND((C2238*(F2238)),2)</f>
        <v>67.28</v>
      </c>
    </row>
    <row r="2239" spans="1:10" x14ac:dyDescent="0.2">
      <c r="B2239" s="339" t="s">
        <v>722</v>
      </c>
    </row>
    <row r="2240" spans="1:10" x14ac:dyDescent="0.2">
      <c r="B2240" s="339" t="s">
        <v>1018</v>
      </c>
      <c r="C2240" s="339">
        <v>2</v>
      </c>
      <c r="D2240" s="339" t="s">
        <v>692</v>
      </c>
      <c r="E2240" s="339">
        <v>4220.7</v>
      </c>
      <c r="F2240" s="339">
        <v>0</v>
      </c>
      <c r="G2240" s="339">
        <f>ROUND((C2240*(E2240)),2)</f>
        <v>8441.4</v>
      </c>
      <c r="H2240" s="339">
        <f>ROUND((C2240*(F2240)),2)</f>
        <v>0</v>
      </c>
    </row>
    <row r="2241" spans="1:10" x14ac:dyDescent="0.2">
      <c r="B2241" s="339" t="s">
        <v>1019</v>
      </c>
      <c r="C2241" s="339">
        <v>1</v>
      </c>
      <c r="D2241" s="339" t="s">
        <v>692</v>
      </c>
      <c r="E2241" s="339">
        <v>14311.516537499998</v>
      </c>
      <c r="F2241" s="339">
        <v>0</v>
      </c>
      <c r="G2241" s="339">
        <f>ROUND((C2241*(E2241)),2)</f>
        <v>14311.52</v>
      </c>
      <c r="H2241" s="339">
        <f>ROUND((C2241*(F2241)),2)</f>
        <v>0</v>
      </c>
    </row>
    <row r="2242" spans="1:10" x14ac:dyDescent="0.2">
      <c r="B2242" s="339" t="s">
        <v>707</v>
      </c>
      <c r="G2242" s="339">
        <f>SUM(G2236:G2241)</f>
        <v>39010.959999999999</v>
      </c>
      <c r="H2242" s="339">
        <f>SUM(H2236:H2241)</f>
        <v>2926.4600000000005</v>
      </c>
      <c r="I2242" s="340">
        <f>SUM(G2242:H2242)</f>
        <v>41937.42</v>
      </c>
    </row>
    <row r="2244" spans="1:10" x14ac:dyDescent="0.2">
      <c r="A2244" s="339">
        <v>111</v>
      </c>
      <c r="B2244" s="339" t="s">
        <v>1030</v>
      </c>
    </row>
    <row r="2245" spans="1:10" ht="24" x14ac:dyDescent="0.2">
      <c r="A2245" s="339">
        <f>+A2244+0.01</f>
        <v>111.01</v>
      </c>
      <c r="B2245" s="339" t="s">
        <v>1031</v>
      </c>
      <c r="C2245" s="339">
        <v>1</v>
      </c>
      <c r="D2245" s="339" t="s">
        <v>9</v>
      </c>
      <c r="G2245" s="339">
        <f>+G2257/C2248</f>
        <v>17829.689999999999</v>
      </c>
      <c r="H2245" s="339">
        <f>+H2257/C2248</f>
        <v>2269.66</v>
      </c>
      <c r="I2245" s="340">
        <f>+H2245+G2245</f>
        <v>20099.349999999999</v>
      </c>
      <c r="J2245" s="339" t="s">
        <v>701</v>
      </c>
    </row>
    <row r="2246" spans="1:10" x14ac:dyDescent="0.2">
      <c r="C2246" s="339">
        <v>1</v>
      </c>
      <c r="D2246" s="339" t="s">
        <v>2</v>
      </c>
      <c r="G2246" s="339">
        <f>+G2245/10</f>
        <v>1782.9689999999998</v>
      </c>
      <c r="H2246" s="339">
        <f>+H2245/10</f>
        <v>226.96599999999998</v>
      </c>
      <c r="I2246" s="340">
        <f>+H2246+G2246</f>
        <v>2009.9349999999997</v>
      </c>
    </row>
    <row r="2247" spans="1:10" x14ac:dyDescent="0.2">
      <c r="B2247" s="339" t="s">
        <v>1032</v>
      </c>
    </row>
    <row r="2248" spans="1:10" x14ac:dyDescent="0.2">
      <c r="B2248" s="339" t="s">
        <v>703</v>
      </c>
      <c r="C2248" s="339">
        <v>1</v>
      </c>
      <c r="D2248" s="339" t="s">
        <v>9</v>
      </c>
    </row>
    <row r="2249" spans="1:10" x14ac:dyDescent="0.2">
      <c r="B2249" s="339" t="s">
        <v>704</v>
      </c>
    </row>
    <row r="2250" spans="1:10" x14ac:dyDescent="0.2">
      <c r="B2250" s="339" t="s">
        <v>781</v>
      </c>
      <c r="C2250" s="339">
        <v>1.93</v>
      </c>
      <c r="D2250" s="339" t="s">
        <v>782</v>
      </c>
      <c r="E2250" s="339">
        <v>2906.78</v>
      </c>
      <c r="F2250" s="339">
        <v>523.22</v>
      </c>
      <c r="G2250" s="339">
        <f>ROUND((C2250*(E2250)),2)</f>
        <v>5610.09</v>
      </c>
      <c r="H2250" s="339">
        <f>ROUND((C2250*(F2250)),2)</f>
        <v>1009.81</v>
      </c>
    </row>
    <row r="2251" spans="1:10" x14ac:dyDescent="0.2">
      <c r="B2251" s="339" t="s">
        <v>809</v>
      </c>
      <c r="C2251" s="339">
        <f>+C2248*1.1</f>
        <v>1.1000000000000001</v>
      </c>
      <c r="D2251" s="339" t="s">
        <v>9</v>
      </c>
      <c r="E2251" s="339">
        <v>6792.84</v>
      </c>
      <c r="F2251" s="339">
        <v>1097.1399999999999</v>
      </c>
      <c r="G2251" s="339">
        <f>ROUND((C2251*(E2251)),2)</f>
        <v>7472.12</v>
      </c>
      <c r="H2251" s="339">
        <f>ROUND((C2251*(F2251)),2)</f>
        <v>1206.8499999999999</v>
      </c>
    </row>
    <row r="2252" spans="1:10" x14ac:dyDescent="0.2">
      <c r="B2252" s="339" t="s">
        <v>784</v>
      </c>
      <c r="C2252" s="339">
        <f>+C2250*2</f>
        <v>3.86</v>
      </c>
      <c r="D2252" s="339" t="s">
        <v>714</v>
      </c>
      <c r="E2252" s="339">
        <v>76.27</v>
      </c>
      <c r="F2252" s="339">
        <v>13.73</v>
      </c>
      <c r="G2252" s="339">
        <f>ROUND((C2252*(E2252)),2)</f>
        <v>294.39999999999998</v>
      </c>
      <c r="H2252" s="339">
        <f>ROUND((C2252*(F2252)),2)</f>
        <v>53</v>
      </c>
    </row>
    <row r="2253" spans="1:10" x14ac:dyDescent="0.2">
      <c r="B2253" s="339" t="s">
        <v>722</v>
      </c>
    </row>
    <row r="2254" spans="1:10" x14ac:dyDescent="0.2">
      <c r="B2254" s="339" t="s">
        <v>1033</v>
      </c>
      <c r="C2254" s="339">
        <f>+C2256*0.01</f>
        <v>0.1</v>
      </c>
      <c r="D2254" s="339" t="s">
        <v>721</v>
      </c>
      <c r="E2254" s="339">
        <v>1260.3399999999999</v>
      </c>
      <c r="F2254" s="339">
        <v>0</v>
      </c>
      <c r="G2254" s="339">
        <f>ROUND((C2254*(E2254)),2)</f>
        <v>126.03</v>
      </c>
      <c r="H2254" s="339">
        <f>ROUND((C2254*(F2254)),2)</f>
        <v>0</v>
      </c>
    </row>
    <row r="2255" spans="1:10" x14ac:dyDescent="0.2">
      <c r="B2255" s="339" t="s">
        <v>785</v>
      </c>
      <c r="C2255" s="339">
        <f>+C2250</f>
        <v>1.93</v>
      </c>
      <c r="D2255" s="339" t="s">
        <v>782</v>
      </c>
      <c r="E2255" s="339">
        <v>723.91</v>
      </c>
      <c r="F2255" s="339">
        <v>0</v>
      </c>
      <c r="G2255" s="339">
        <f>ROUND((C2255*(E2255)),2)</f>
        <v>1397.15</v>
      </c>
      <c r="H2255" s="339">
        <f>ROUND((C2255*(F2255)),2)</f>
        <v>0</v>
      </c>
    </row>
    <row r="2256" spans="1:10" x14ac:dyDescent="0.2">
      <c r="B2256" s="339" t="s">
        <v>1034</v>
      </c>
      <c r="C2256" s="339">
        <v>10</v>
      </c>
      <c r="D2256" s="339" t="s">
        <v>2</v>
      </c>
      <c r="E2256" s="339">
        <v>292.99</v>
      </c>
      <c r="F2256" s="339">
        <v>0</v>
      </c>
      <c r="G2256" s="339">
        <f>ROUND((C2256*(E2256)),2)</f>
        <v>2929.9</v>
      </c>
      <c r="H2256" s="339">
        <f>ROUND((C2256*(F2256)),2)</f>
        <v>0</v>
      </c>
    </row>
    <row r="2257" spans="1:10" x14ac:dyDescent="0.2">
      <c r="B2257" s="339" t="s">
        <v>707</v>
      </c>
      <c r="G2257" s="339">
        <f>SUM(G2250:G2256)</f>
        <v>17829.689999999999</v>
      </c>
      <c r="H2257" s="339">
        <f>SUM(H2250:H2256)</f>
        <v>2269.66</v>
      </c>
      <c r="I2257" s="340">
        <f>SUM(G2257:H2257)</f>
        <v>20099.349999999999</v>
      </c>
    </row>
    <row r="2259" spans="1:10" ht="24" x14ac:dyDescent="0.2">
      <c r="A2259" s="339">
        <f>+A2245+0.01</f>
        <v>111.02000000000001</v>
      </c>
      <c r="B2259" s="339" t="s">
        <v>1035</v>
      </c>
      <c r="C2259" s="339">
        <v>1</v>
      </c>
      <c r="D2259" s="339" t="s">
        <v>9</v>
      </c>
      <c r="G2259" s="339">
        <f>+G2271/C2262</f>
        <v>18141.47</v>
      </c>
      <c r="H2259" s="339">
        <f>+H2271/C2262</f>
        <v>2463.91</v>
      </c>
      <c r="I2259" s="340">
        <f>+H2259+G2259</f>
        <v>20605.38</v>
      </c>
      <c r="J2259" s="339" t="s">
        <v>701</v>
      </c>
    </row>
    <row r="2260" spans="1:10" x14ac:dyDescent="0.2">
      <c r="C2260" s="339">
        <v>1</v>
      </c>
      <c r="D2260" s="339" t="s">
        <v>2</v>
      </c>
      <c r="G2260" s="339">
        <f>+G2259/10</f>
        <v>1814.1470000000002</v>
      </c>
      <c r="H2260" s="339">
        <f>+H2259/10</f>
        <v>246.39099999999999</v>
      </c>
      <c r="I2260" s="340">
        <f>+H2260+G2260</f>
        <v>2060.538</v>
      </c>
    </row>
    <row r="2261" spans="1:10" x14ac:dyDescent="0.2">
      <c r="B2261" s="339" t="s">
        <v>1032</v>
      </c>
    </row>
    <row r="2262" spans="1:10" x14ac:dyDescent="0.2">
      <c r="B2262" s="339" t="s">
        <v>703</v>
      </c>
      <c r="C2262" s="339">
        <v>1</v>
      </c>
      <c r="D2262" s="339" t="s">
        <v>9</v>
      </c>
    </row>
    <row r="2263" spans="1:10" x14ac:dyDescent="0.2">
      <c r="B2263" s="339" t="s">
        <v>704</v>
      </c>
    </row>
    <row r="2264" spans="1:10" x14ac:dyDescent="0.2">
      <c r="B2264" s="339" t="s">
        <v>781</v>
      </c>
      <c r="C2264" s="339">
        <v>1.93</v>
      </c>
      <c r="D2264" s="339" t="s">
        <v>782</v>
      </c>
      <c r="E2264" s="339">
        <v>2906.78</v>
      </c>
      <c r="F2264" s="339">
        <v>523.22</v>
      </c>
      <c r="G2264" s="339">
        <f>ROUND((C2264*(E2264)),2)</f>
        <v>5610.09</v>
      </c>
      <c r="H2264" s="339">
        <f>ROUND((C2264*(F2264)),2)</f>
        <v>1009.81</v>
      </c>
    </row>
    <row r="2265" spans="1:10" x14ac:dyDescent="0.2">
      <c r="B2265" s="339" t="s">
        <v>1036</v>
      </c>
      <c r="C2265" s="339">
        <v>1.1000000000000001</v>
      </c>
      <c r="D2265" s="339" t="s">
        <v>9</v>
      </c>
      <c r="E2265" s="339">
        <v>7076.27</v>
      </c>
      <c r="F2265" s="339">
        <v>1273.73</v>
      </c>
      <c r="G2265" s="339">
        <f>ROUND((C2265*(E2265)),2)</f>
        <v>7783.9</v>
      </c>
      <c r="H2265" s="339">
        <f>ROUND((C2265*(F2265)),2)</f>
        <v>1401.1</v>
      </c>
    </row>
    <row r="2266" spans="1:10" x14ac:dyDescent="0.2">
      <c r="B2266" s="339" t="s">
        <v>784</v>
      </c>
      <c r="C2266" s="339">
        <f>+C2264*2</f>
        <v>3.86</v>
      </c>
      <c r="D2266" s="339" t="s">
        <v>714</v>
      </c>
      <c r="E2266" s="339">
        <v>76.27</v>
      </c>
      <c r="F2266" s="339">
        <v>13.73</v>
      </c>
      <c r="G2266" s="339">
        <f>ROUND((C2266*(E2266)),2)</f>
        <v>294.39999999999998</v>
      </c>
      <c r="H2266" s="339">
        <f>ROUND((C2266*(F2266)),2)</f>
        <v>53</v>
      </c>
    </row>
    <row r="2267" spans="1:10" x14ac:dyDescent="0.2">
      <c r="B2267" s="339" t="s">
        <v>722</v>
      </c>
    </row>
    <row r="2268" spans="1:10" x14ac:dyDescent="0.2">
      <c r="B2268" s="339" t="s">
        <v>1033</v>
      </c>
      <c r="C2268" s="339">
        <f>+C2270*0.01</f>
        <v>0.1</v>
      </c>
      <c r="D2268" s="339" t="s">
        <v>721</v>
      </c>
      <c r="E2268" s="339">
        <v>1260.3399999999999</v>
      </c>
      <c r="F2268" s="339">
        <v>0</v>
      </c>
      <c r="G2268" s="339">
        <f>ROUND((C2268*(E2268)),2)</f>
        <v>126.03</v>
      </c>
      <c r="H2268" s="339">
        <f>ROUND((C2268*(F2268)),2)</f>
        <v>0</v>
      </c>
    </row>
    <row r="2269" spans="1:10" x14ac:dyDescent="0.2">
      <c r="B2269" s="339" t="s">
        <v>785</v>
      </c>
      <c r="C2269" s="339">
        <f>+C2264</f>
        <v>1.93</v>
      </c>
      <c r="D2269" s="339" t="s">
        <v>782</v>
      </c>
      <c r="E2269" s="339">
        <v>723.91</v>
      </c>
      <c r="F2269" s="339">
        <v>0</v>
      </c>
      <c r="G2269" s="339">
        <f>ROUND((C2269*(E2269)),2)</f>
        <v>1397.15</v>
      </c>
      <c r="H2269" s="339">
        <f>ROUND((C2269*(F2269)),2)</f>
        <v>0</v>
      </c>
    </row>
    <row r="2270" spans="1:10" x14ac:dyDescent="0.2">
      <c r="B2270" s="339" t="s">
        <v>1034</v>
      </c>
      <c r="C2270" s="339">
        <v>10</v>
      </c>
      <c r="D2270" s="339" t="s">
        <v>2</v>
      </c>
      <c r="E2270" s="339">
        <v>292.99</v>
      </c>
      <c r="F2270" s="339">
        <v>0</v>
      </c>
      <c r="G2270" s="339">
        <f>ROUND((C2270*(E2270)),2)</f>
        <v>2929.9</v>
      </c>
      <c r="H2270" s="339">
        <f>ROUND((C2270*(F2270)),2)</f>
        <v>0</v>
      </c>
    </row>
    <row r="2271" spans="1:10" x14ac:dyDescent="0.2">
      <c r="B2271" s="339" t="s">
        <v>707</v>
      </c>
      <c r="G2271" s="339">
        <f>SUM(G2264:G2270)</f>
        <v>18141.47</v>
      </c>
      <c r="H2271" s="339">
        <f>SUM(H2264:H2270)</f>
        <v>2463.91</v>
      </c>
      <c r="I2271" s="340">
        <f>SUM(G2271:H2271)</f>
        <v>20605.38</v>
      </c>
    </row>
    <row r="2273" spans="1:10" ht="24" x14ac:dyDescent="0.2">
      <c r="A2273" s="339">
        <f>+A2259+0.01</f>
        <v>111.03000000000002</v>
      </c>
      <c r="B2273" s="339" t="s">
        <v>1037</v>
      </c>
      <c r="C2273" s="339">
        <v>1</v>
      </c>
      <c r="D2273" s="339" t="s">
        <v>9</v>
      </c>
      <c r="G2273" s="339">
        <f>+G2285/C2276</f>
        <v>18421.13</v>
      </c>
      <c r="H2273" s="339">
        <f>+H2285/C2276</f>
        <v>2514.25</v>
      </c>
      <c r="I2273" s="340">
        <f>+H2273+G2273</f>
        <v>20935.38</v>
      </c>
      <c r="J2273" s="339" t="s">
        <v>701</v>
      </c>
    </row>
    <row r="2274" spans="1:10" x14ac:dyDescent="0.2">
      <c r="C2274" s="339">
        <v>1</v>
      </c>
      <c r="D2274" s="339" t="s">
        <v>2</v>
      </c>
      <c r="G2274" s="339">
        <f>+G2273/10</f>
        <v>1842.1130000000001</v>
      </c>
      <c r="H2274" s="339">
        <f>+H2273/10</f>
        <v>251.42500000000001</v>
      </c>
      <c r="I2274" s="340">
        <f>+H2274+G2274</f>
        <v>2093.538</v>
      </c>
    </row>
    <row r="2275" spans="1:10" x14ac:dyDescent="0.2">
      <c r="B2275" s="339" t="s">
        <v>1032</v>
      </c>
    </row>
    <row r="2276" spans="1:10" x14ac:dyDescent="0.2">
      <c r="B2276" s="339" t="s">
        <v>703</v>
      </c>
      <c r="C2276" s="339">
        <v>1</v>
      </c>
      <c r="D2276" s="339" t="s">
        <v>9</v>
      </c>
    </row>
    <row r="2277" spans="1:10" x14ac:dyDescent="0.2">
      <c r="B2277" s="339" t="s">
        <v>704</v>
      </c>
    </row>
    <row r="2278" spans="1:10" x14ac:dyDescent="0.2">
      <c r="B2278" s="339" t="s">
        <v>781</v>
      </c>
      <c r="C2278" s="339">
        <v>1.93</v>
      </c>
      <c r="D2278" s="339" t="s">
        <v>782</v>
      </c>
      <c r="E2278" s="339">
        <v>2906.78</v>
      </c>
      <c r="F2278" s="339">
        <v>523.22</v>
      </c>
      <c r="G2278" s="339">
        <f>ROUND((C2278*(E2278)),2)</f>
        <v>5610.09</v>
      </c>
      <c r="H2278" s="339">
        <f>ROUND((C2278*(F2278)),2)</f>
        <v>1009.81</v>
      </c>
    </row>
    <row r="2279" spans="1:10" x14ac:dyDescent="0.2">
      <c r="B2279" s="339" t="s">
        <v>1038</v>
      </c>
      <c r="C2279" s="339">
        <v>1.1000000000000001</v>
      </c>
      <c r="D2279" s="339" t="s">
        <v>9</v>
      </c>
      <c r="E2279" s="339">
        <v>7330.51</v>
      </c>
      <c r="F2279" s="339">
        <v>1319.49</v>
      </c>
      <c r="G2279" s="339">
        <f>ROUND((C2279*(E2279)),2)</f>
        <v>8063.56</v>
      </c>
      <c r="H2279" s="339">
        <f>ROUND((C2279*(F2279)),2)</f>
        <v>1451.44</v>
      </c>
    </row>
    <row r="2280" spans="1:10" x14ac:dyDescent="0.2">
      <c r="B2280" s="339" t="s">
        <v>784</v>
      </c>
      <c r="C2280" s="339">
        <f>+C2278*2</f>
        <v>3.86</v>
      </c>
      <c r="D2280" s="339" t="s">
        <v>714</v>
      </c>
      <c r="E2280" s="339">
        <v>76.27</v>
      </c>
      <c r="F2280" s="339">
        <v>13.73</v>
      </c>
      <c r="G2280" s="339">
        <f>ROUND((C2280*(E2280)),2)</f>
        <v>294.39999999999998</v>
      </c>
      <c r="H2280" s="339">
        <f>ROUND((C2280*(F2280)),2)</f>
        <v>53</v>
      </c>
    </row>
    <row r="2281" spans="1:10" x14ac:dyDescent="0.2">
      <c r="B2281" s="339" t="s">
        <v>722</v>
      </c>
    </row>
    <row r="2282" spans="1:10" x14ac:dyDescent="0.2">
      <c r="B2282" s="339" t="s">
        <v>1033</v>
      </c>
      <c r="C2282" s="339">
        <f>+C2284*0.01</f>
        <v>0.1</v>
      </c>
      <c r="D2282" s="339" t="s">
        <v>721</v>
      </c>
      <c r="E2282" s="339">
        <v>1260.3399999999999</v>
      </c>
      <c r="F2282" s="339">
        <v>0</v>
      </c>
      <c r="G2282" s="339">
        <f>ROUND((C2282*(E2282)),2)</f>
        <v>126.03</v>
      </c>
      <c r="H2282" s="339">
        <f>ROUND((C2282*(F2282)),2)</f>
        <v>0</v>
      </c>
    </row>
    <row r="2283" spans="1:10" x14ac:dyDescent="0.2">
      <c r="B2283" s="339" t="s">
        <v>785</v>
      </c>
      <c r="C2283" s="339">
        <f>+C2278</f>
        <v>1.93</v>
      </c>
      <c r="D2283" s="339" t="s">
        <v>782</v>
      </c>
      <c r="E2283" s="339">
        <v>723.91</v>
      </c>
      <c r="F2283" s="339">
        <v>0</v>
      </c>
      <c r="G2283" s="339">
        <f>ROUND((C2283*(E2283)),2)</f>
        <v>1397.15</v>
      </c>
      <c r="H2283" s="339">
        <f>ROUND((C2283*(F2283)),2)</f>
        <v>0</v>
      </c>
    </row>
    <row r="2284" spans="1:10" x14ac:dyDescent="0.2">
      <c r="B2284" s="339" t="s">
        <v>1034</v>
      </c>
      <c r="C2284" s="339">
        <v>10</v>
      </c>
      <c r="D2284" s="339" t="s">
        <v>2</v>
      </c>
      <c r="E2284" s="339">
        <v>292.99</v>
      </c>
      <c r="F2284" s="339">
        <v>0</v>
      </c>
      <c r="G2284" s="339">
        <f>ROUND((C2284*(E2284)),2)</f>
        <v>2929.9</v>
      </c>
      <c r="H2284" s="339">
        <f>ROUND((C2284*(F2284)),2)</f>
        <v>0</v>
      </c>
    </row>
    <row r="2285" spans="1:10" x14ac:dyDescent="0.2">
      <c r="B2285" s="339" t="s">
        <v>707</v>
      </c>
      <c r="G2285" s="339">
        <f>SUM(G2278:G2284)</f>
        <v>18421.13</v>
      </c>
      <c r="H2285" s="339">
        <f>SUM(H2278:H2284)</f>
        <v>2514.25</v>
      </c>
      <c r="I2285" s="340">
        <f>SUM(G2285:H2285)</f>
        <v>20935.38</v>
      </c>
    </row>
    <row r="2287" spans="1:10" ht="24" x14ac:dyDescent="0.2">
      <c r="A2287" s="339">
        <f>+A2273+0.01</f>
        <v>111.04000000000002</v>
      </c>
      <c r="B2287" s="339" t="s">
        <v>1039</v>
      </c>
      <c r="C2287" s="339">
        <v>1</v>
      </c>
      <c r="D2287" s="339" t="s">
        <v>9</v>
      </c>
      <c r="G2287" s="339">
        <f>+G2299/C2290</f>
        <v>12688.329999999998</v>
      </c>
      <c r="H2287" s="339">
        <f>+H2299/C2290</f>
        <v>1669.4199999999998</v>
      </c>
      <c r="I2287" s="340">
        <f>+H2287+G2287</f>
        <v>14357.749999999998</v>
      </c>
      <c r="J2287" s="339" t="s">
        <v>701</v>
      </c>
    </row>
    <row r="2288" spans="1:10" x14ac:dyDescent="0.2">
      <c r="C2288" s="339">
        <v>1</v>
      </c>
      <c r="D2288" s="339" t="s">
        <v>2</v>
      </c>
      <c r="G2288" s="339">
        <f>+G2287/C2298</f>
        <v>1902.2983508245875</v>
      </c>
      <c r="H2288" s="339">
        <f>+H2287/C2298</f>
        <v>250.287856071964</v>
      </c>
      <c r="I2288" s="340">
        <f>+H2288+G2288</f>
        <v>2152.5862068965516</v>
      </c>
    </row>
    <row r="2289" spans="1:10" x14ac:dyDescent="0.2">
      <c r="B2289" s="339" t="s">
        <v>1040</v>
      </c>
    </row>
    <row r="2290" spans="1:10" x14ac:dyDescent="0.2">
      <c r="B2290" s="339" t="s">
        <v>703</v>
      </c>
      <c r="C2290" s="339">
        <v>1</v>
      </c>
      <c r="D2290" s="339" t="s">
        <v>9</v>
      </c>
    </row>
    <row r="2291" spans="1:10" x14ac:dyDescent="0.2">
      <c r="B2291" s="339" t="s">
        <v>704</v>
      </c>
    </row>
    <row r="2292" spans="1:10" x14ac:dyDescent="0.2">
      <c r="B2292" s="339" t="s">
        <v>781</v>
      </c>
      <c r="C2292" s="339">
        <v>0.84</v>
      </c>
      <c r="D2292" s="339" t="s">
        <v>782</v>
      </c>
      <c r="E2292" s="339">
        <v>2906.78</v>
      </c>
      <c r="F2292" s="339">
        <v>523.22</v>
      </c>
      <c r="G2292" s="339">
        <f>ROUND((C2292*(E2292)),2)</f>
        <v>2441.6999999999998</v>
      </c>
      <c r="H2292" s="339">
        <f>ROUND((C2292*(F2292)),2)</f>
        <v>439.5</v>
      </c>
    </row>
    <row r="2293" spans="1:10" x14ac:dyDescent="0.2">
      <c r="B2293" s="339" t="s">
        <v>809</v>
      </c>
      <c r="C2293" s="339">
        <f>+C2290*1.1</f>
        <v>1.1000000000000001</v>
      </c>
      <c r="D2293" s="339" t="s">
        <v>9</v>
      </c>
      <c r="E2293" s="339">
        <v>6792.84</v>
      </c>
      <c r="F2293" s="339">
        <v>1097.1399999999999</v>
      </c>
      <c r="G2293" s="339">
        <f>ROUND((C2293*(E2293)),2)</f>
        <v>7472.12</v>
      </c>
      <c r="H2293" s="339">
        <f>ROUND((C2293*(F2293)),2)</f>
        <v>1206.8499999999999</v>
      </c>
    </row>
    <row r="2294" spans="1:10" x14ac:dyDescent="0.2">
      <c r="B2294" s="339" t="s">
        <v>784</v>
      </c>
      <c r="C2294" s="339">
        <f>+C2292*2</f>
        <v>1.68</v>
      </c>
      <c r="D2294" s="339" t="s">
        <v>714</v>
      </c>
      <c r="E2294" s="339">
        <v>76.27</v>
      </c>
      <c r="F2294" s="339">
        <v>13.73</v>
      </c>
      <c r="G2294" s="339">
        <f>ROUND((C2294*(E2294)),2)</f>
        <v>128.13</v>
      </c>
      <c r="H2294" s="339">
        <f>ROUND((C2294*(F2294)),2)</f>
        <v>23.07</v>
      </c>
    </row>
    <row r="2295" spans="1:10" x14ac:dyDescent="0.2">
      <c r="B2295" s="339" t="s">
        <v>722</v>
      </c>
    </row>
    <row r="2296" spans="1:10" x14ac:dyDescent="0.2">
      <c r="B2296" s="339" t="s">
        <v>1033</v>
      </c>
      <c r="C2296" s="339">
        <f>+C2298*0.01</f>
        <v>6.6699999999999995E-2</v>
      </c>
      <c r="D2296" s="339" t="s">
        <v>721</v>
      </c>
      <c r="E2296" s="339">
        <v>1260.3399999999999</v>
      </c>
      <c r="F2296" s="339">
        <v>0</v>
      </c>
      <c r="G2296" s="339">
        <f>ROUND((C2296*(E2296)),2)</f>
        <v>84.06</v>
      </c>
      <c r="H2296" s="339">
        <f>ROUND((C2296*(F2296)),2)</f>
        <v>0</v>
      </c>
    </row>
    <row r="2297" spans="1:10" x14ac:dyDescent="0.2">
      <c r="B2297" s="339" t="s">
        <v>785</v>
      </c>
      <c r="C2297" s="339">
        <f>+C2292</f>
        <v>0.84</v>
      </c>
      <c r="D2297" s="339" t="s">
        <v>782</v>
      </c>
      <c r="E2297" s="339">
        <v>723.91</v>
      </c>
      <c r="F2297" s="339">
        <v>0</v>
      </c>
      <c r="G2297" s="339">
        <f>ROUND((C2297*(E2297)),2)</f>
        <v>608.08000000000004</v>
      </c>
      <c r="H2297" s="339">
        <f>ROUND((C2297*(F2297)),2)</f>
        <v>0</v>
      </c>
    </row>
    <row r="2298" spans="1:10" x14ac:dyDescent="0.2">
      <c r="B2298" s="339" t="s">
        <v>1034</v>
      </c>
      <c r="C2298" s="339">
        <v>6.67</v>
      </c>
      <c r="D2298" s="339" t="s">
        <v>2</v>
      </c>
      <c r="E2298" s="339">
        <v>292.99</v>
      </c>
      <c r="F2298" s="339">
        <v>0</v>
      </c>
      <c r="G2298" s="339">
        <f>ROUND((C2298*(E2298)),2)</f>
        <v>1954.24</v>
      </c>
      <c r="H2298" s="339">
        <f>ROUND((C2298*(F2298)),2)</f>
        <v>0</v>
      </c>
    </row>
    <row r="2299" spans="1:10" x14ac:dyDescent="0.2">
      <c r="B2299" s="339" t="s">
        <v>707</v>
      </c>
      <c r="G2299" s="339">
        <f>SUM(G2292:G2298)</f>
        <v>12688.329999999998</v>
      </c>
      <c r="H2299" s="339">
        <f>SUM(H2292:H2298)</f>
        <v>1669.4199999999998</v>
      </c>
      <c r="I2299" s="340">
        <f>SUM(G2299:H2299)</f>
        <v>14357.749999999998</v>
      </c>
    </row>
    <row r="2301" spans="1:10" ht="24" x14ac:dyDescent="0.2">
      <c r="A2301" s="339">
        <f>+A2287+0.01</f>
        <v>111.05000000000003</v>
      </c>
      <c r="B2301" s="339" t="s">
        <v>1041</v>
      </c>
      <c r="C2301" s="339">
        <v>1</v>
      </c>
      <c r="D2301" s="339" t="s">
        <v>9</v>
      </c>
      <c r="G2301" s="339">
        <f>+G2313/C2304</f>
        <v>13000.109999999997</v>
      </c>
      <c r="H2301" s="339">
        <f>+H2313/C2304</f>
        <v>1863.6699999999998</v>
      </c>
      <c r="I2301" s="340">
        <f>+H2301+G2301</f>
        <v>14863.779999999997</v>
      </c>
      <c r="J2301" s="339" t="s">
        <v>701</v>
      </c>
    </row>
    <row r="2302" spans="1:10" x14ac:dyDescent="0.2">
      <c r="C2302" s="339">
        <v>1</v>
      </c>
      <c r="D2302" s="339" t="s">
        <v>2</v>
      </c>
      <c r="G2302" s="339">
        <f>+G2301/C2312</f>
        <v>1949.0419790104943</v>
      </c>
      <c r="H2302" s="339">
        <f>+H2301/C2312</f>
        <v>279.41079460269862</v>
      </c>
      <c r="I2302" s="340">
        <f>+H2302+G2302</f>
        <v>2228.4527736131931</v>
      </c>
    </row>
    <row r="2303" spans="1:10" x14ac:dyDescent="0.2">
      <c r="B2303" s="339" t="s">
        <v>1040</v>
      </c>
    </row>
    <row r="2304" spans="1:10" x14ac:dyDescent="0.2">
      <c r="B2304" s="339" t="s">
        <v>703</v>
      </c>
      <c r="C2304" s="339">
        <v>1</v>
      </c>
      <c r="D2304" s="339" t="s">
        <v>9</v>
      </c>
    </row>
    <row r="2305" spans="1:10" x14ac:dyDescent="0.2">
      <c r="B2305" s="339" t="s">
        <v>704</v>
      </c>
    </row>
    <row r="2306" spans="1:10" x14ac:dyDescent="0.2">
      <c r="B2306" s="339" t="s">
        <v>781</v>
      </c>
      <c r="C2306" s="339">
        <v>0.84</v>
      </c>
      <c r="D2306" s="339" t="s">
        <v>782</v>
      </c>
      <c r="E2306" s="339">
        <v>2906.78</v>
      </c>
      <c r="F2306" s="339">
        <v>523.22</v>
      </c>
      <c r="G2306" s="339">
        <f>ROUND((C2306*(E2306)),2)</f>
        <v>2441.6999999999998</v>
      </c>
      <c r="H2306" s="339">
        <f>ROUND((C2306*(F2306)),2)</f>
        <v>439.5</v>
      </c>
    </row>
    <row r="2307" spans="1:10" x14ac:dyDescent="0.2">
      <c r="B2307" s="339" t="s">
        <v>1036</v>
      </c>
      <c r="C2307" s="339">
        <v>1.1000000000000001</v>
      </c>
      <c r="D2307" s="339" t="s">
        <v>9</v>
      </c>
      <c r="E2307" s="339">
        <v>7076.27</v>
      </c>
      <c r="F2307" s="339">
        <v>1273.73</v>
      </c>
      <c r="G2307" s="339">
        <f>ROUND((C2307*(E2307)),2)</f>
        <v>7783.9</v>
      </c>
      <c r="H2307" s="339">
        <f>ROUND((C2307*(F2307)),2)</f>
        <v>1401.1</v>
      </c>
    </row>
    <row r="2308" spans="1:10" x14ac:dyDescent="0.2">
      <c r="B2308" s="339" t="s">
        <v>784</v>
      </c>
      <c r="C2308" s="339">
        <f>+C2306*2</f>
        <v>1.68</v>
      </c>
      <c r="D2308" s="339" t="s">
        <v>714</v>
      </c>
      <c r="E2308" s="339">
        <v>76.27</v>
      </c>
      <c r="F2308" s="339">
        <v>13.73</v>
      </c>
      <c r="G2308" s="339">
        <f>ROUND((C2308*(E2308)),2)</f>
        <v>128.13</v>
      </c>
      <c r="H2308" s="339">
        <f>ROUND((C2308*(F2308)),2)</f>
        <v>23.07</v>
      </c>
    </row>
    <row r="2309" spans="1:10" x14ac:dyDescent="0.2">
      <c r="B2309" s="339" t="s">
        <v>722</v>
      </c>
    </row>
    <row r="2310" spans="1:10" x14ac:dyDescent="0.2">
      <c r="B2310" s="339" t="s">
        <v>1033</v>
      </c>
      <c r="C2310" s="339">
        <f>+C2312*0.01</f>
        <v>6.6699999999999995E-2</v>
      </c>
      <c r="D2310" s="339" t="s">
        <v>721</v>
      </c>
      <c r="E2310" s="339">
        <v>1260.3399999999999</v>
      </c>
      <c r="F2310" s="339">
        <v>0</v>
      </c>
      <c r="G2310" s="339">
        <f>ROUND((C2310*(E2310)),2)</f>
        <v>84.06</v>
      </c>
      <c r="H2310" s="339">
        <f>ROUND((C2310*(F2310)),2)</f>
        <v>0</v>
      </c>
    </row>
    <row r="2311" spans="1:10" x14ac:dyDescent="0.2">
      <c r="B2311" s="339" t="s">
        <v>785</v>
      </c>
      <c r="C2311" s="339">
        <f>+C2306</f>
        <v>0.84</v>
      </c>
      <c r="D2311" s="339" t="s">
        <v>782</v>
      </c>
      <c r="E2311" s="339">
        <v>723.91</v>
      </c>
      <c r="F2311" s="339">
        <v>0</v>
      </c>
      <c r="G2311" s="339">
        <f>ROUND((C2311*(E2311)),2)</f>
        <v>608.08000000000004</v>
      </c>
      <c r="H2311" s="339">
        <f>ROUND((C2311*(F2311)),2)</f>
        <v>0</v>
      </c>
    </row>
    <row r="2312" spans="1:10" x14ac:dyDescent="0.2">
      <c r="B2312" s="339" t="s">
        <v>1034</v>
      </c>
      <c r="C2312" s="339">
        <v>6.67</v>
      </c>
      <c r="D2312" s="339" t="s">
        <v>2</v>
      </c>
      <c r="E2312" s="339">
        <v>292.99</v>
      </c>
      <c r="F2312" s="339">
        <v>0</v>
      </c>
      <c r="G2312" s="339">
        <f>ROUND((C2312*(E2312)),2)</f>
        <v>1954.24</v>
      </c>
      <c r="H2312" s="339">
        <f>ROUND((C2312*(F2312)),2)</f>
        <v>0</v>
      </c>
    </row>
    <row r="2313" spans="1:10" x14ac:dyDescent="0.2">
      <c r="B2313" s="339" t="s">
        <v>707</v>
      </c>
      <c r="G2313" s="339">
        <f>SUM(G2306:G2312)</f>
        <v>13000.109999999997</v>
      </c>
      <c r="H2313" s="339">
        <f>SUM(H2306:H2312)</f>
        <v>1863.6699999999998</v>
      </c>
      <c r="I2313" s="340">
        <f>SUM(G2313:H2313)</f>
        <v>14863.779999999997</v>
      </c>
    </row>
    <row r="2315" spans="1:10" ht="24" x14ac:dyDescent="0.2">
      <c r="A2315" s="339">
        <f>+A2301+0.01</f>
        <v>111.06000000000003</v>
      </c>
      <c r="B2315" s="339" t="s">
        <v>1042</v>
      </c>
      <c r="C2315" s="339">
        <v>1</v>
      </c>
      <c r="D2315" s="339" t="s">
        <v>9</v>
      </c>
      <c r="G2315" s="339">
        <f>+G2327/C2318</f>
        <v>13279.769999999999</v>
      </c>
      <c r="H2315" s="339">
        <f>+H2327/C2318</f>
        <v>1914.01</v>
      </c>
      <c r="I2315" s="340">
        <f>+H2315+G2315</f>
        <v>15193.779999999999</v>
      </c>
      <c r="J2315" s="339" t="s">
        <v>701</v>
      </c>
    </row>
    <row r="2316" spans="1:10" x14ac:dyDescent="0.2">
      <c r="C2316" s="339">
        <v>1</v>
      </c>
      <c r="D2316" s="339" t="s">
        <v>2</v>
      </c>
      <c r="G2316" s="339">
        <f>+G2315/C2326</f>
        <v>1990.9700149925036</v>
      </c>
      <c r="H2316" s="339">
        <f>+H2315/C2326</f>
        <v>286.95802098950526</v>
      </c>
      <c r="I2316" s="340">
        <f>+H2316+G2316</f>
        <v>2277.9280359820086</v>
      </c>
    </row>
    <row r="2317" spans="1:10" x14ac:dyDescent="0.2">
      <c r="B2317" s="339" t="s">
        <v>1040</v>
      </c>
    </row>
    <row r="2318" spans="1:10" x14ac:dyDescent="0.2">
      <c r="B2318" s="339" t="s">
        <v>703</v>
      </c>
      <c r="C2318" s="339">
        <v>1</v>
      </c>
      <c r="D2318" s="339" t="s">
        <v>9</v>
      </c>
    </row>
    <row r="2319" spans="1:10" x14ac:dyDescent="0.2">
      <c r="B2319" s="339" t="s">
        <v>704</v>
      </c>
    </row>
    <row r="2320" spans="1:10" x14ac:dyDescent="0.2">
      <c r="B2320" s="339" t="s">
        <v>781</v>
      </c>
      <c r="C2320" s="339">
        <v>0.84</v>
      </c>
      <c r="D2320" s="339" t="s">
        <v>782</v>
      </c>
      <c r="E2320" s="339">
        <v>2906.78</v>
      </c>
      <c r="F2320" s="339">
        <v>523.22</v>
      </c>
      <c r="G2320" s="339">
        <f>ROUND((C2320*(E2320)),2)</f>
        <v>2441.6999999999998</v>
      </c>
      <c r="H2320" s="339">
        <f>ROUND((C2320*(F2320)),2)</f>
        <v>439.5</v>
      </c>
    </row>
    <row r="2321" spans="1:10" x14ac:dyDescent="0.2">
      <c r="B2321" s="339" t="s">
        <v>1038</v>
      </c>
      <c r="C2321" s="339">
        <v>1.1000000000000001</v>
      </c>
      <c r="D2321" s="339" t="s">
        <v>9</v>
      </c>
      <c r="E2321" s="339">
        <v>7330.51</v>
      </c>
      <c r="F2321" s="339">
        <v>1319.49</v>
      </c>
      <c r="G2321" s="339">
        <f>ROUND((C2321*(E2321)),2)</f>
        <v>8063.56</v>
      </c>
      <c r="H2321" s="339">
        <f>ROUND((C2321*(F2321)),2)</f>
        <v>1451.44</v>
      </c>
    </row>
    <row r="2322" spans="1:10" x14ac:dyDescent="0.2">
      <c r="B2322" s="339" t="s">
        <v>784</v>
      </c>
      <c r="C2322" s="339">
        <f>+C2320*2</f>
        <v>1.68</v>
      </c>
      <c r="D2322" s="339" t="s">
        <v>714</v>
      </c>
      <c r="E2322" s="339">
        <v>76.27</v>
      </c>
      <c r="F2322" s="339">
        <v>13.73</v>
      </c>
      <c r="G2322" s="339">
        <f>ROUND((C2322*(E2322)),2)</f>
        <v>128.13</v>
      </c>
      <c r="H2322" s="339">
        <f>ROUND((C2322*(F2322)),2)</f>
        <v>23.07</v>
      </c>
    </row>
    <row r="2323" spans="1:10" x14ac:dyDescent="0.2">
      <c r="B2323" s="339" t="s">
        <v>722</v>
      </c>
    </row>
    <row r="2324" spans="1:10" x14ac:dyDescent="0.2">
      <c r="B2324" s="339" t="s">
        <v>1033</v>
      </c>
      <c r="C2324" s="339">
        <f>+C2326*0.01</f>
        <v>6.6699999999999995E-2</v>
      </c>
      <c r="D2324" s="339" t="s">
        <v>721</v>
      </c>
      <c r="E2324" s="339">
        <v>1260.3399999999999</v>
      </c>
      <c r="F2324" s="339">
        <v>0</v>
      </c>
      <c r="G2324" s="339">
        <f>ROUND((C2324*(E2324)),2)</f>
        <v>84.06</v>
      </c>
      <c r="H2324" s="339">
        <f>ROUND((C2324*(F2324)),2)</f>
        <v>0</v>
      </c>
    </row>
    <row r="2325" spans="1:10" x14ac:dyDescent="0.2">
      <c r="B2325" s="339" t="s">
        <v>785</v>
      </c>
      <c r="C2325" s="339">
        <f>+C2320</f>
        <v>0.84</v>
      </c>
      <c r="D2325" s="339" t="s">
        <v>782</v>
      </c>
      <c r="E2325" s="339">
        <v>723.91</v>
      </c>
      <c r="F2325" s="339">
        <v>0</v>
      </c>
      <c r="G2325" s="339">
        <f>ROUND((C2325*(E2325)),2)</f>
        <v>608.08000000000004</v>
      </c>
      <c r="H2325" s="339">
        <f>ROUND((C2325*(F2325)),2)</f>
        <v>0</v>
      </c>
    </row>
    <row r="2326" spans="1:10" x14ac:dyDescent="0.2">
      <c r="B2326" s="339" t="s">
        <v>1034</v>
      </c>
      <c r="C2326" s="339">
        <v>6.67</v>
      </c>
      <c r="D2326" s="339" t="s">
        <v>2</v>
      </c>
      <c r="E2326" s="339">
        <v>292.99</v>
      </c>
      <c r="F2326" s="339">
        <v>0</v>
      </c>
      <c r="G2326" s="339">
        <f>ROUND((C2326*(E2326)),2)</f>
        <v>1954.24</v>
      </c>
      <c r="H2326" s="339">
        <f>ROUND((C2326*(F2326)),2)</f>
        <v>0</v>
      </c>
    </row>
    <row r="2327" spans="1:10" x14ac:dyDescent="0.2">
      <c r="B2327" s="339" t="s">
        <v>707</v>
      </c>
      <c r="G2327" s="339">
        <f>SUM(G2320:G2326)</f>
        <v>13279.769999999999</v>
      </c>
      <c r="H2327" s="339">
        <f>SUM(H2320:H2326)</f>
        <v>1914.01</v>
      </c>
      <c r="I2327" s="340">
        <f>SUM(G2327:H2327)</f>
        <v>15193.779999999999</v>
      </c>
    </row>
    <row r="2329" spans="1:10" ht="24" x14ac:dyDescent="0.2">
      <c r="A2329" s="339">
        <f>+A2315+0.01</f>
        <v>111.07000000000004</v>
      </c>
      <c r="B2329" s="339" t="s">
        <v>1043</v>
      </c>
      <c r="C2329" s="339">
        <v>1</v>
      </c>
      <c r="D2329" s="339" t="s">
        <v>9</v>
      </c>
      <c r="G2329" s="339">
        <f>+G2341/C2332</f>
        <v>11875.340000000002</v>
      </c>
      <c r="H2329" s="339">
        <f>+H2341/C2332</f>
        <v>1625.37</v>
      </c>
      <c r="I2329" s="340">
        <f>+H2329+G2329</f>
        <v>13500.710000000003</v>
      </c>
      <c r="J2329" s="339" t="s">
        <v>701</v>
      </c>
    </row>
    <row r="2330" spans="1:10" x14ac:dyDescent="0.2">
      <c r="C2330" s="339">
        <v>1</v>
      </c>
      <c r="D2330" s="339" t="s">
        <v>2</v>
      </c>
      <c r="G2330" s="339">
        <f>+G2329/C2340</f>
        <v>2375.0680000000002</v>
      </c>
      <c r="H2330" s="339">
        <f>+H2329/C2340</f>
        <v>325.07399999999996</v>
      </c>
      <c r="I2330" s="340">
        <f>+H2330+G2330</f>
        <v>2700.1420000000003</v>
      </c>
    </row>
    <row r="2331" spans="1:10" x14ac:dyDescent="0.2">
      <c r="B2331" s="339" t="s">
        <v>1044</v>
      </c>
    </row>
    <row r="2332" spans="1:10" x14ac:dyDescent="0.2">
      <c r="B2332" s="339" t="s">
        <v>703</v>
      </c>
      <c r="C2332" s="339">
        <v>1</v>
      </c>
      <c r="D2332" s="339" t="s">
        <v>9</v>
      </c>
    </row>
    <row r="2333" spans="1:10" x14ac:dyDescent="0.2">
      <c r="B2333" s="339" t="s">
        <v>704</v>
      </c>
    </row>
    <row r="2334" spans="1:10" x14ac:dyDescent="0.2">
      <c r="B2334" s="339" t="s">
        <v>781</v>
      </c>
      <c r="C2334" s="339">
        <v>0.76</v>
      </c>
      <c r="D2334" s="339" t="s">
        <v>782</v>
      </c>
      <c r="E2334" s="339">
        <v>2906.78</v>
      </c>
      <c r="F2334" s="339">
        <v>523.22</v>
      </c>
      <c r="G2334" s="339">
        <f>ROUND((C2334*(E2334)),2)</f>
        <v>2209.15</v>
      </c>
      <c r="H2334" s="339">
        <f>ROUND((C2334*(F2334)),2)</f>
        <v>397.65</v>
      </c>
    </row>
    <row r="2335" spans="1:10" x14ac:dyDescent="0.2">
      <c r="B2335" s="339" t="s">
        <v>809</v>
      </c>
      <c r="C2335" s="339">
        <f>+C2332*1.1</f>
        <v>1.1000000000000001</v>
      </c>
      <c r="D2335" s="339" t="s">
        <v>9</v>
      </c>
      <c r="E2335" s="339">
        <v>6792.84</v>
      </c>
      <c r="F2335" s="339">
        <v>1097.1399999999999</v>
      </c>
      <c r="G2335" s="339">
        <f>ROUND((C2335*(E2335)),2)</f>
        <v>7472.12</v>
      </c>
      <c r="H2335" s="339">
        <f>ROUND((C2335*(F2335)),2)</f>
        <v>1206.8499999999999</v>
      </c>
    </row>
    <row r="2336" spans="1:10" x14ac:dyDescent="0.2">
      <c r="B2336" s="339" t="s">
        <v>784</v>
      </c>
      <c r="C2336" s="339">
        <f>+C2334*2</f>
        <v>1.52</v>
      </c>
      <c r="D2336" s="339" t="s">
        <v>714</v>
      </c>
      <c r="E2336" s="339">
        <v>76.27</v>
      </c>
      <c r="F2336" s="339">
        <v>13.73</v>
      </c>
      <c r="G2336" s="339">
        <f>ROUND((C2336*(E2336)),2)</f>
        <v>115.93</v>
      </c>
      <c r="H2336" s="339">
        <f>ROUND((C2336*(F2336)),2)</f>
        <v>20.87</v>
      </c>
    </row>
    <row r="2337" spans="1:10" x14ac:dyDescent="0.2">
      <c r="B2337" s="339" t="s">
        <v>722</v>
      </c>
    </row>
    <row r="2338" spans="1:10" x14ac:dyDescent="0.2">
      <c r="B2338" s="339" t="s">
        <v>1033</v>
      </c>
      <c r="C2338" s="339">
        <f>+C2340*0.01</f>
        <v>0.05</v>
      </c>
      <c r="D2338" s="339" t="s">
        <v>721</v>
      </c>
      <c r="E2338" s="339">
        <v>1260.3399999999999</v>
      </c>
      <c r="F2338" s="339">
        <v>0</v>
      </c>
      <c r="G2338" s="339">
        <f>ROUND((C2338*(E2338)),2)</f>
        <v>63.02</v>
      </c>
      <c r="H2338" s="339">
        <f>ROUND((C2338*(F2338)),2)</f>
        <v>0</v>
      </c>
    </row>
    <row r="2339" spans="1:10" x14ac:dyDescent="0.2">
      <c r="B2339" s="339" t="s">
        <v>785</v>
      </c>
      <c r="C2339" s="339">
        <f>+C2334</f>
        <v>0.76</v>
      </c>
      <c r="D2339" s="339" t="s">
        <v>782</v>
      </c>
      <c r="E2339" s="339">
        <v>723.91</v>
      </c>
      <c r="F2339" s="339">
        <v>0</v>
      </c>
      <c r="G2339" s="339">
        <f>ROUND((C2339*(E2339)),2)</f>
        <v>550.16999999999996</v>
      </c>
      <c r="H2339" s="339">
        <f>ROUND((C2339*(F2339)),2)</f>
        <v>0</v>
      </c>
    </row>
    <row r="2340" spans="1:10" x14ac:dyDescent="0.2">
      <c r="B2340" s="339" t="s">
        <v>1034</v>
      </c>
      <c r="C2340" s="339">
        <v>5</v>
      </c>
      <c r="D2340" s="339" t="s">
        <v>2</v>
      </c>
      <c r="E2340" s="339">
        <v>292.99</v>
      </c>
      <c r="F2340" s="339">
        <v>0</v>
      </c>
      <c r="G2340" s="339">
        <f>ROUND((C2340*(E2340)),2)</f>
        <v>1464.95</v>
      </c>
      <c r="H2340" s="339">
        <f>ROUND((C2340*(F2340)),2)</f>
        <v>0</v>
      </c>
    </row>
    <row r="2341" spans="1:10" x14ac:dyDescent="0.2">
      <c r="B2341" s="339" t="s">
        <v>707</v>
      </c>
      <c r="G2341" s="339">
        <f>SUM(G2334:G2340)</f>
        <v>11875.340000000002</v>
      </c>
      <c r="H2341" s="339">
        <f>SUM(H2334:H2340)</f>
        <v>1625.37</v>
      </c>
      <c r="I2341" s="340">
        <f>SUM(G2341:H2341)</f>
        <v>13500.710000000003</v>
      </c>
    </row>
    <row r="2343" spans="1:10" ht="24" x14ac:dyDescent="0.2">
      <c r="A2343" s="339">
        <f>+A2329+0.01</f>
        <v>111.08000000000004</v>
      </c>
      <c r="B2343" s="339" t="s">
        <v>1045</v>
      </c>
      <c r="C2343" s="339">
        <v>1</v>
      </c>
      <c r="D2343" s="339" t="s">
        <v>9</v>
      </c>
      <c r="G2343" s="339">
        <f>+G2355/C2346</f>
        <v>12187.12</v>
      </c>
      <c r="H2343" s="339">
        <f>+H2355/C2346</f>
        <v>1819.62</v>
      </c>
      <c r="I2343" s="340">
        <f>+H2343+G2343</f>
        <v>14006.740000000002</v>
      </c>
      <c r="J2343" s="339" t="s">
        <v>701</v>
      </c>
    </row>
    <row r="2344" spans="1:10" x14ac:dyDescent="0.2">
      <c r="C2344" s="339">
        <v>1</v>
      </c>
      <c r="D2344" s="339" t="s">
        <v>2</v>
      </c>
      <c r="G2344" s="339">
        <f>+G2343/C2354</f>
        <v>2437.424</v>
      </c>
      <c r="H2344" s="339">
        <f>+H2343/C2354</f>
        <v>363.92399999999998</v>
      </c>
      <c r="I2344" s="340">
        <f>+H2344+G2344</f>
        <v>2801.348</v>
      </c>
    </row>
    <row r="2345" spans="1:10" x14ac:dyDescent="0.2">
      <c r="B2345" s="339" t="s">
        <v>1044</v>
      </c>
    </row>
    <row r="2346" spans="1:10" x14ac:dyDescent="0.2">
      <c r="B2346" s="339" t="s">
        <v>703</v>
      </c>
      <c r="C2346" s="339">
        <v>1</v>
      </c>
      <c r="D2346" s="339" t="s">
        <v>9</v>
      </c>
    </row>
    <row r="2347" spans="1:10" x14ac:dyDescent="0.2">
      <c r="B2347" s="339" t="s">
        <v>704</v>
      </c>
    </row>
    <row r="2348" spans="1:10" x14ac:dyDescent="0.2">
      <c r="B2348" s="339" t="s">
        <v>781</v>
      </c>
      <c r="C2348" s="339">
        <v>0.76</v>
      </c>
      <c r="D2348" s="339" t="s">
        <v>782</v>
      </c>
      <c r="E2348" s="339">
        <v>2906.78</v>
      </c>
      <c r="F2348" s="339">
        <v>523.22</v>
      </c>
      <c r="G2348" s="339">
        <f>ROUND((C2348*(E2348)),2)</f>
        <v>2209.15</v>
      </c>
      <c r="H2348" s="339">
        <f>ROUND((C2348*(F2348)),2)</f>
        <v>397.65</v>
      </c>
    </row>
    <row r="2349" spans="1:10" x14ac:dyDescent="0.2">
      <c r="B2349" s="339" t="s">
        <v>1036</v>
      </c>
      <c r="C2349" s="339">
        <v>1.1000000000000001</v>
      </c>
      <c r="D2349" s="339" t="s">
        <v>9</v>
      </c>
      <c r="E2349" s="339">
        <v>7076.27</v>
      </c>
      <c r="F2349" s="339">
        <v>1273.73</v>
      </c>
      <c r="G2349" s="339">
        <f>ROUND((C2349*(E2349)),2)</f>
        <v>7783.9</v>
      </c>
      <c r="H2349" s="339">
        <f>ROUND((C2349*(F2349)),2)</f>
        <v>1401.1</v>
      </c>
    </row>
    <row r="2350" spans="1:10" x14ac:dyDescent="0.2">
      <c r="B2350" s="339" t="s">
        <v>784</v>
      </c>
      <c r="C2350" s="339">
        <f>+C2348*2</f>
        <v>1.52</v>
      </c>
      <c r="D2350" s="339" t="s">
        <v>714</v>
      </c>
      <c r="E2350" s="339">
        <v>76.27</v>
      </c>
      <c r="F2350" s="339">
        <v>13.73</v>
      </c>
      <c r="G2350" s="339">
        <f>ROUND((C2350*(E2350)),2)</f>
        <v>115.93</v>
      </c>
      <c r="H2350" s="339">
        <f>ROUND((C2350*(F2350)),2)</f>
        <v>20.87</v>
      </c>
    </row>
    <row r="2351" spans="1:10" x14ac:dyDescent="0.2">
      <c r="B2351" s="339" t="s">
        <v>722</v>
      </c>
    </row>
    <row r="2352" spans="1:10" x14ac:dyDescent="0.2">
      <c r="B2352" s="339" t="s">
        <v>1033</v>
      </c>
      <c r="C2352" s="339">
        <f>+C2354*0.01</f>
        <v>0.05</v>
      </c>
      <c r="D2352" s="339" t="s">
        <v>721</v>
      </c>
      <c r="E2352" s="339">
        <v>1260.3399999999999</v>
      </c>
      <c r="F2352" s="339">
        <v>0</v>
      </c>
      <c r="G2352" s="339">
        <f>ROUND((C2352*(E2352)),2)</f>
        <v>63.02</v>
      </c>
      <c r="H2352" s="339">
        <f>ROUND((C2352*(F2352)),2)</f>
        <v>0</v>
      </c>
    </row>
    <row r="2353" spans="1:10" x14ac:dyDescent="0.2">
      <c r="B2353" s="339" t="s">
        <v>785</v>
      </c>
      <c r="C2353" s="339">
        <f>+C2348</f>
        <v>0.76</v>
      </c>
      <c r="D2353" s="339" t="s">
        <v>782</v>
      </c>
      <c r="E2353" s="339">
        <v>723.91</v>
      </c>
      <c r="F2353" s="339">
        <v>0</v>
      </c>
      <c r="G2353" s="339">
        <f>ROUND((C2353*(E2353)),2)</f>
        <v>550.16999999999996</v>
      </c>
      <c r="H2353" s="339">
        <f>ROUND((C2353*(F2353)),2)</f>
        <v>0</v>
      </c>
    </row>
    <row r="2354" spans="1:10" x14ac:dyDescent="0.2">
      <c r="B2354" s="339" t="s">
        <v>1034</v>
      </c>
      <c r="C2354" s="339">
        <v>5</v>
      </c>
      <c r="D2354" s="339" t="s">
        <v>2</v>
      </c>
      <c r="E2354" s="339">
        <v>292.99</v>
      </c>
      <c r="F2354" s="339">
        <v>0</v>
      </c>
      <c r="G2354" s="339">
        <f>ROUND((C2354*(E2354)),2)</f>
        <v>1464.95</v>
      </c>
      <c r="H2354" s="339">
        <f>ROUND((C2354*(F2354)),2)</f>
        <v>0</v>
      </c>
    </row>
    <row r="2355" spans="1:10" x14ac:dyDescent="0.2">
      <c r="B2355" s="339" t="s">
        <v>707</v>
      </c>
      <c r="G2355" s="339">
        <f>SUM(G2348:G2354)</f>
        <v>12187.12</v>
      </c>
      <c r="H2355" s="339">
        <f>SUM(H2348:H2354)</f>
        <v>1819.62</v>
      </c>
      <c r="I2355" s="340">
        <f>SUM(G2355:H2355)</f>
        <v>14006.740000000002</v>
      </c>
    </row>
    <row r="2357" spans="1:10" ht="24" x14ac:dyDescent="0.2">
      <c r="A2357" s="339">
        <f>+A2343+0.01</f>
        <v>111.09000000000005</v>
      </c>
      <c r="B2357" s="339" t="s">
        <v>1046</v>
      </c>
      <c r="C2357" s="339">
        <v>1</v>
      </c>
      <c r="D2357" s="339" t="s">
        <v>9</v>
      </c>
      <c r="G2357" s="339">
        <f>+G2371/C2360</f>
        <v>14566.460000000003</v>
      </c>
      <c r="H2357" s="339">
        <f>+H2371/C2360</f>
        <v>2460.02</v>
      </c>
      <c r="I2357" s="342">
        <f>+H2357+G2357</f>
        <v>17026.480000000003</v>
      </c>
      <c r="J2357" s="339" t="s">
        <v>701</v>
      </c>
    </row>
    <row r="2358" spans="1:10" x14ac:dyDescent="0.2">
      <c r="C2358" s="339">
        <v>1</v>
      </c>
      <c r="D2358" s="339" t="s">
        <v>2</v>
      </c>
      <c r="G2358" s="339">
        <f>+G2357/C2370</f>
        <v>2913.2920000000004</v>
      </c>
      <c r="H2358" s="339">
        <f>+H2357/C2370</f>
        <v>492.00400000000002</v>
      </c>
      <c r="I2358" s="340">
        <f>+H2358+G2358</f>
        <v>3405.2960000000003</v>
      </c>
    </row>
    <row r="2359" spans="1:10" x14ac:dyDescent="0.2">
      <c r="B2359" s="339" t="s">
        <v>1044</v>
      </c>
    </row>
    <row r="2360" spans="1:10" x14ac:dyDescent="0.2">
      <c r="B2360" s="339" t="s">
        <v>703</v>
      </c>
      <c r="C2360" s="339">
        <v>1</v>
      </c>
      <c r="D2360" s="339" t="s">
        <v>9</v>
      </c>
    </row>
    <row r="2361" spans="1:10" x14ac:dyDescent="0.2">
      <c r="B2361" s="339" t="s">
        <v>704</v>
      </c>
    </row>
    <row r="2362" spans="1:10" x14ac:dyDescent="0.2">
      <c r="B2362" s="339" t="s">
        <v>781</v>
      </c>
      <c r="C2362" s="339">
        <v>0.76</v>
      </c>
      <c r="D2362" s="339" t="s">
        <v>782</v>
      </c>
      <c r="E2362" s="339">
        <v>2906.78</v>
      </c>
      <c r="F2362" s="339">
        <v>523.22</v>
      </c>
      <c r="G2362" s="339">
        <f>ROUND((C2362*(E2362)),2)</f>
        <v>2209.15</v>
      </c>
      <c r="H2362" s="339">
        <f>ROUND((C2362*(F2362)),2)</f>
        <v>397.65</v>
      </c>
    </row>
    <row r="2363" spans="1:10" x14ac:dyDescent="0.2">
      <c r="B2363" s="339" t="s">
        <v>1047</v>
      </c>
      <c r="C2363" s="339">
        <v>0.11</v>
      </c>
      <c r="D2363" s="339" t="s">
        <v>1048</v>
      </c>
      <c r="E2363" s="339">
        <v>18437.29</v>
      </c>
      <c r="F2363" s="339">
        <v>3318.71</v>
      </c>
      <c r="G2363" s="339">
        <f>ROUND((C2363*(E2363)),2)</f>
        <v>2028.1</v>
      </c>
      <c r="H2363" s="339">
        <f>ROUND((C2363*(F2363)),2)</f>
        <v>365.06</v>
      </c>
    </row>
    <row r="2364" spans="1:10" x14ac:dyDescent="0.2">
      <c r="B2364" s="339" t="s">
        <v>1038</v>
      </c>
      <c r="C2364" s="339">
        <v>1.1000000000000001</v>
      </c>
      <c r="D2364" s="339" t="s">
        <v>9</v>
      </c>
      <c r="E2364" s="339">
        <v>7330.51</v>
      </c>
      <c r="F2364" s="339">
        <v>1319.49</v>
      </c>
      <c r="G2364" s="339">
        <f>ROUND((C2364*(E2364)),2)</f>
        <v>8063.56</v>
      </c>
      <c r="H2364" s="339">
        <f>ROUND((C2364*(F2364)),2)</f>
        <v>1451.44</v>
      </c>
    </row>
    <row r="2365" spans="1:10" x14ac:dyDescent="0.2">
      <c r="B2365" s="339" t="s">
        <v>784</v>
      </c>
      <c r="C2365" s="339">
        <f>+C2362*2</f>
        <v>1.52</v>
      </c>
      <c r="D2365" s="339" t="s">
        <v>714</v>
      </c>
      <c r="E2365" s="339">
        <v>76.27</v>
      </c>
      <c r="F2365" s="339">
        <v>13.73</v>
      </c>
      <c r="G2365" s="339">
        <f>ROUND((C2365*(E2365)),2)</f>
        <v>115.93</v>
      </c>
      <c r="H2365" s="339">
        <f>ROUND((C2365*(F2365)),2)</f>
        <v>20.87</v>
      </c>
    </row>
    <row r="2366" spans="1:10" x14ac:dyDescent="0.2">
      <c r="B2366" s="339" t="s">
        <v>722</v>
      </c>
    </row>
    <row r="2367" spans="1:10" x14ac:dyDescent="0.2">
      <c r="B2367" s="339" t="s">
        <v>1033</v>
      </c>
      <c r="C2367" s="339">
        <f>+C2370*0.01</f>
        <v>0.05</v>
      </c>
      <c r="D2367" s="339" t="s">
        <v>721</v>
      </c>
      <c r="E2367" s="339">
        <v>1260.3399999999999</v>
      </c>
      <c r="F2367" s="339">
        <v>0</v>
      </c>
      <c r="G2367" s="339">
        <f>ROUND((C2367*(E2367)),2)</f>
        <v>63.02</v>
      </c>
      <c r="H2367" s="339">
        <f>ROUND((C2367*(F2367)),2)</f>
        <v>0</v>
      </c>
    </row>
    <row r="2368" spans="1:10" x14ac:dyDescent="0.2">
      <c r="B2368" s="339" t="s">
        <v>785</v>
      </c>
      <c r="C2368" s="339">
        <f>+C2362</f>
        <v>0.76</v>
      </c>
      <c r="D2368" s="339" t="s">
        <v>782</v>
      </c>
      <c r="E2368" s="339">
        <v>723.91</v>
      </c>
      <c r="F2368" s="339">
        <v>0</v>
      </c>
      <c r="G2368" s="339">
        <f>ROUND((C2368*(E2368)),2)</f>
        <v>550.16999999999996</v>
      </c>
      <c r="H2368" s="339">
        <f>ROUND((C2368*(F2368)),2)</f>
        <v>0</v>
      </c>
    </row>
    <row r="2369" spans="1:10" x14ac:dyDescent="0.2">
      <c r="B2369" s="339" t="s">
        <v>1049</v>
      </c>
      <c r="C2369" s="339">
        <f>+C2370</f>
        <v>5</v>
      </c>
      <c r="D2369" s="339" t="s">
        <v>2</v>
      </c>
      <c r="E2369" s="339">
        <v>57.305486148832152</v>
      </c>
      <c r="F2369" s="339">
        <v>0</v>
      </c>
      <c r="G2369" s="339">
        <f>ROUND((C2369*(E2369)),2)</f>
        <v>286.52999999999997</v>
      </c>
      <c r="H2369" s="339">
        <f>ROUND((C2369*(F2369)),2)</f>
        <v>0</v>
      </c>
    </row>
    <row r="2370" spans="1:10" x14ac:dyDescent="0.2">
      <c r="B2370" s="339" t="s">
        <v>1050</v>
      </c>
      <c r="C2370" s="339">
        <v>5</v>
      </c>
      <c r="D2370" s="339" t="s">
        <v>2</v>
      </c>
      <c r="E2370" s="339">
        <v>250</v>
      </c>
      <c r="F2370" s="339">
        <v>45</v>
      </c>
      <c r="G2370" s="339">
        <f>ROUND((C2370*(E2370)),2)</f>
        <v>1250</v>
      </c>
      <c r="H2370" s="339">
        <f>ROUND((C2370*(F2370)),2)</f>
        <v>225</v>
      </c>
    </row>
    <row r="2371" spans="1:10" x14ac:dyDescent="0.2">
      <c r="B2371" s="339" t="s">
        <v>707</v>
      </c>
      <c r="G2371" s="339">
        <f>SUM(G2362:G2370)</f>
        <v>14566.460000000003</v>
      </c>
      <c r="H2371" s="339">
        <f>SUM(H2362:H2370)</f>
        <v>2460.02</v>
      </c>
      <c r="I2371" s="340">
        <f>SUM(G2371:H2371)</f>
        <v>17026.480000000003</v>
      </c>
    </row>
    <row r="2373" spans="1:10" ht="24" x14ac:dyDescent="0.2">
      <c r="A2373" s="339">
        <f>+A2357+0.01</f>
        <v>111.10000000000005</v>
      </c>
      <c r="B2373" s="339" t="s">
        <v>1051</v>
      </c>
      <c r="C2373" s="339">
        <v>1</v>
      </c>
      <c r="D2373" s="339" t="s">
        <v>9</v>
      </c>
      <c r="G2373" s="339">
        <f>+G2385/C2376</f>
        <v>13213.099999999999</v>
      </c>
      <c r="H2373" s="339">
        <f>+H2385/C2376</f>
        <v>1587.0099999999998</v>
      </c>
      <c r="I2373" s="340">
        <f>+H2373+G2373</f>
        <v>14800.109999999999</v>
      </c>
      <c r="J2373" s="339" t="s">
        <v>701</v>
      </c>
    </row>
    <row r="2374" spans="1:10" x14ac:dyDescent="0.2">
      <c r="C2374" s="339">
        <v>1</v>
      </c>
      <c r="D2374" s="339" t="s">
        <v>2</v>
      </c>
      <c r="G2374" s="339">
        <f>+G2373/C2384</f>
        <v>1321.31</v>
      </c>
      <c r="H2374" s="339">
        <f>+H2373/C2384</f>
        <v>158.70099999999996</v>
      </c>
      <c r="I2374" s="340">
        <f>+H2374+G2374</f>
        <v>1480.011</v>
      </c>
    </row>
    <row r="2375" spans="1:10" x14ac:dyDescent="0.2">
      <c r="B2375" s="339" t="s">
        <v>1052</v>
      </c>
    </row>
    <row r="2376" spans="1:10" x14ac:dyDescent="0.2">
      <c r="B2376" s="339" t="s">
        <v>703</v>
      </c>
      <c r="C2376" s="339">
        <v>1</v>
      </c>
      <c r="D2376" s="339" t="s">
        <v>9</v>
      </c>
    </row>
    <row r="2377" spans="1:10" x14ac:dyDescent="0.2">
      <c r="B2377" s="339" t="s">
        <v>704</v>
      </c>
    </row>
    <row r="2378" spans="1:10" x14ac:dyDescent="0.2">
      <c r="B2378" s="339" t="s">
        <v>1047</v>
      </c>
      <c r="C2378" s="339">
        <v>0.11</v>
      </c>
      <c r="D2378" s="339" t="s">
        <v>1048</v>
      </c>
      <c r="E2378" s="339">
        <v>18437.29</v>
      </c>
      <c r="F2378" s="339">
        <v>3318.71</v>
      </c>
      <c r="G2378" s="339">
        <f>ROUND((C2378*(E2378)),2)</f>
        <v>2028.1</v>
      </c>
      <c r="H2378" s="339">
        <f>ROUND((C2378*(F2378)),2)</f>
        <v>365.06</v>
      </c>
    </row>
    <row r="2379" spans="1:10" x14ac:dyDescent="0.2">
      <c r="B2379" s="339" t="s">
        <v>809</v>
      </c>
      <c r="C2379" s="339">
        <f>+C2376*1.1</f>
        <v>1.1000000000000001</v>
      </c>
      <c r="D2379" s="339" t="s">
        <v>9</v>
      </c>
      <c r="E2379" s="339">
        <v>6792.84</v>
      </c>
      <c r="F2379" s="339">
        <v>1097.1399999999999</v>
      </c>
      <c r="G2379" s="339">
        <f>ROUND((C2379*(E2379)),2)</f>
        <v>7472.12</v>
      </c>
      <c r="H2379" s="339">
        <f>ROUND((C2379*(F2379)),2)</f>
        <v>1206.8499999999999</v>
      </c>
    </row>
    <row r="2380" spans="1:10" x14ac:dyDescent="0.2">
      <c r="B2380" s="339" t="s">
        <v>784</v>
      </c>
      <c r="C2380" s="339">
        <f>+C2378*10</f>
        <v>1.1000000000000001</v>
      </c>
      <c r="D2380" s="339" t="s">
        <v>714</v>
      </c>
      <c r="E2380" s="339">
        <v>76.27</v>
      </c>
      <c r="F2380" s="339">
        <v>13.73</v>
      </c>
      <c r="G2380" s="339">
        <f>ROUND((C2380*(E2380)),2)</f>
        <v>83.9</v>
      </c>
      <c r="H2380" s="339">
        <f>ROUND((C2380*(F2380)),2)</f>
        <v>15.1</v>
      </c>
    </row>
    <row r="2381" spans="1:10" x14ac:dyDescent="0.2">
      <c r="B2381" s="339" t="s">
        <v>722</v>
      </c>
    </row>
    <row r="2382" spans="1:10" x14ac:dyDescent="0.2">
      <c r="B2382" s="339" t="s">
        <v>1033</v>
      </c>
      <c r="C2382" s="339">
        <f>+C2384*0.01</f>
        <v>0.1</v>
      </c>
      <c r="D2382" s="339" t="s">
        <v>721</v>
      </c>
      <c r="E2382" s="339">
        <v>1260.3399999999999</v>
      </c>
      <c r="F2382" s="339">
        <v>0</v>
      </c>
      <c r="G2382" s="339">
        <f>ROUND((C2382*(E2382)),2)</f>
        <v>126.03</v>
      </c>
      <c r="H2382" s="339">
        <f>ROUND((C2382*(F2382)),2)</f>
        <v>0</v>
      </c>
    </row>
    <row r="2383" spans="1:10" x14ac:dyDescent="0.2">
      <c r="B2383" s="339" t="s">
        <v>1049</v>
      </c>
      <c r="C2383" s="339">
        <f>+C2384</f>
        <v>10</v>
      </c>
      <c r="D2383" s="339" t="s">
        <v>2</v>
      </c>
      <c r="E2383" s="339">
        <v>57.305486148832152</v>
      </c>
      <c r="F2383" s="339">
        <v>0</v>
      </c>
      <c r="G2383" s="339">
        <f>ROUND((C2383*(E2383)),2)</f>
        <v>573.04999999999995</v>
      </c>
      <c r="H2383" s="339">
        <f>ROUND((C2383*(F2383)),2)</f>
        <v>0</v>
      </c>
    </row>
    <row r="2384" spans="1:10" x14ac:dyDescent="0.2">
      <c r="B2384" s="339" t="s">
        <v>1034</v>
      </c>
      <c r="C2384" s="339">
        <v>10</v>
      </c>
      <c r="D2384" s="339" t="s">
        <v>2</v>
      </c>
      <c r="E2384" s="339">
        <v>292.99</v>
      </c>
      <c r="F2384" s="339">
        <v>0</v>
      </c>
      <c r="G2384" s="339">
        <f>ROUND((C2384*(E2384)),2)</f>
        <v>2929.9</v>
      </c>
      <c r="H2384" s="339">
        <f>ROUND((C2384*(F2384)),2)</f>
        <v>0</v>
      </c>
    </row>
    <row r="2385" spans="1:10" x14ac:dyDescent="0.2">
      <c r="B2385" s="339" t="s">
        <v>707</v>
      </c>
      <c r="G2385" s="339">
        <f>SUM(G2378:G2384)</f>
        <v>13213.099999999999</v>
      </c>
      <c r="H2385" s="339">
        <f>SUM(H2378:H2384)</f>
        <v>1587.0099999999998</v>
      </c>
      <c r="I2385" s="340">
        <f>SUM(G2385:H2385)</f>
        <v>14800.109999999999</v>
      </c>
    </row>
    <row r="2387" spans="1:10" ht="24" x14ac:dyDescent="0.2">
      <c r="A2387" s="339">
        <f>+A2373+0.01</f>
        <v>111.11000000000006</v>
      </c>
      <c r="B2387" s="339" t="s">
        <v>1053</v>
      </c>
      <c r="C2387" s="339">
        <v>1</v>
      </c>
      <c r="D2387" s="339" t="s">
        <v>9</v>
      </c>
      <c r="G2387" s="339">
        <f>+G2399/C2390</f>
        <v>13524.88</v>
      </c>
      <c r="H2387" s="339">
        <f>+H2399/C2390</f>
        <v>1781.2599999999998</v>
      </c>
      <c r="I2387" s="340">
        <f>+H2387+G2387</f>
        <v>15306.14</v>
      </c>
      <c r="J2387" s="339" t="s">
        <v>701</v>
      </c>
    </row>
    <row r="2388" spans="1:10" x14ac:dyDescent="0.2">
      <c r="C2388" s="339">
        <v>1</v>
      </c>
      <c r="D2388" s="339" t="s">
        <v>2</v>
      </c>
      <c r="G2388" s="339">
        <f>+G2387/C2398</f>
        <v>1352.4879999999998</v>
      </c>
      <c r="H2388" s="339">
        <f>+H2387/C2398</f>
        <v>178.12599999999998</v>
      </c>
      <c r="I2388" s="340">
        <f>+H2388+G2388</f>
        <v>1530.6139999999998</v>
      </c>
    </row>
    <row r="2389" spans="1:10" x14ac:dyDescent="0.2">
      <c r="B2389" s="339" t="s">
        <v>1052</v>
      </c>
    </row>
    <row r="2390" spans="1:10" x14ac:dyDescent="0.2">
      <c r="B2390" s="339" t="s">
        <v>703</v>
      </c>
      <c r="C2390" s="339">
        <v>1</v>
      </c>
      <c r="D2390" s="339" t="s">
        <v>9</v>
      </c>
    </row>
    <row r="2391" spans="1:10" x14ac:dyDescent="0.2">
      <c r="B2391" s="339" t="s">
        <v>704</v>
      </c>
    </row>
    <row r="2392" spans="1:10" x14ac:dyDescent="0.2">
      <c r="B2392" s="339" t="s">
        <v>1047</v>
      </c>
      <c r="C2392" s="339">
        <v>0.11</v>
      </c>
      <c r="D2392" s="339" t="s">
        <v>1048</v>
      </c>
      <c r="E2392" s="339">
        <v>18437.29</v>
      </c>
      <c r="F2392" s="339">
        <v>3318.71</v>
      </c>
      <c r="G2392" s="339">
        <f>ROUND((C2392*(E2392)),2)</f>
        <v>2028.1</v>
      </c>
      <c r="H2392" s="339">
        <f>ROUND((C2392*(F2392)),2)</f>
        <v>365.06</v>
      </c>
    </row>
    <row r="2393" spans="1:10" x14ac:dyDescent="0.2">
      <c r="B2393" s="339" t="s">
        <v>1054</v>
      </c>
      <c r="C2393" s="339">
        <f>+C2390*1.1</f>
        <v>1.1000000000000001</v>
      </c>
      <c r="D2393" s="339" t="s">
        <v>9</v>
      </c>
      <c r="E2393" s="339">
        <v>7076.27</v>
      </c>
      <c r="F2393" s="339">
        <v>1273.73</v>
      </c>
      <c r="G2393" s="339">
        <f>ROUND((C2393*(E2393)),2)</f>
        <v>7783.9</v>
      </c>
      <c r="H2393" s="339">
        <f>ROUND((C2393*(F2393)),2)</f>
        <v>1401.1</v>
      </c>
    </row>
    <row r="2394" spans="1:10" x14ac:dyDescent="0.2">
      <c r="B2394" s="339" t="s">
        <v>784</v>
      </c>
      <c r="C2394" s="339">
        <f>+C2392*10</f>
        <v>1.1000000000000001</v>
      </c>
      <c r="D2394" s="339" t="s">
        <v>714</v>
      </c>
      <c r="E2394" s="339">
        <v>76.27</v>
      </c>
      <c r="F2394" s="339">
        <v>13.73</v>
      </c>
      <c r="G2394" s="339">
        <f>ROUND((C2394*(E2394)),2)</f>
        <v>83.9</v>
      </c>
      <c r="H2394" s="339">
        <f>ROUND((C2394*(F2394)),2)</f>
        <v>15.1</v>
      </c>
    </row>
    <row r="2395" spans="1:10" x14ac:dyDescent="0.2">
      <c r="B2395" s="339" t="s">
        <v>722</v>
      </c>
    </row>
    <row r="2396" spans="1:10" x14ac:dyDescent="0.2">
      <c r="B2396" s="339" t="s">
        <v>1033</v>
      </c>
      <c r="C2396" s="339">
        <f>+C2398*0.01</f>
        <v>0.1</v>
      </c>
      <c r="D2396" s="339" t="s">
        <v>721</v>
      </c>
      <c r="E2396" s="339">
        <v>1260.3399999999999</v>
      </c>
      <c r="F2396" s="339">
        <v>0</v>
      </c>
      <c r="G2396" s="339">
        <f>ROUND((C2396*(E2396)),2)</f>
        <v>126.03</v>
      </c>
      <c r="H2396" s="339">
        <f>ROUND((C2396*(F2396)),2)</f>
        <v>0</v>
      </c>
    </row>
    <row r="2397" spans="1:10" x14ac:dyDescent="0.2">
      <c r="B2397" s="339" t="s">
        <v>1049</v>
      </c>
      <c r="C2397" s="339">
        <f>+C2398</f>
        <v>10</v>
      </c>
      <c r="D2397" s="339" t="s">
        <v>2</v>
      </c>
      <c r="E2397" s="339">
        <v>57.305486148832152</v>
      </c>
      <c r="F2397" s="339">
        <v>0</v>
      </c>
      <c r="G2397" s="339">
        <f>ROUND((C2397*(E2397)),2)</f>
        <v>573.04999999999995</v>
      </c>
      <c r="H2397" s="339">
        <f>ROUND((C2397*(F2397)),2)</f>
        <v>0</v>
      </c>
    </row>
    <row r="2398" spans="1:10" x14ac:dyDescent="0.2">
      <c r="B2398" s="339" t="s">
        <v>1034</v>
      </c>
      <c r="C2398" s="339">
        <v>10</v>
      </c>
      <c r="D2398" s="339" t="s">
        <v>2</v>
      </c>
      <c r="E2398" s="339">
        <v>292.99</v>
      </c>
      <c r="F2398" s="339">
        <v>0</v>
      </c>
      <c r="G2398" s="339">
        <f>ROUND((C2398*(E2398)),2)</f>
        <v>2929.9</v>
      </c>
      <c r="H2398" s="339">
        <f>ROUND((C2398*(F2398)),2)</f>
        <v>0</v>
      </c>
    </row>
    <row r="2399" spans="1:10" x14ac:dyDescent="0.2">
      <c r="B2399" s="339" t="s">
        <v>707</v>
      </c>
      <c r="G2399" s="339">
        <f>SUM(G2392:G2398)</f>
        <v>13524.88</v>
      </c>
      <c r="H2399" s="339">
        <f>SUM(H2392:H2398)</f>
        <v>1781.2599999999998</v>
      </c>
      <c r="I2399" s="340">
        <f>SUM(G2399:H2399)</f>
        <v>15306.14</v>
      </c>
    </row>
    <row r="2401" spans="1:10" ht="24" x14ac:dyDescent="0.2">
      <c r="A2401" s="339">
        <f>+A2387+0.01</f>
        <v>111.12000000000006</v>
      </c>
      <c r="B2401" s="339" t="s">
        <v>1055</v>
      </c>
      <c r="C2401" s="339">
        <v>1</v>
      </c>
      <c r="D2401" s="339" t="s">
        <v>9</v>
      </c>
      <c r="G2401" s="339">
        <f>+G2413/C2404</f>
        <v>13804.539999999999</v>
      </c>
      <c r="H2401" s="339">
        <f>+H2413/C2404</f>
        <v>1831.6</v>
      </c>
      <c r="I2401" s="340">
        <f>+H2401+G2401</f>
        <v>15636.14</v>
      </c>
      <c r="J2401" s="339" t="s">
        <v>701</v>
      </c>
    </row>
    <row r="2402" spans="1:10" x14ac:dyDescent="0.2">
      <c r="C2402" s="339">
        <v>1</v>
      </c>
      <c r="D2402" s="339" t="s">
        <v>2</v>
      </c>
      <c r="G2402" s="339">
        <f>+G2401/C2412</f>
        <v>1380.454</v>
      </c>
      <c r="H2402" s="339">
        <f>+H2401/C2412</f>
        <v>183.16</v>
      </c>
      <c r="I2402" s="340">
        <f>+H2402+G2402</f>
        <v>1563.614</v>
      </c>
    </row>
    <row r="2403" spans="1:10" x14ac:dyDescent="0.2">
      <c r="B2403" s="339" t="s">
        <v>1052</v>
      </c>
    </row>
    <row r="2404" spans="1:10" x14ac:dyDescent="0.2">
      <c r="B2404" s="339" t="s">
        <v>703</v>
      </c>
      <c r="C2404" s="339">
        <v>1</v>
      </c>
      <c r="D2404" s="339" t="s">
        <v>9</v>
      </c>
    </row>
    <row r="2405" spans="1:10" x14ac:dyDescent="0.2">
      <c r="B2405" s="339" t="s">
        <v>704</v>
      </c>
    </row>
    <row r="2406" spans="1:10" x14ac:dyDescent="0.2">
      <c r="B2406" s="339" t="s">
        <v>1047</v>
      </c>
      <c r="C2406" s="339">
        <v>0.11</v>
      </c>
      <c r="D2406" s="339" t="s">
        <v>1048</v>
      </c>
      <c r="E2406" s="339">
        <v>18437.29</v>
      </c>
      <c r="F2406" s="339">
        <v>3318.71</v>
      </c>
      <c r="G2406" s="339">
        <f>ROUND((C2406*(E2406)),2)</f>
        <v>2028.1</v>
      </c>
      <c r="H2406" s="339">
        <f>ROUND((C2406*(F2406)),2)</f>
        <v>365.06</v>
      </c>
    </row>
    <row r="2407" spans="1:10" x14ac:dyDescent="0.2">
      <c r="B2407" s="339" t="s">
        <v>1056</v>
      </c>
      <c r="C2407" s="339">
        <f>+C2404*1.1</f>
        <v>1.1000000000000001</v>
      </c>
      <c r="D2407" s="339" t="s">
        <v>9</v>
      </c>
      <c r="E2407" s="339">
        <v>7330.51</v>
      </c>
      <c r="F2407" s="339">
        <v>1319.49</v>
      </c>
      <c r="G2407" s="339">
        <f>ROUND((C2407*(E2407)),2)</f>
        <v>8063.56</v>
      </c>
      <c r="H2407" s="339">
        <f>ROUND((C2407*(F2407)),2)</f>
        <v>1451.44</v>
      </c>
    </row>
    <row r="2408" spans="1:10" x14ac:dyDescent="0.2">
      <c r="B2408" s="339" t="s">
        <v>784</v>
      </c>
      <c r="C2408" s="339">
        <f>+C2406*10</f>
        <v>1.1000000000000001</v>
      </c>
      <c r="D2408" s="339" t="s">
        <v>714</v>
      </c>
      <c r="E2408" s="339">
        <v>76.27</v>
      </c>
      <c r="F2408" s="339">
        <v>13.73</v>
      </c>
      <c r="G2408" s="339">
        <f>ROUND((C2408*(E2408)),2)</f>
        <v>83.9</v>
      </c>
      <c r="H2408" s="339">
        <f>ROUND((C2408*(F2408)),2)</f>
        <v>15.1</v>
      </c>
    </row>
    <row r="2409" spans="1:10" x14ac:dyDescent="0.2">
      <c r="B2409" s="339" t="s">
        <v>722</v>
      </c>
    </row>
    <row r="2410" spans="1:10" x14ac:dyDescent="0.2">
      <c r="B2410" s="339" t="s">
        <v>1033</v>
      </c>
      <c r="C2410" s="339">
        <f>+C2412*0.01</f>
        <v>0.1</v>
      </c>
      <c r="D2410" s="339" t="s">
        <v>721</v>
      </c>
      <c r="E2410" s="339">
        <v>1260.3399999999999</v>
      </c>
      <c r="F2410" s="339">
        <v>0</v>
      </c>
      <c r="G2410" s="339">
        <f>ROUND((C2410*(E2410)),2)</f>
        <v>126.03</v>
      </c>
      <c r="H2410" s="339">
        <f>ROUND((C2410*(F2410)),2)</f>
        <v>0</v>
      </c>
    </row>
    <row r="2411" spans="1:10" x14ac:dyDescent="0.2">
      <c r="B2411" s="339" t="s">
        <v>1049</v>
      </c>
      <c r="C2411" s="339">
        <f>+C2412</f>
        <v>10</v>
      </c>
      <c r="D2411" s="339" t="s">
        <v>2</v>
      </c>
      <c r="E2411" s="339">
        <v>57.305486148832152</v>
      </c>
      <c r="F2411" s="339">
        <v>0</v>
      </c>
      <c r="G2411" s="339">
        <f>ROUND((C2411*(E2411)),2)</f>
        <v>573.04999999999995</v>
      </c>
      <c r="H2411" s="339">
        <f>ROUND((C2411*(F2411)),2)</f>
        <v>0</v>
      </c>
    </row>
    <row r="2412" spans="1:10" x14ac:dyDescent="0.2">
      <c r="B2412" s="339" t="s">
        <v>1034</v>
      </c>
      <c r="C2412" s="339">
        <v>10</v>
      </c>
      <c r="D2412" s="339" t="s">
        <v>2</v>
      </c>
      <c r="E2412" s="339">
        <v>292.99</v>
      </c>
      <c r="F2412" s="339">
        <v>0</v>
      </c>
      <c r="G2412" s="339">
        <f>ROUND((C2412*(E2412)),2)</f>
        <v>2929.9</v>
      </c>
      <c r="H2412" s="339">
        <f>ROUND((C2412*(F2412)),2)</f>
        <v>0</v>
      </c>
    </row>
    <row r="2413" spans="1:10" x14ac:dyDescent="0.2">
      <c r="B2413" s="339" t="s">
        <v>707</v>
      </c>
      <c r="G2413" s="339">
        <f>SUM(G2406:G2412)</f>
        <v>13804.539999999999</v>
      </c>
      <c r="H2413" s="339">
        <f>SUM(H2406:H2412)</f>
        <v>1831.6</v>
      </c>
      <c r="I2413" s="340">
        <f>SUM(G2413:H2413)</f>
        <v>15636.14</v>
      </c>
    </row>
    <row r="2415" spans="1:10" ht="24" x14ac:dyDescent="0.2">
      <c r="A2415" s="339">
        <f>+A2401+0.01</f>
        <v>111.13000000000007</v>
      </c>
      <c r="B2415" s="339" t="s">
        <v>1057</v>
      </c>
      <c r="C2415" s="339">
        <v>1</v>
      </c>
      <c r="D2415" s="339" t="s">
        <v>9</v>
      </c>
      <c r="G2415" s="339">
        <f>+G2427/C2418</f>
        <v>11428.65</v>
      </c>
      <c r="H2415" s="339">
        <f>+H2427/C2418</f>
        <v>1483.33</v>
      </c>
      <c r="I2415" s="340">
        <f>+H2415+G2415</f>
        <v>12911.98</v>
      </c>
      <c r="J2415" s="339" t="s">
        <v>701</v>
      </c>
    </row>
    <row r="2416" spans="1:10" x14ac:dyDescent="0.2">
      <c r="C2416" s="339">
        <v>1</v>
      </c>
      <c r="D2416" s="339" t="s">
        <v>2</v>
      </c>
      <c r="G2416" s="339">
        <f>+G2415/C2426</f>
        <v>1713.4407796101948</v>
      </c>
      <c r="H2416" s="339">
        <f>+H2415/C2426</f>
        <v>222.38830584707645</v>
      </c>
      <c r="I2416" s="340">
        <f>+H2416+G2416</f>
        <v>1935.8290854572713</v>
      </c>
    </row>
    <row r="2417" spans="1:10" x14ac:dyDescent="0.2">
      <c r="B2417" s="339" t="s">
        <v>1058</v>
      </c>
    </row>
    <row r="2418" spans="1:10" x14ac:dyDescent="0.2">
      <c r="B2418" s="339" t="s">
        <v>703</v>
      </c>
      <c r="C2418" s="339">
        <v>1</v>
      </c>
      <c r="D2418" s="339" t="s">
        <v>9</v>
      </c>
    </row>
    <row r="2419" spans="1:10" x14ac:dyDescent="0.2">
      <c r="B2419" s="339" t="s">
        <v>704</v>
      </c>
    </row>
    <row r="2420" spans="1:10" x14ac:dyDescent="0.2">
      <c r="B2420" s="339" t="s">
        <v>1047</v>
      </c>
      <c r="C2420" s="339">
        <v>0.08</v>
      </c>
      <c r="D2420" s="339" t="s">
        <v>1048</v>
      </c>
      <c r="E2420" s="339">
        <v>18437.29</v>
      </c>
      <c r="F2420" s="339">
        <v>3318.71</v>
      </c>
      <c r="G2420" s="339">
        <f>ROUND((C2420*(E2420)),2)</f>
        <v>1474.98</v>
      </c>
      <c r="H2420" s="339">
        <f>ROUND((C2420*(F2420)),2)</f>
        <v>265.5</v>
      </c>
    </row>
    <row r="2421" spans="1:10" x14ac:dyDescent="0.2">
      <c r="B2421" s="339" t="s">
        <v>809</v>
      </c>
      <c r="C2421" s="339">
        <f>+C2418*1.1</f>
        <v>1.1000000000000001</v>
      </c>
      <c r="D2421" s="339" t="s">
        <v>9</v>
      </c>
      <c r="E2421" s="339">
        <v>6792.84</v>
      </c>
      <c r="F2421" s="339">
        <v>1097.1399999999999</v>
      </c>
      <c r="G2421" s="339">
        <f>ROUND((C2421*(E2421)),2)</f>
        <v>7472.12</v>
      </c>
      <c r="H2421" s="339">
        <f>ROUND((C2421*(F2421)),2)</f>
        <v>1206.8499999999999</v>
      </c>
    </row>
    <row r="2422" spans="1:10" x14ac:dyDescent="0.2">
      <c r="B2422" s="339" t="s">
        <v>784</v>
      </c>
      <c r="C2422" s="339">
        <f>+C2420*10</f>
        <v>0.8</v>
      </c>
      <c r="D2422" s="339" t="s">
        <v>714</v>
      </c>
      <c r="E2422" s="339">
        <v>76.27</v>
      </c>
      <c r="F2422" s="339">
        <v>13.73</v>
      </c>
      <c r="G2422" s="339">
        <f>ROUND((C2422*(E2422)),2)</f>
        <v>61.02</v>
      </c>
      <c r="H2422" s="339">
        <f>ROUND((C2422*(F2422)),2)</f>
        <v>10.98</v>
      </c>
    </row>
    <row r="2423" spans="1:10" x14ac:dyDescent="0.2">
      <c r="B2423" s="339" t="s">
        <v>722</v>
      </c>
    </row>
    <row r="2424" spans="1:10" x14ac:dyDescent="0.2">
      <c r="B2424" s="339" t="s">
        <v>1033</v>
      </c>
      <c r="C2424" s="339">
        <f>+C2426*0.01</f>
        <v>6.6699999999999995E-2</v>
      </c>
      <c r="D2424" s="339" t="s">
        <v>721</v>
      </c>
      <c r="E2424" s="339">
        <v>1260.3399999999999</v>
      </c>
      <c r="F2424" s="339">
        <v>0</v>
      </c>
      <c r="G2424" s="339">
        <f>ROUND((C2424*(E2424)),2)</f>
        <v>84.06</v>
      </c>
      <c r="H2424" s="339">
        <f>ROUND((C2424*(F2424)),2)</f>
        <v>0</v>
      </c>
    </row>
    <row r="2425" spans="1:10" x14ac:dyDescent="0.2">
      <c r="B2425" s="339" t="s">
        <v>1049</v>
      </c>
      <c r="C2425" s="339">
        <f>+C2426</f>
        <v>6.67</v>
      </c>
      <c r="D2425" s="339" t="s">
        <v>2</v>
      </c>
      <c r="E2425" s="339">
        <v>57.305486148832152</v>
      </c>
      <c r="F2425" s="339">
        <v>0</v>
      </c>
      <c r="G2425" s="339">
        <f>ROUND((C2425*(E2425)),2)</f>
        <v>382.23</v>
      </c>
      <c r="H2425" s="339">
        <f>ROUND((C2425*(F2425)),2)</f>
        <v>0</v>
      </c>
    </row>
    <row r="2426" spans="1:10" x14ac:dyDescent="0.2">
      <c r="B2426" s="339" t="s">
        <v>1034</v>
      </c>
      <c r="C2426" s="339">
        <v>6.67</v>
      </c>
      <c r="D2426" s="339" t="s">
        <v>2</v>
      </c>
      <c r="E2426" s="339">
        <v>292.99</v>
      </c>
      <c r="F2426" s="339">
        <v>0</v>
      </c>
      <c r="G2426" s="339">
        <f>ROUND((C2426*(E2426)),2)</f>
        <v>1954.24</v>
      </c>
      <c r="H2426" s="339">
        <f>ROUND((C2426*(F2426)),2)</f>
        <v>0</v>
      </c>
    </row>
    <row r="2427" spans="1:10" x14ac:dyDescent="0.2">
      <c r="B2427" s="339" t="s">
        <v>707</v>
      </c>
      <c r="G2427" s="339">
        <f>SUM(G2420:G2426)</f>
        <v>11428.65</v>
      </c>
      <c r="H2427" s="339">
        <f>SUM(H2420:H2426)</f>
        <v>1483.33</v>
      </c>
      <c r="I2427" s="340">
        <f>SUM(G2427:H2427)</f>
        <v>12911.98</v>
      </c>
    </row>
    <row r="2429" spans="1:10" ht="24" x14ac:dyDescent="0.2">
      <c r="A2429" s="339">
        <f>+A2415+0.01</f>
        <v>111.14000000000007</v>
      </c>
      <c r="B2429" s="339" t="s">
        <v>1059</v>
      </c>
      <c r="C2429" s="339">
        <v>1</v>
      </c>
      <c r="D2429" s="339" t="s">
        <v>9</v>
      </c>
      <c r="G2429" s="339">
        <f>+G2441/C2432</f>
        <v>11740.429999999998</v>
      </c>
      <c r="H2429" s="339">
        <f>+H2441/C2432</f>
        <v>1677.58</v>
      </c>
      <c r="I2429" s="340">
        <f>+H2429+G2429</f>
        <v>13418.009999999998</v>
      </c>
      <c r="J2429" s="339" t="s">
        <v>701</v>
      </c>
    </row>
    <row r="2430" spans="1:10" x14ac:dyDescent="0.2">
      <c r="C2430" s="339">
        <v>1</v>
      </c>
      <c r="D2430" s="339" t="s">
        <v>2</v>
      </c>
      <c r="G2430" s="339">
        <f>+G2429/C2440</f>
        <v>1760.1844077961018</v>
      </c>
      <c r="H2430" s="339">
        <f>+H2429/C2440</f>
        <v>251.5112443778111</v>
      </c>
      <c r="I2430" s="340">
        <f>+H2430+G2430</f>
        <v>2011.695652173913</v>
      </c>
    </row>
    <row r="2431" spans="1:10" x14ac:dyDescent="0.2">
      <c r="B2431" s="339" t="s">
        <v>1058</v>
      </c>
    </row>
    <row r="2432" spans="1:10" x14ac:dyDescent="0.2">
      <c r="B2432" s="339" t="s">
        <v>703</v>
      </c>
      <c r="C2432" s="339">
        <v>1</v>
      </c>
      <c r="D2432" s="339" t="s">
        <v>9</v>
      </c>
    </row>
    <row r="2433" spans="1:10" x14ac:dyDescent="0.2">
      <c r="B2433" s="339" t="s">
        <v>704</v>
      </c>
    </row>
    <row r="2434" spans="1:10" x14ac:dyDescent="0.2">
      <c r="B2434" s="339" t="s">
        <v>1047</v>
      </c>
      <c r="C2434" s="339">
        <v>0.08</v>
      </c>
      <c r="D2434" s="339" t="s">
        <v>1048</v>
      </c>
      <c r="E2434" s="339">
        <v>18437.29</v>
      </c>
      <c r="F2434" s="339">
        <v>3318.71</v>
      </c>
      <c r="G2434" s="339">
        <f>ROUND((C2434*(E2434)),2)</f>
        <v>1474.98</v>
      </c>
      <c r="H2434" s="339">
        <f>ROUND((C2434*(F2434)),2)</f>
        <v>265.5</v>
      </c>
    </row>
    <row r="2435" spans="1:10" x14ac:dyDescent="0.2">
      <c r="B2435" s="339" t="s">
        <v>1054</v>
      </c>
      <c r="C2435" s="339">
        <f>+C2432*1.1</f>
        <v>1.1000000000000001</v>
      </c>
      <c r="D2435" s="339" t="s">
        <v>9</v>
      </c>
      <c r="E2435" s="339">
        <v>7076.27</v>
      </c>
      <c r="F2435" s="339">
        <v>1273.73</v>
      </c>
      <c r="G2435" s="339">
        <f>ROUND((C2435*(E2435)),2)</f>
        <v>7783.9</v>
      </c>
      <c r="H2435" s="339">
        <f>ROUND((C2435*(F2435)),2)</f>
        <v>1401.1</v>
      </c>
    </row>
    <row r="2436" spans="1:10" x14ac:dyDescent="0.2">
      <c r="B2436" s="339" t="s">
        <v>784</v>
      </c>
      <c r="C2436" s="339">
        <f>+C2434*10</f>
        <v>0.8</v>
      </c>
      <c r="D2436" s="339" t="s">
        <v>714</v>
      </c>
      <c r="E2436" s="339">
        <v>76.27</v>
      </c>
      <c r="F2436" s="339">
        <v>13.73</v>
      </c>
      <c r="G2436" s="339">
        <f>ROUND((C2436*(E2436)),2)</f>
        <v>61.02</v>
      </c>
      <c r="H2436" s="339">
        <f>ROUND((C2436*(F2436)),2)</f>
        <v>10.98</v>
      </c>
    </row>
    <row r="2437" spans="1:10" x14ac:dyDescent="0.2">
      <c r="B2437" s="339" t="s">
        <v>722</v>
      </c>
    </row>
    <row r="2438" spans="1:10" x14ac:dyDescent="0.2">
      <c r="B2438" s="339" t="s">
        <v>1033</v>
      </c>
      <c r="C2438" s="339">
        <f>+C2440*0.01</f>
        <v>6.6699999999999995E-2</v>
      </c>
      <c r="D2438" s="339" t="s">
        <v>721</v>
      </c>
      <c r="E2438" s="339">
        <v>1260.3399999999999</v>
      </c>
      <c r="F2438" s="339">
        <v>0</v>
      </c>
      <c r="G2438" s="339">
        <f>ROUND((C2438*(E2438)),2)</f>
        <v>84.06</v>
      </c>
      <c r="H2438" s="339">
        <f>ROUND((C2438*(F2438)),2)</f>
        <v>0</v>
      </c>
    </row>
    <row r="2439" spans="1:10" x14ac:dyDescent="0.2">
      <c r="B2439" s="339" t="s">
        <v>1049</v>
      </c>
      <c r="C2439" s="339">
        <f>+C2440</f>
        <v>6.67</v>
      </c>
      <c r="D2439" s="339" t="s">
        <v>2</v>
      </c>
      <c r="E2439" s="339">
        <v>57.305486148832152</v>
      </c>
      <c r="F2439" s="339">
        <v>0</v>
      </c>
      <c r="G2439" s="339">
        <f>ROUND((C2439*(E2439)),2)</f>
        <v>382.23</v>
      </c>
      <c r="H2439" s="339">
        <f>ROUND((C2439*(F2439)),2)</f>
        <v>0</v>
      </c>
    </row>
    <row r="2440" spans="1:10" x14ac:dyDescent="0.2">
      <c r="B2440" s="339" t="s">
        <v>1034</v>
      </c>
      <c r="C2440" s="339">
        <v>6.67</v>
      </c>
      <c r="D2440" s="339" t="s">
        <v>2</v>
      </c>
      <c r="E2440" s="339">
        <v>292.99</v>
      </c>
      <c r="F2440" s="339">
        <v>0</v>
      </c>
      <c r="G2440" s="339">
        <f>ROUND((C2440*(E2440)),2)</f>
        <v>1954.24</v>
      </c>
      <c r="H2440" s="339">
        <f>ROUND((C2440*(F2440)),2)</f>
        <v>0</v>
      </c>
    </row>
    <row r="2441" spans="1:10" x14ac:dyDescent="0.2">
      <c r="B2441" s="339" t="s">
        <v>707</v>
      </c>
      <c r="G2441" s="339">
        <f>SUM(G2434:G2440)</f>
        <v>11740.429999999998</v>
      </c>
      <c r="H2441" s="339">
        <f>SUM(H2434:H2440)</f>
        <v>1677.58</v>
      </c>
      <c r="I2441" s="340">
        <f>SUM(G2441:H2441)</f>
        <v>13418.009999999998</v>
      </c>
    </row>
    <row r="2443" spans="1:10" ht="24" x14ac:dyDescent="0.2">
      <c r="A2443" s="339">
        <f>+A2429+0.01</f>
        <v>111.15000000000008</v>
      </c>
      <c r="B2443" s="339" t="s">
        <v>1060</v>
      </c>
      <c r="C2443" s="339">
        <v>1</v>
      </c>
      <c r="D2443" s="339" t="s">
        <v>9</v>
      </c>
      <c r="G2443" s="339">
        <f>+G2455/C2446</f>
        <v>12020.09</v>
      </c>
      <c r="H2443" s="339">
        <f>+H2455/C2446</f>
        <v>1727.92</v>
      </c>
      <c r="I2443" s="340">
        <f>+H2443+G2443</f>
        <v>13748.01</v>
      </c>
      <c r="J2443" s="339" t="s">
        <v>701</v>
      </c>
    </row>
    <row r="2444" spans="1:10" x14ac:dyDescent="0.2">
      <c r="C2444" s="339">
        <v>1</v>
      </c>
      <c r="D2444" s="339" t="s">
        <v>2</v>
      </c>
      <c r="G2444" s="339">
        <f>+G2443/C2454</f>
        <v>1802.1124437781109</v>
      </c>
      <c r="H2444" s="339">
        <f>+H2443/C2454</f>
        <v>259.05847076461771</v>
      </c>
      <c r="I2444" s="340">
        <f>+H2444+G2444</f>
        <v>2061.1709145427285</v>
      </c>
    </row>
    <row r="2445" spans="1:10" x14ac:dyDescent="0.2">
      <c r="B2445" s="339" t="s">
        <v>1058</v>
      </c>
    </row>
    <row r="2446" spans="1:10" x14ac:dyDescent="0.2">
      <c r="B2446" s="339" t="s">
        <v>703</v>
      </c>
      <c r="C2446" s="339">
        <v>1</v>
      </c>
      <c r="D2446" s="339" t="s">
        <v>9</v>
      </c>
    </row>
    <row r="2447" spans="1:10" x14ac:dyDescent="0.2">
      <c r="B2447" s="339" t="s">
        <v>704</v>
      </c>
    </row>
    <row r="2448" spans="1:10" x14ac:dyDescent="0.2">
      <c r="B2448" s="339" t="s">
        <v>1047</v>
      </c>
      <c r="C2448" s="339">
        <v>0.08</v>
      </c>
      <c r="D2448" s="339" t="s">
        <v>1048</v>
      </c>
      <c r="E2448" s="339">
        <v>18437.29</v>
      </c>
      <c r="F2448" s="339">
        <v>3318.71</v>
      </c>
      <c r="G2448" s="339">
        <f>ROUND((C2448*(E2448)),2)</f>
        <v>1474.98</v>
      </c>
      <c r="H2448" s="339">
        <f>ROUND((C2448*(F2448)),2)</f>
        <v>265.5</v>
      </c>
    </row>
    <row r="2449" spans="1:10" x14ac:dyDescent="0.2">
      <c r="B2449" s="339" t="s">
        <v>1056</v>
      </c>
      <c r="C2449" s="339">
        <f>+C2446*1.1</f>
        <v>1.1000000000000001</v>
      </c>
      <c r="D2449" s="339" t="s">
        <v>9</v>
      </c>
      <c r="E2449" s="339">
        <v>7330.51</v>
      </c>
      <c r="F2449" s="339">
        <v>1319.49</v>
      </c>
      <c r="G2449" s="339">
        <f>ROUND((C2449*(E2449)),2)</f>
        <v>8063.56</v>
      </c>
      <c r="H2449" s="339">
        <f>ROUND((C2449*(F2449)),2)</f>
        <v>1451.44</v>
      </c>
    </row>
    <row r="2450" spans="1:10" x14ac:dyDescent="0.2">
      <c r="B2450" s="339" t="s">
        <v>784</v>
      </c>
      <c r="C2450" s="339">
        <f>+C2448*10</f>
        <v>0.8</v>
      </c>
      <c r="D2450" s="339" t="s">
        <v>714</v>
      </c>
      <c r="E2450" s="339">
        <v>76.27</v>
      </c>
      <c r="F2450" s="339">
        <v>13.73</v>
      </c>
      <c r="G2450" s="339">
        <f>ROUND((C2450*(E2450)),2)</f>
        <v>61.02</v>
      </c>
      <c r="H2450" s="339">
        <f>ROUND((C2450*(F2450)),2)</f>
        <v>10.98</v>
      </c>
    </row>
    <row r="2451" spans="1:10" x14ac:dyDescent="0.2">
      <c r="B2451" s="339" t="s">
        <v>722</v>
      </c>
    </row>
    <row r="2452" spans="1:10" x14ac:dyDescent="0.2">
      <c r="B2452" s="339" t="s">
        <v>1033</v>
      </c>
      <c r="C2452" s="339">
        <f>+C2454*0.01</f>
        <v>6.6699999999999995E-2</v>
      </c>
      <c r="D2452" s="339" t="s">
        <v>721</v>
      </c>
      <c r="E2452" s="339">
        <v>1260.3399999999999</v>
      </c>
      <c r="F2452" s="339">
        <v>0</v>
      </c>
      <c r="G2452" s="339">
        <f>ROUND((C2452*(E2452)),2)</f>
        <v>84.06</v>
      </c>
      <c r="H2452" s="339">
        <f>ROUND((C2452*(F2452)),2)</f>
        <v>0</v>
      </c>
    </row>
    <row r="2453" spans="1:10" x14ac:dyDescent="0.2">
      <c r="B2453" s="339" t="s">
        <v>1049</v>
      </c>
      <c r="C2453" s="339">
        <f>+C2454</f>
        <v>6.67</v>
      </c>
      <c r="D2453" s="339" t="s">
        <v>2</v>
      </c>
      <c r="E2453" s="339">
        <v>57.305486148832152</v>
      </c>
      <c r="F2453" s="339">
        <v>0</v>
      </c>
      <c r="G2453" s="339">
        <f>ROUND((C2453*(E2453)),2)</f>
        <v>382.23</v>
      </c>
      <c r="H2453" s="339">
        <f>ROUND((C2453*(F2453)),2)</f>
        <v>0</v>
      </c>
    </row>
    <row r="2454" spans="1:10" x14ac:dyDescent="0.2">
      <c r="B2454" s="339" t="s">
        <v>1034</v>
      </c>
      <c r="C2454" s="339">
        <v>6.67</v>
      </c>
      <c r="D2454" s="339" t="s">
        <v>2</v>
      </c>
      <c r="E2454" s="339">
        <v>292.99</v>
      </c>
      <c r="F2454" s="339">
        <v>0</v>
      </c>
      <c r="G2454" s="339">
        <f>ROUND((C2454*(E2454)),2)</f>
        <v>1954.24</v>
      </c>
      <c r="H2454" s="339">
        <f>ROUND((C2454*(F2454)),2)</f>
        <v>0</v>
      </c>
    </row>
    <row r="2455" spans="1:10" x14ac:dyDescent="0.2">
      <c r="B2455" s="339" t="s">
        <v>707</v>
      </c>
      <c r="G2455" s="339">
        <f>SUM(G2448:G2454)</f>
        <v>12020.09</v>
      </c>
      <c r="H2455" s="339">
        <f>SUM(H2448:H2454)</f>
        <v>1727.92</v>
      </c>
      <c r="I2455" s="340">
        <f>SUM(G2455:H2455)</f>
        <v>13748.01</v>
      </c>
    </row>
    <row r="2457" spans="1:10" ht="24" x14ac:dyDescent="0.2">
      <c r="A2457" s="339">
        <f>+A2443+0.01</f>
        <v>111.16000000000008</v>
      </c>
      <c r="B2457" s="339" t="s">
        <v>1061</v>
      </c>
      <c r="C2457" s="339">
        <v>1</v>
      </c>
      <c r="D2457" s="339" t="s">
        <v>9</v>
      </c>
      <c r="G2457" s="339">
        <f>+G2469/C2460</f>
        <v>10438.620000000003</v>
      </c>
      <c r="H2457" s="339">
        <f>+H2469/C2460</f>
        <v>1414.2099999999998</v>
      </c>
      <c r="I2457" s="340">
        <f>+H2457+G2457</f>
        <v>11852.830000000002</v>
      </c>
      <c r="J2457" s="339" t="s">
        <v>701</v>
      </c>
    </row>
    <row r="2458" spans="1:10" x14ac:dyDescent="0.2">
      <c r="C2458" s="339">
        <v>1</v>
      </c>
      <c r="D2458" s="339" t="s">
        <v>2</v>
      </c>
      <c r="G2458" s="339">
        <f>+G2457/C2468</f>
        <v>2087.7240000000006</v>
      </c>
      <c r="H2458" s="339">
        <f>+H2457/C2468</f>
        <v>282.84199999999998</v>
      </c>
      <c r="I2458" s="340">
        <f>+H2458+G2458</f>
        <v>2370.5660000000007</v>
      </c>
    </row>
    <row r="2459" spans="1:10" x14ac:dyDescent="0.2">
      <c r="B2459" s="339" t="s">
        <v>1062</v>
      </c>
    </row>
    <row r="2460" spans="1:10" x14ac:dyDescent="0.2">
      <c r="B2460" s="339" t="s">
        <v>703</v>
      </c>
      <c r="C2460" s="339">
        <v>1</v>
      </c>
      <c r="D2460" s="339" t="s">
        <v>9</v>
      </c>
    </row>
    <row r="2461" spans="1:10" x14ac:dyDescent="0.2">
      <c r="B2461" s="339" t="s">
        <v>704</v>
      </c>
    </row>
    <row r="2462" spans="1:10" x14ac:dyDescent="0.2">
      <c r="B2462" s="339" t="s">
        <v>1047</v>
      </c>
      <c r="C2462" s="339">
        <v>0.06</v>
      </c>
      <c r="D2462" s="339" t="s">
        <v>1048</v>
      </c>
      <c r="E2462" s="339">
        <v>18437.29</v>
      </c>
      <c r="F2462" s="339">
        <v>3318.71</v>
      </c>
      <c r="G2462" s="339">
        <f>ROUND((C2462*(E2462)),2)</f>
        <v>1106.24</v>
      </c>
      <c r="H2462" s="339">
        <f>ROUND((C2462*(F2462)),2)</f>
        <v>199.12</v>
      </c>
    </row>
    <row r="2463" spans="1:10" x14ac:dyDescent="0.2">
      <c r="B2463" s="339" t="s">
        <v>809</v>
      </c>
      <c r="C2463" s="339">
        <f>+C2460*1.1</f>
        <v>1.1000000000000001</v>
      </c>
      <c r="D2463" s="339" t="s">
        <v>9</v>
      </c>
      <c r="E2463" s="339">
        <v>6792.84</v>
      </c>
      <c r="F2463" s="339">
        <v>1097.1399999999999</v>
      </c>
      <c r="G2463" s="339">
        <f>ROUND((C2463*(E2463)),2)</f>
        <v>7472.12</v>
      </c>
      <c r="H2463" s="339">
        <f>ROUND((C2463*(F2463)),2)</f>
        <v>1206.8499999999999</v>
      </c>
    </row>
    <row r="2464" spans="1:10" x14ac:dyDescent="0.2">
      <c r="B2464" s="339" t="s">
        <v>784</v>
      </c>
      <c r="C2464" s="339">
        <f>+C2462*10</f>
        <v>0.6</v>
      </c>
      <c r="D2464" s="339" t="s">
        <v>714</v>
      </c>
      <c r="E2464" s="339">
        <v>76.27</v>
      </c>
      <c r="F2464" s="339">
        <v>13.73</v>
      </c>
      <c r="G2464" s="339">
        <f>ROUND((C2464*(E2464)),2)</f>
        <v>45.76</v>
      </c>
      <c r="H2464" s="339">
        <f>ROUND((C2464*(F2464)),2)</f>
        <v>8.24</v>
      </c>
    </row>
    <row r="2465" spans="1:10" x14ac:dyDescent="0.2">
      <c r="B2465" s="339" t="s">
        <v>722</v>
      </c>
    </row>
    <row r="2466" spans="1:10" x14ac:dyDescent="0.2">
      <c r="B2466" s="339" t="s">
        <v>1033</v>
      </c>
      <c r="C2466" s="339">
        <f>+C2468*0.01</f>
        <v>0.05</v>
      </c>
      <c r="D2466" s="339" t="s">
        <v>721</v>
      </c>
      <c r="E2466" s="339">
        <v>1260.3399999999999</v>
      </c>
      <c r="F2466" s="339">
        <v>0</v>
      </c>
      <c r="G2466" s="339">
        <f>ROUND((C2466*(E2466)),2)</f>
        <v>63.02</v>
      </c>
      <c r="H2466" s="339">
        <f>ROUND((C2466*(F2466)),2)</f>
        <v>0</v>
      </c>
    </row>
    <row r="2467" spans="1:10" x14ac:dyDescent="0.2">
      <c r="B2467" s="339" t="s">
        <v>1049</v>
      </c>
      <c r="C2467" s="339">
        <f>+C2468</f>
        <v>5</v>
      </c>
      <c r="D2467" s="339" t="s">
        <v>2</v>
      </c>
      <c r="E2467" s="339">
        <v>57.305486148832152</v>
      </c>
      <c r="F2467" s="339">
        <v>0</v>
      </c>
      <c r="G2467" s="339">
        <f>ROUND((C2467*(E2467)),2)</f>
        <v>286.52999999999997</v>
      </c>
      <c r="H2467" s="339">
        <f>ROUND((C2467*(F2467)),2)</f>
        <v>0</v>
      </c>
    </row>
    <row r="2468" spans="1:10" x14ac:dyDescent="0.2">
      <c r="B2468" s="339" t="s">
        <v>1034</v>
      </c>
      <c r="C2468" s="339">
        <v>5</v>
      </c>
      <c r="D2468" s="339" t="s">
        <v>2</v>
      </c>
      <c r="E2468" s="339">
        <v>292.99</v>
      </c>
      <c r="F2468" s="339">
        <v>0</v>
      </c>
      <c r="G2468" s="339">
        <f>ROUND((C2468*(E2468)),2)</f>
        <v>1464.95</v>
      </c>
      <c r="H2468" s="339">
        <f>ROUND((C2468*(F2468)),2)</f>
        <v>0</v>
      </c>
    </row>
    <row r="2469" spans="1:10" x14ac:dyDescent="0.2">
      <c r="B2469" s="339" t="s">
        <v>707</v>
      </c>
      <c r="G2469" s="339">
        <f>SUM(G2462:G2468)</f>
        <v>10438.620000000003</v>
      </c>
      <c r="H2469" s="339">
        <f>SUM(H2462:H2468)</f>
        <v>1414.2099999999998</v>
      </c>
      <c r="I2469" s="340">
        <f>SUM(G2469:H2469)</f>
        <v>11852.830000000002</v>
      </c>
    </row>
    <row r="2471" spans="1:10" ht="24" x14ac:dyDescent="0.2">
      <c r="A2471" s="339">
        <f>+A2457+0.01</f>
        <v>111.17000000000009</v>
      </c>
      <c r="B2471" s="339" t="s">
        <v>1063</v>
      </c>
      <c r="C2471" s="339">
        <v>1</v>
      </c>
      <c r="D2471" s="339" t="s">
        <v>9</v>
      </c>
      <c r="G2471" s="339">
        <f>+G2483/C2474</f>
        <v>10750.400000000001</v>
      </c>
      <c r="H2471" s="339">
        <f>+H2483/C2474</f>
        <v>1608.4599999999998</v>
      </c>
      <c r="I2471" s="340">
        <f>+H2471+G2471</f>
        <v>12358.86</v>
      </c>
      <c r="J2471" s="339" t="s">
        <v>701</v>
      </c>
    </row>
    <row r="2472" spans="1:10" x14ac:dyDescent="0.2">
      <c r="C2472" s="339">
        <v>1</v>
      </c>
      <c r="D2472" s="339" t="s">
        <v>2</v>
      </c>
      <c r="G2472" s="339">
        <f>+G2471/C2482</f>
        <v>2150.0800000000004</v>
      </c>
      <c r="H2472" s="339">
        <f>+H2471/C2482</f>
        <v>321.69199999999995</v>
      </c>
      <c r="I2472" s="340">
        <f>+H2472+G2472</f>
        <v>2471.7720000000004</v>
      </c>
    </row>
    <row r="2473" spans="1:10" x14ac:dyDescent="0.2">
      <c r="B2473" s="339" t="s">
        <v>1062</v>
      </c>
    </row>
    <row r="2474" spans="1:10" x14ac:dyDescent="0.2">
      <c r="B2474" s="339" t="s">
        <v>703</v>
      </c>
      <c r="C2474" s="339">
        <v>1</v>
      </c>
      <c r="D2474" s="339" t="s">
        <v>9</v>
      </c>
    </row>
    <row r="2475" spans="1:10" x14ac:dyDescent="0.2">
      <c r="B2475" s="339" t="s">
        <v>704</v>
      </c>
    </row>
    <row r="2476" spans="1:10" x14ac:dyDescent="0.2">
      <c r="B2476" s="339" t="s">
        <v>1047</v>
      </c>
      <c r="C2476" s="339">
        <v>0.06</v>
      </c>
      <c r="D2476" s="339" t="s">
        <v>1048</v>
      </c>
      <c r="E2476" s="339">
        <v>18437.29</v>
      </c>
      <c r="F2476" s="339">
        <v>3318.71</v>
      </c>
      <c r="G2476" s="339">
        <f>ROUND((C2476*(E2476)),2)</f>
        <v>1106.24</v>
      </c>
      <c r="H2476" s="339">
        <f>ROUND((C2476*(F2476)),2)</f>
        <v>199.12</v>
      </c>
    </row>
    <row r="2477" spans="1:10" x14ac:dyDescent="0.2">
      <c r="B2477" s="339" t="s">
        <v>1054</v>
      </c>
      <c r="C2477" s="339">
        <f>+C2474*1.1</f>
        <v>1.1000000000000001</v>
      </c>
      <c r="D2477" s="339" t="s">
        <v>9</v>
      </c>
      <c r="E2477" s="339">
        <v>7076.27</v>
      </c>
      <c r="F2477" s="339">
        <v>1273.73</v>
      </c>
      <c r="G2477" s="339">
        <f>ROUND((C2477*(E2477)),2)</f>
        <v>7783.9</v>
      </c>
      <c r="H2477" s="339">
        <f>ROUND((C2477*(F2477)),2)</f>
        <v>1401.1</v>
      </c>
    </row>
    <row r="2478" spans="1:10" x14ac:dyDescent="0.2">
      <c r="B2478" s="339" t="s">
        <v>784</v>
      </c>
      <c r="C2478" s="339">
        <f>+C2476*10</f>
        <v>0.6</v>
      </c>
      <c r="D2478" s="339" t="s">
        <v>714</v>
      </c>
      <c r="E2478" s="339">
        <v>76.27</v>
      </c>
      <c r="F2478" s="339">
        <v>13.73</v>
      </c>
      <c r="G2478" s="339">
        <f>ROUND((C2478*(E2478)),2)</f>
        <v>45.76</v>
      </c>
      <c r="H2478" s="339">
        <f>ROUND((C2478*(F2478)),2)</f>
        <v>8.24</v>
      </c>
    </row>
    <row r="2479" spans="1:10" x14ac:dyDescent="0.2">
      <c r="B2479" s="339" t="s">
        <v>722</v>
      </c>
    </row>
    <row r="2480" spans="1:10" x14ac:dyDescent="0.2">
      <c r="B2480" s="339" t="s">
        <v>1033</v>
      </c>
      <c r="C2480" s="339">
        <f>+C2482*0.01</f>
        <v>0.05</v>
      </c>
      <c r="D2480" s="339" t="s">
        <v>721</v>
      </c>
      <c r="E2480" s="339">
        <v>1260.3399999999999</v>
      </c>
      <c r="F2480" s="339">
        <v>0</v>
      </c>
      <c r="G2480" s="339">
        <f>ROUND((C2480*(E2480)),2)</f>
        <v>63.02</v>
      </c>
      <c r="H2480" s="339">
        <f>ROUND((C2480*(F2480)),2)</f>
        <v>0</v>
      </c>
    </row>
    <row r="2481" spans="1:10" x14ac:dyDescent="0.2">
      <c r="B2481" s="339" t="s">
        <v>1049</v>
      </c>
      <c r="C2481" s="339">
        <f>+C2482</f>
        <v>5</v>
      </c>
      <c r="D2481" s="339" t="s">
        <v>2</v>
      </c>
      <c r="E2481" s="339">
        <v>57.305486148832152</v>
      </c>
      <c r="F2481" s="339">
        <v>0</v>
      </c>
      <c r="G2481" s="339">
        <f>ROUND((C2481*(E2481)),2)</f>
        <v>286.52999999999997</v>
      </c>
      <c r="H2481" s="339">
        <f>ROUND((C2481*(F2481)),2)</f>
        <v>0</v>
      </c>
    </row>
    <row r="2482" spans="1:10" x14ac:dyDescent="0.2">
      <c r="B2482" s="339" t="s">
        <v>1034</v>
      </c>
      <c r="C2482" s="339">
        <v>5</v>
      </c>
      <c r="D2482" s="339" t="s">
        <v>2</v>
      </c>
      <c r="E2482" s="339">
        <v>292.99</v>
      </c>
      <c r="F2482" s="339">
        <v>0</v>
      </c>
      <c r="G2482" s="339">
        <f>ROUND((C2482*(E2482)),2)</f>
        <v>1464.95</v>
      </c>
      <c r="H2482" s="339">
        <f>ROUND((C2482*(F2482)),2)</f>
        <v>0</v>
      </c>
    </row>
    <row r="2483" spans="1:10" x14ac:dyDescent="0.2">
      <c r="B2483" s="339" t="s">
        <v>707</v>
      </c>
      <c r="G2483" s="339">
        <f>SUM(G2476:G2482)</f>
        <v>10750.400000000001</v>
      </c>
      <c r="H2483" s="339">
        <f>SUM(H2476:H2482)</f>
        <v>1608.4599999999998</v>
      </c>
      <c r="I2483" s="340">
        <f>SUM(G2483:H2483)</f>
        <v>12358.86</v>
      </c>
    </row>
    <row r="2485" spans="1:10" ht="24" x14ac:dyDescent="0.2">
      <c r="A2485" s="339">
        <f>+A2471+0.01</f>
        <v>111.18000000000009</v>
      </c>
      <c r="B2485" s="339" t="s">
        <v>1064</v>
      </c>
      <c r="C2485" s="339">
        <v>1</v>
      </c>
      <c r="D2485" s="339" t="s">
        <v>9</v>
      </c>
      <c r="G2485" s="339">
        <f>+G2497/C2488</f>
        <v>11030.060000000003</v>
      </c>
      <c r="H2485" s="339">
        <f>+H2497/C2488</f>
        <v>1658.8</v>
      </c>
      <c r="I2485" s="340">
        <f>+H2485+G2485</f>
        <v>12688.860000000002</v>
      </c>
      <c r="J2485" s="339" t="s">
        <v>701</v>
      </c>
    </row>
    <row r="2486" spans="1:10" x14ac:dyDescent="0.2">
      <c r="C2486" s="339">
        <v>1</v>
      </c>
      <c r="D2486" s="339" t="s">
        <v>2</v>
      </c>
      <c r="G2486" s="339">
        <f>+G2485/C2496</f>
        <v>2206.0120000000006</v>
      </c>
      <c r="H2486" s="339">
        <f>+H2485/C2496</f>
        <v>331.76</v>
      </c>
      <c r="I2486" s="340">
        <f>+H2486+G2486</f>
        <v>2537.7720000000008</v>
      </c>
    </row>
    <row r="2487" spans="1:10" x14ac:dyDescent="0.2">
      <c r="B2487" s="339" t="s">
        <v>1062</v>
      </c>
    </row>
    <row r="2488" spans="1:10" x14ac:dyDescent="0.2">
      <c r="B2488" s="339" t="s">
        <v>703</v>
      </c>
      <c r="C2488" s="339">
        <v>1</v>
      </c>
      <c r="D2488" s="339" t="s">
        <v>9</v>
      </c>
    </row>
    <row r="2489" spans="1:10" x14ac:dyDescent="0.2">
      <c r="B2489" s="339" t="s">
        <v>704</v>
      </c>
    </row>
    <row r="2490" spans="1:10" x14ac:dyDescent="0.2">
      <c r="B2490" s="339" t="s">
        <v>1047</v>
      </c>
      <c r="C2490" s="339">
        <v>0.06</v>
      </c>
      <c r="D2490" s="339" t="s">
        <v>1048</v>
      </c>
      <c r="E2490" s="339">
        <v>18437.29</v>
      </c>
      <c r="F2490" s="339">
        <v>3318.71</v>
      </c>
      <c r="G2490" s="339">
        <f>ROUND((C2490*(E2490)),2)</f>
        <v>1106.24</v>
      </c>
      <c r="H2490" s="339">
        <f>ROUND((C2490*(F2490)),2)</f>
        <v>199.12</v>
      </c>
    </row>
    <row r="2491" spans="1:10" x14ac:dyDescent="0.2">
      <c r="B2491" s="339" t="s">
        <v>1056</v>
      </c>
      <c r="C2491" s="339">
        <f>+C2488*1.1</f>
        <v>1.1000000000000001</v>
      </c>
      <c r="D2491" s="339" t="s">
        <v>9</v>
      </c>
      <c r="E2491" s="339">
        <v>7330.51</v>
      </c>
      <c r="F2491" s="339">
        <v>1319.49</v>
      </c>
      <c r="G2491" s="339">
        <f>ROUND((C2491*(E2491)),2)</f>
        <v>8063.56</v>
      </c>
      <c r="H2491" s="339">
        <f>ROUND((C2491*(F2491)),2)</f>
        <v>1451.44</v>
      </c>
    </row>
    <row r="2492" spans="1:10" x14ac:dyDescent="0.2">
      <c r="B2492" s="339" t="s">
        <v>784</v>
      </c>
      <c r="C2492" s="339">
        <f>+C2490*10</f>
        <v>0.6</v>
      </c>
      <c r="D2492" s="339" t="s">
        <v>714</v>
      </c>
      <c r="E2492" s="339">
        <v>76.27</v>
      </c>
      <c r="F2492" s="339">
        <v>13.73</v>
      </c>
      <c r="G2492" s="339">
        <f>ROUND((C2492*(E2492)),2)</f>
        <v>45.76</v>
      </c>
      <c r="H2492" s="339">
        <f>ROUND((C2492*(F2492)),2)</f>
        <v>8.24</v>
      </c>
    </row>
    <row r="2493" spans="1:10" x14ac:dyDescent="0.2">
      <c r="B2493" s="339" t="s">
        <v>722</v>
      </c>
    </row>
    <row r="2494" spans="1:10" x14ac:dyDescent="0.2">
      <c r="B2494" s="339" t="s">
        <v>1033</v>
      </c>
      <c r="C2494" s="339">
        <f>+C2496*0.01</f>
        <v>0.05</v>
      </c>
      <c r="D2494" s="339" t="s">
        <v>721</v>
      </c>
      <c r="E2494" s="339">
        <v>1260.3399999999999</v>
      </c>
      <c r="F2494" s="339">
        <v>0</v>
      </c>
      <c r="G2494" s="339">
        <f>ROUND((C2494*(E2494)),2)</f>
        <v>63.02</v>
      </c>
      <c r="H2494" s="339">
        <f>ROUND((C2494*(F2494)),2)</f>
        <v>0</v>
      </c>
    </row>
    <row r="2495" spans="1:10" x14ac:dyDescent="0.2">
      <c r="B2495" s="339" t="s">
        <v>1049</v>
      </c>
      <c r="C2495" s="339">
        <f>+C2496</f>
        <v>5</v>
      </c>
      <c r="D2495" s="339" t="s">
        <v>2</v>
      </c>
      <c r="E2495" s="339">
        <v>57.305486148832152</v>
      </c>
      <c r="F2495" s="339">
        <v>0</v>
      </c>
      <c r="G2495" s="339">
        <f>ROUND((C2495*(E2495)),2)</f>
        <v>286.52999999999997</v>
      </c>
      <c r="H2495" s="339">
        <f>ROUND((C2495*(F2495)),2)</f>
        <v>0</v>
      </c>
    </row>
    <row r="2496" spans="1:10" x14ac:dyDescent="0.2">
      <c r="B2496" s="339" t="s">
        <v>1034</v>
      </c>
      <c r="C2496" s="339">
        <v>5</v>
      </c>
      <c r="D2496" s="339" t="s">
        <v>2</v>
      </c>
      <c r="E2496" s="339">
        <v>292.99</v>
      </c>
      <c r="F2496" s="339">
        <v>0</v>
      </c>
      <c r="G2496" s="339">
        <f>ROUND((C2496*(E2496)),2)</f>
        <v>1464.95</v>
      </c>
      <c r="H2496" s="339">
        <f>ROUND((C2496*(F2496)),2)</f>
        <v>0</v>
      </c>
    </row>
    <row r="2497" spans="1:10" x14ac:dyDescent="0.2">
      <c r="B2497" s="339" t="s">
        <v>707</v>
      </c>
      <c r="G2497" s="339">
        <f>SUM(G2490:G2496)</f>
        <v>11030.060000000003</v>
      </c>
      <c r="H2497" s="339">
        <f>SUM(H2490:H2496)</f>
        <v>1658.8</v>
      </c>
      <c r="I2497" s="340">
        <f>SUM(G2497:H2497)</f>
        <v>12688.860000000002</v>
      </c>
    </row>
    <row r="2499" spans="1:10" ht="24" x14ac:dyDescent="0.2">
      <c r="A2499" s="339">
        <f>+A2485+0.01</f>
        <v>111.1900000000001</v>
      </c>
      <c r="B2499" s="339" t="s">
        <v>1065</v>
      </c>
      <c r="C2499" s="339">
        <v>1</v>
      </c>
      <c r="D2499" s="339" t="s">
        <v>9</v>
      </c>
      <c r="G2499" s="339">
        <f>+G2511/C2502</f>
        <v>13094.98</v>
      </c>
      <c r="H2499" s="339">
        <f>+H2511/C2502</f>
        <v>2231.2599999999998</v>
      </c>
      <c r="I2499" s="340">
        <f>+H2499+G2499</f>
        <v>15326.24</v>
      </c>
      <c r="J2499" s="339" t="s">
        <v>701</v>
      </c>
    </row>
    <row r="2500" spans="1:10" x14ac:dyDescent="0.2">
      <c r="C2500" s="339">
        <v>1</v>
      </c>
      <c r="D2500" s="339" t="s">
        <v>2</v>
      </c>
      <c r="G2500" s="339">
        <f>+G2499/C2510</f>
        <v>1309.498</v>
      </c>
      <c r="H2500" s="339">
        <f>+H2499/C2510</f>
        <v>223.12599999999998</v>
      </c>
      <c r="I2500" s="340">
        <f>+H2500+G2500</f>
        <v>1532.624</v>
      </c>
    </row>
    <row r="2501" spans="1:10" x14ac:dyDescent="0.2">
      <c r="B2501" s="339" t="s">
        <v>1052</v>
      </c>
    </row>
    <row r="2502" spans="1:10" x14ac:dyDescent="0.2">
      <c r="B2502" s="339" t="s">
        <v>703</v>
      </c>
      <c r="C2502" s="339">
        <v>1</v>
      </c>
      <c r="D2502" s="339" t="s">
        <v>9</v>
      </c>
    </row>
    <row r="2503" spans="1:10" x14ac:dyDescent="0.2">
      <c r="B2503" s="339" t="s">
        <v>704</v>
      </c>
    </row>
    <row r="2504" spans="1:10" x14ac:dyDescent="0.2">
      <c r="B2504" s="339" t="s">
        <v>1047</v>
      </c>
      <c r="C2504" s="339">
        <v>0.11</v>
      </c>
      <c r="D2504" s="339" t="s">
        <v>1048</v>
      </c>
      <c r="E2504" s="339">
        <v>18437.29</v>
      </c>
      <c r="F2504" s="339">
        <v>3318.71</v>
      </c>
      <c r="G2504" s="339">
        <f>ROUND((C2504*(E2504)),2)</f>
        <v>2028.1</v>
      </c>
      <c r="H2504" s="339">
        <f>ROUND((C2504*(F2504)),2)</f>
        <v>365.06</v>
      </c>
    </row>
    <row r="2505" spans="1:10" x14ac:dyDescent="0.2">
      <c r="B2505" s="339" t="s">
        <v>1054</v>
      </c>
      <c r="C2505" s="339">
        <f>+C2502*1.1</f>
        <v>1.1000000000000001</v>
      </c>
      <c r="D2505" s="339" t="s">
        <v>9</v>
      </c>
      <c r="E2505" s="339">
        <v>7076.27</v>
      </c>
      <c r="F2505" s="339">
        <v>1273.73</v>
      </c>
      <c r="G2505" s="339">
        <f>ROUND((C2505*(E2505)),2)</f>
        <v>7783.9</v>
      </c>
      <c r="H2505" s="339">
        <f>ROUND((C2505*(F2505)),2)</f>
        <v>1401.1</v>
      </c>
    </row>
    <row r="2506" spans="1:10" x14ac:dyDescent="0.2">
      <c r="B2506" s="339" t="s">
        <v>784</v>
      </c>
      <c r="C2506" s="339">
        <f>+C2504*10</f>
        <v>1.1000000000000001</v>
      </c>
      <c r="D2506" s="339" t="s">
        <v>714</v>
      </c>
      <c r="E2506" s="339">
        <v>76.27</v>
      </c>
      <c r="F2506" s="339">
        <v>13.73</v>
      </c>
      <c r="G2506" s="339">
        <f>ROUND((C2506*(E2506)),2)</f>
        <v>83.9</v>
      </c>
      <c r="H2506" s="339">
        <f>ROUND((C2506*(F2506)),2)</f>
        <v>15.1</v>
      </c>
    </row>
    <row r="2507" spans="1:10" x14ac:dyDescent="0.2">
      <c r="B2507" s="339" t="s">
        <v>1050</v>
      </c>
      <c r="C2507" s="339">
        <v>10</v>
      </c>
      <c r="D2507" s="339" t="s">
        <v>2</v>
      </c>
      <c r="E2507" s="339">
        <v>250</v>
      </c>
      <c r="F2507" s="339">
        <v>45</v>
      </c>
      <c r="G2507" s="339">
        <f>ROUND((C2507*(E2507)),2)</f>
        <v>2500</v>
      </c>
      <c r="H2507" s="339">
        <f>ROUND((C2507*(F2507)),2)</f>
        <v>450</v>
      </c>
    </row>
    <row r="2508" spans="1:10" x14ac:dyDescent="0.2">
      <c r="B2508" s="339" t="s">
        <v>722</v>
      </c>
    </row>
    <row r="2509" spans="1:10" x14ac:dyDescent="0.2">
      <c r="B2509" s="339" t="s">
        <v>1033</v>
      </c>
      <c r="C2509" s="339">
        <f>+C2507*0.01</f>
        <v>0.1</v>
      </c>
      <c r="D2509" s="339" t="s">
        <v>721</v>
      </c>
      <c r="E2509" s="339">
        <v>1260.3399999999999</v>
      </c>
      <c r="F2509" s="339">
        <v>0</v>
      </c>
      <c r="G2509" s="339">
        <f>ROUND((C2509*(E2509)),2)</f>
        <v>126.03</v>
      </c>
      <c r="H2509" s="339">
        <f>ROUND((C2509*(F2509)),2)</f>
        <v>0</v>
      </c>
    </row>
    <row r="2510" spans="1:10" x14ac:dyDescent="0.2">
      <c r="B2510" s="339" t="s">
        <v>1049</v>
      </c>
      <c r="C2510" s="339">
        <f>+C2507</f>
        <v>10</v>
      </c>
      <c r="D2510" s="339" t="s">
        <v>2</v>
      </c>
      <c r="E2510" s="339">
        <v>57.305486148832152</v>
      </c>
      <c r="F2510" s="339">
        <v>0</v>
      </c>
      <c r="G2510" s="339">
        <f>ROUND((C2510*(E2510)),2)</f>
        <v>573.04999999999995</v>
      </c>
      <c r="H2510" s="339">
        <f>ROUND((C2510*(F2510)),2)</f>
        <v>0</v>
      </c>
    </row>
    <row r="2511" spans="1:10" x14ac:dyDescent="0.2">
      <c r="B2511" s="339" t="s">
        <v>707</v>
      </c>
      <c r="G2511" s="339">
        <f>SUM(G2504:G2510)</f>
        <v>13094.98</v>
      </c>
      <c r="H2511" s="339">
        <f>SUM(H2504:H2510)</f>
        <v>2231.2599999999998</v>
      </c>
      <c r="I2511" s="340">
        <f>SUM(G2511:H2511)</f>
        <v>15326.24</v>
      </c>
    </row>
    <row r="2513" spans="1:10" ht="24" x14ac:dyDescent="0.2">
      <c r="A2513" s="339">
        <f>+A2499+0.01</f>
        <v>111.2000000000001</v>
      </c>
      <c r="B2513" s="339" t="s">
        <v>686</v>
      </c>
      <c r="C2513" s="339">
        <v>1</v>
      </c>
      <c r="D2513" s="339" t="s">
        <v>9</v>
      </c>
      <c r="G2513" s="339">
        <f>+G2525/C2516</f>
        <v>13374.64</v>
      </c>
      <c r="H2513" s="339">
        <f>+H2525/C2516</f>
        <v>2281.6</v>
      </c>
      <c r="I2513" s="340">
        <f>+H2513+G2513</f>
        <v>15656.24</v>
      </c>
      <c r="J2513" s="339" t="s">
        <v>701</v>
      </c>
    </row>
    <row r="2514" spans="1:10" x14ac:dyDescent="0.2">
      <c r="C2514" s="339">
        <v>1</v>
      </c>
      <c r="D2514" s="339" t="s">
        <v>2</v>
      </c>
      <c r="G2514" s="339">
        <f>+G2513/C2524</f>
        <v>1337.4639999999999</v>
      </c>
      <c r="H2514" s="339">
        <f>+H2513/C2524</f>
        <v>228.16</v>
      </c>
      <c r="I2514" s="340">
        <f>+H2514+G2514</f>
        <v>1565.624</v>
      </c>
    </row>
    <row r="2515" spans="1:10" x14ac:dyDescent="0.2">
      <c r="B2515" s="339" t="s">
        <v>1052</v>
      </c>
    </row>
    <row r="2516" spans="1:10" x14ac:dyDescent="0.2">
      <c r="B2516" s="339" t="s">
        <v>703</v>
      </c>
      <c r="C2516" s="339">
        <v>1</v>
      </c>
      <c r="D2516" s="339" t="s">
        <v>9</v>
      </c>
    </row>
    <row r="2517" spans="1:10" x14ac:dyDescent="0.2">
      <c r="B2517" s="339" t="s">
        <v>704</v>
      </c>
    </row>
    <row r="2518" spans="1:10" x14ac:dyDescent="0.2">
      <c r="B2518" s="339" t="s">
        <v>1047</v>
      </c>
      <c r="C2518" s="339">
        <v>0.11</v>
      </c>
      <c r="D2518" s="339" t="s">
        <v>1048</v>
      </c>
      <c r="E2518" s="339">
        <v>18437.29</v>
      </c>
      <c r="F2518" s="339">
        <v>3318.71</v>
      </c>
      <c r="G2518" s="339">
        <f>ROUND((C2518*(E2518)),2)</f>
        <v>2028.1</v>
      </c>
      <c r="H2518" s="339">
        <f>ROUND((C2518*(F2518)),2)</f>
        <v>365.06</v>
      </c>
    </row>
    <row r="2519" spans="1:10" x14ac:dyDescent="0.2">
      <c r="B2519" s="339" t="s">
        <v>1056</v>
      </c>
      <c r="C2519" s="339">
        <f>+C2516*1.1</f>
        <v>1.1000000000000001</v>
      </c>
      <c r="D2519" s="339" t="s">
        <v>9</v>
      </c>
      <c r="E2519" s="339">
        <v>7330.51</v>
      </c>
      <c r="F2519" s="339">
        <v>1319.49</v>
      </c>
      <c r="G2519" s="339">
        <f>ROUND((C2519*(E2519)),2)</f>
        <v>8063.56</v>
      </c>
      <c r="H2519" s="339">
        <f>ROUND((C2519*(F2519)),2)</f>
        <v>1451.44</v>
      </c>
    </row>
    <row r="2520" spans="1:10" x14ac:dyDescent="0.2">
      <c r="B2520" s="339" t="s">
        <v>784</v>
      </c>
      <c r="C2520" s="339">
        <f>+C2518*10</f>
        <v>1.1000000000000001</v>
      </c>
      <c r="D2520" s="339" t="s">
        <v>714</v>
      </c>
      <c r="E2520" s="339">
        <v>76.27</v>
      </c>
      <c r="F2520" s="339">
        <v>13.73</v>
      </c>
      <c r="G2520" s="339">
        <f>ROUND((C2520*(E2520)),2)</f>
        <v>83.9</v>
      </c>
      <c r="H2520" s="339">
        <f>ROUND((C2520*(F2520)),2)</f>
        <v>15.1</v>
      </c>
    </row>
    <row r="2521" spans="1:10" x14ac:dyDescent="0.2">
      <c r="B2521" s="339" t="s">
        <v>1050</v>
      </c>
      <c r="C2521" s="339">
        <v>10</v>
      </c>
      <c r="D2521" s="339" t="s">
        <v>2</v>
      </c>
      <c r="E2521" s="339">
        <v>250</v>
      </c>
      <c r="F2521" s="339">
        <v>45</v>
      </c>
      <c r="G2521" s="339">
        <f>ROUND((C2521*(E2521)),2)</f>
        <v>2500</v>
      </c>
      <c r="H2521" s="339">
        <f>ROUND((C2521*(F2521)),2)</f>
        <v>450</v>
      </c>
    </row>
    <row r="2522" spans="1:10" x14ac:dyDescent="0.2">
      <c r="B2522" s="339" t="s">
        <v>722</v>
      </c>
    </row>
    <row r="2523" spans="1:10" x14ac:dyDescent="0.2">
      <c r="B2523" s="339" t="s">
        <v>1033</v>
      </c>
      <c r="C2523" s="339">
        <f>+C2521*0.01</f>
        <v>0.1</v>
      </c>
      <c r="D2523" s="339" t="s">
        <v>721</v>
      </c>
      <c r="E2523" s="339">
        <v>1260.3399999999999</v>
      </c>
      <c r="F2523" s="339">
        <v>0</v>
      </c>
      <c r="G2523" s="339">
        <f>ROUND((C2523*(E2523)),2)</f>
        <v>126.03</v>
      </c>
      <c r="H2523" s="339">
        <f>ROUND((C2523*(F2523)),2)</f>
        <v>0</v>
      </c>
    </row>
    <row r="2524" spans="1:10" x14ac:dyDescent="0.2">
      <c r="B2524" s="339" t="s">
        <v>1049</v>
      </c>
      <c r="C2524" s="339">
        <f>+C2521</f>
        <v>10</v>
      </c>
      <c r="D2524" s="339" t="s">
        <v>2</v>
      </c>
      <c r="E2524" s="339">
        <v>57.305486148832152</v>
      </c>
      <c r="F2524" s="339">
        <v>0</v>
      </c>
      <c r="G2524" s="339">
        <f>ROUND((C2524*(E2524)),2)</f>
        <v>573.04999999999995</v>
      </c>
      <c r="H2524" s="339">
        <f>ROUND((C2524*(F2524)),2)</f>
        <v>0</v>
      </c>
    </row>
    <row r="2525" spans="1:10" x14ac:dyDescent="0.2">
      <c r="B2525" s="339" t="s">
        <v>707</v>
      </c>
      <c r="G2525" s="339">
        <f>SUM(G2518:G2524)</f>
        <v>13374.64</v>
      </c>
      <c r="H2525" s="339">
        <f>SUM(H2518:H2524)</f>
        <v>2281.6</v>
      </c>
      <c r="I2525" s="340">
        <f>SUM(G2525:H2525)</f>
        <v>15656.24</v>
      </c>
    </row>
    <row r="2527" spans="1:10" ht="24" x14ac:dyDescent="0.2">
      <c r="A2527" s="339">
        <f>+A2513+0.01</f>
        <v>111.21000000000011</v>
      </c>
      <c r="B2527" s="339" t="s">
        <v>1066</v>
      </c>
      <c r="C2527" s="339">
        <v>1</v>
      </c>
      <c r="D2527" s="339" t="s">
        <v>9</v>
      </c>
      <c r="G2527" s="339">
        <f>+G2539/C2530</f>
        <v>11453.689999999999</v>
      </c>
      <c r="H2527" s="339">
        <f>+H2539/C2530</f>
        <v>1977.73</v>
      </c>
      <c r="I2527" s="340">
        <f>+H2527+G2527</f>
        <v>13431.419999999998</v>
      </c>
      <c r="J2527" s="339" t="s">
        <v>701</v>
      </c>
    </row>
    <row r="2528" spans="1:10" x14ac:dyDescent="0.2">
      <c r="C2528" s="339">
        <v>1</v>
      </c>
      <c r="D2528" s="339" t="s">
        <v>2</v>
      </c>
      <c r="G2528" s="339">
        <f>+G2527/C2538</f>
        <v>1717.1949025487254</v>
      </c>
      <c r="H2528" s="339">
        <f>+H2527/C2538</f>
        <v>296.51124437781112</v>
      </c>
      <c r="I2528" s="340">
        <f>+H2528+G2528</f>
        <v>2013.7061469265366</v>
      </c>
    </row>
    <row r="2529" spans="1:10" x14ac:dyDescent="0.2">
      <c r="B2529" s="339" t="s">
        <v>1058</v>
      </c>
    </row>
    <row r="2530" spans="1:10" x14ac:dyDescent="0.2">
      <c r="B2530" s="339" t="s">
        <v>703</v>
      </c>
      <c r="C2530" s="339">
        <v>1</v>
      </c>
      <c r="D2530" s="339" t="s">
        <v>9</v>
      </c>
    </row>
    <row r="2531" spans="1:10" x14ac:dyDescent="0.2">
      <c r="B2531" s="339" t="s">
        <v>704</v>
      </c>
    </row>
    <row r="2532" spans="1:10" x14ac:dyDescent="0.2">
      <c r="B2532" s="339" t="s">
        <v>1047</v>
      </c>
      <c r="C2532" s="339">
        <v>0.08</v>
      </c>
      <c r="D2532" s="339" t="s">
        <v>1048</v>
      </c>
      <c r="E2532" s="339">
        <v>18437.29</v>
      </c>
      <c r="F2532" s="339">
        <v>3318.71</v>
      </c>
      <c r="G2532" s="339">
        <f>ROUND((C2532*(E2532)),2)</f>
        <v>1474.98</v>
      </c>
      <c r="H2532" s="339">
        <f>ROUND((C2532*(F2532)),2)</f>
        <v>265.5</v>
      </c>
    </row>
    <row r="2533" spans="1:10" x14ac:dyDescent="0.2">
      <c r="B2533" s="339" t="s">
        <v>1054</v>
      </c>
      <c r="C2533" s="339">
        <f>+C2530*1.1</f>
        <v>1.1000000000000001</v>
      </c>
      <c r="D2533" s="339" t="s">
        <v>9</v>
      </c>
      <c r="E2533" s="339">
        <v>7076.27</v>
      </c>
      <c r="F2533" s="339">
        <v>1273.73</v>
      </c>
      <c r="G2533" s="339">
        <f>ROUND((C2533*(E2533)),2)</f>
        <v>7783.9</v>
      </c>
      <c r="H2533" s="339">
        <f>ROUND((C2533*(F2533)),2)</f>
        <v>1401.1</v>
      </c>
    </row>
    <row r="2534" spans="1:10" x14ac:dyDescent="0.2">
      <c r="B2534" s="339" t="s">
        <v>784</v>
      </c>
      <c r="C2534" s="339">
        <f>+C2532*10</f>
        <v>0.8</v>
      </c>
      <c r="D2534" s="339" t="s">
        <v>714</v>
      </c>
      <c r="E2534" s="339">
        <v>76.27</v>
      </c>
      <c r="F2534" s="339">
        <v>13.73</v>
      </c>
      <c r="G2534" s="339">
        <f>ROUND((C2534*(E2534)),2)</f>
        <v>61.02</v>
      </c>
      <c r="H2534" s="339">
        <f>ROUND((C2534*(F2534)),2)</f>
        <v>10.98</v>
      </c>
    </row>
    <row r="2535" spans="1:10" x14ac:dyDescent="0.2">
      <c r="B2535" s="339" t="s">
        <v>1050</v>
      </c>
      <c r="C2535" s="339">
        <v>6.67</v>
      </c>
      <c r="D2535" s="339" t="s">
        <v>2</v>
      </c>
      <c r="E2535" s="339">
        <v>250</v>
      </c>
      <c r="F2535" s="339">
        <v>45</v>
      </c>
      <c r="G2535" s="339">
        <f>ROUND((C2535*(E2535)),2)</f>
        <v>1667.5</v>
      </c>
      <c r="H2535" s="339">
        <f>ROUND((C2535*(F2535)),2)</f>
        <v>300.14999999999998</v>
      </c>
    </row>
    <row r="2536" spans="1:10" x14ac:dyDescent="0.2">
      <c r="B2536" s="339" t="s">
        <v>722</v>
      </c>
    </row>
    <row r="2537" spans="1:10" x14ac:dyDescent="0.2">
      <c r="B2537" s="339" t="s">
        <v>1033</v>
      </c>
      <c r="C2537" s="339">
        <f>+C2535*0.01</f>
        <v>6.6699999999999995E-2</v>
      </c>
      <c r="D2537" s="339" t="s">
        <v>721</v>
      </c>
      <c r="E2537" s="339">
        <v>1260.3399999999999</v>
      </c>
      <c r="F2537" s="339">
        <v>0</v>
      </c>
      <c r="G2537" s="339">
        <f>ROUND((C2537*(E2537)),2)</f>
        <v>84.06</v>
      </c>
      <c r="H2537" s="339">
        <f>ROUND((C2537*(F2537)),2)</f>
        <v>0</v>
      </c>
    </row>
    <row r="2538" spans="1:10" x14ac:dyDescent="0.2">
      <c r="B2538" s="339" t="s">
        <v>1049</v>
      </c>
      <c r="C2538" s="339">
        <f>+C2535</f>
        <v>6.67</v>
      </c>
      <c r="D2538" s="339" t="s">
        <v>2</v>
      </c>
      <c r="E2538" s="339">
        <v>57.305486148832152</v>
      </c>
      <c r="F2538" s="339">
        <v>0</v>
      </c>
      <c r="G2538" s="339">
        <f>ROUND((C2538*(E2538)),2)</f>
        <v>382.23</v>
      </c>
      <c r="H2538" s="339">
        <f>ROUND((C2538*(F2538)),2)</f>
        <v>0</v>
      </c>
    </row>
    <row r="2539" spans="1:10" x14ac:dyDescent="0.2">
      <c r="B2539" s="339" t="s">
        <v>707</v>
      </c>
      <c r="G2539" s="339">
        <f>SUM(G2532:G2538)</f>
        <v>11453.689999999999</v>
      </c>
      <c r="H2539" s="339">
        <f>SUM(H2532:H2538)</f>
        <v>1977.73</v>
      </c>
      <c r="I2539" s="340">
        <f>SUM(G2539:H2539)</f>
        <v>13431.419999999998</v>
      </c>
    </row>
    <row r="2541" spans="1:10" ht="24" x14ac:dyDescent="0.2">
      <c r="A2541" s="339">
        <f>+A2527+0.01</f>
        <v>111.22000000000011</v>
      </c>
      <c r="B2541" s="339" t="s">
        <v>1067</v>
      </c>
      <c r="C2541" s="339">
        <v>1</v>
      </c>
      <c r="D2541" s="339" t="s">
        <v>9</v>
      </c>
      <c r="G2541" s="339">
        <f>+G2553/C2544</f>
        <v>11733.35</v>
      </c>
      <c r="H2541" s="339">
        <f>+H2553/C2544</f>
        <v>2028.0700000000002</v>
      </c>
      <c r="I2541" s="340">
        <f>+H2541+G2541</f>
        <v>13761.42</v>
      </c>
      <c r="J2541" s="339" t="s">
        <v>701</v>
      </c>
    </row>
    <row r="2542" spans="1:10" x14ac:dyDescent="0.2">
      <c r="C2542" s="339">
        <v>1</v>
      </c>
      <c r="D2542" s="339" t="s">
        <v>2</v>
      </c>
      <c r="G2542" s="339">
        <f>+G2541/C2552</f>
        <v>1759.1229385307347</v>
      </c>
      <c r="H2542" s="339">
        <f>+H2541/C2552</f>
        <v>304.05847076461771</v>
      </c>
      <c r="I2542" s="340">
        <f>+H2542+G2542</f>
        <v>2063.1814092953523</v>
      </c>
    </row>
    <row r="2543" spans="1:10" x14ac:dyDescent="0.2">
      <c r="B2543" s="339" t="s">
        <v>1058</v>
      </c>
    </row>
    <row r="2544" spans="1:10" x14ac:dyDescent="0.2">
      <c r="B2544" s="339" t="s">
        <v>703</v>
      </c>
      <c r="C2544" s="339">
        <v>1</v>
      </c>
      <c r="D2544" s="339" t="s">
        <v>9</v>
      </c>
    </row>
    <row r="2545" spans="1:10" x14ac:dyDescent="0.2">
      <c r="B2545" s="339" t="s">
        <v>704</v>
      </c>
    </row>
    <row r="2546" spans="1:10" x14ac:dyDescent="0.2">
      <c r="B2546" s="339" t="s">
        <v>1047</v>
      </c>
      <c r="C2546" s="339">
        <v>0.08</v>
      </c>
      <c r="D2546" s="339" t="s">
        <v>1048</v>
      </c>
      <c r="E2546" s="339">
        <v>18437.29</v>
      </c>
      <c r="F2546" s="339">
        <v>3318.71</v>
      </c>
      <c r="G2546" s="339">
        <f>ROUND((C2546*(E2546)),2)</f>
        <v>1474.98</v>
      </c>
      <c r="H2546" s="339">
        <f>ROUND((C2546*(F2546)),2)</f>
        <v>265.5</v>
      </c>
    </row>
    <row r="2547" spans="1:10" x14ac:dyDescent="0.2">
      <c r="B2547" s="339" t="s">
        <v>1056</v>
      </c>
      <c r="C2547" s="339">
        <f>+C2544*1.1</f>
        <v>1.1000000000000001</v>
      </c>
      <c r="D2547" s="339" t="s">
        <v>9</v>
      </c>
      <c r="E2547" s="339">
        <v>7330.51</v>
      </c>
      <c r="F2547" s="339">
        <v>1319.49</v>
      </c>
      <c r="G2547" s="339">
        <f>ROUND((C2547*(E2547)),2)</f>
        <v>8063.56</v>
      </c>
      <c r="H2547" s="339">
        <f>ROUND((C2547*(F2547)),2)</f>
        <v>1451.44</v>
      </c>
    </row>
    <row r="2548" spans="1:10" x14ac:dyDescent="0.2">
      <c r="B2548" s="339" t="s">
        <v>784</v>
      </c>
      <c r="C2548" s="339">
        <f>+C2546*10</f>
        <v>0.8</v>
      </c>
      <c r="D2548" s="339" t="s">
        <v>714</v>
      </c>
      <c r="E2548" s="339">
        <v>76.27</v>
      </c>
      <c r="F2548" s="339">
        <v>13.73</v>
      </c>
      <c r="G2548" s="339">
        <f>ROUND((C2548*(E2548)),2)</f>
        <v>61.02</v>
      </c>
      <c r="H2548" s="339">
        <f>ROUND((C2548*(F2548)),2)</f>
        <v>10.98</v>
      </c>
    </row>
    <row r="2549" spans="1:10" x14ac:dyDescent="0.2">
      <c r="B2549" s="339" t="s">
        <v>1050</v>
      </c>
      <c r="C2549" s="339">
        <v>6.67</v>
      </c>
      <c r="D2549" s="339" t="s">
        <v>2</v>
      </c>
      <c r="E2549" s="339">
        <v>250</v>
      </c>
      <c r="F2549" s="339">
        <v>45</v>
      </c>
      <c r="G2549" s="339">
        <f>ROUND((C2549*(E2549)),2)</f>
        <v>1667.5</v>
      </c>
      <c r="H2549" s="339">
        <f>ROUND((C2549*(F2549)),2)</f>
        <v>300.14999999999998</v>
      </c>
    </row>
    <row r="2550" spans="1:10" x14ac:dyDescent="0.2">
      <c r="B2550" s="339" t="s">
        <v>722</v>
      </c>
    </row>
    <row r="2551" spans="1:10" x14ac:dyDescent="0.2">
      <c r="B2551" s="339" t="s">
        <v>1033</v>
      </c>
      <c r="C2551" s="339">
        <f>+C2549*0.01</f>
        <v>6.6699999999999995E-2</v>
      </c>
      <c r="D2551" s="339" t="s">
        <v>721</v>
      </c>
      <c r="E2551" s="339">
        <v>1260.3399999999999</v>
      </c>
      <c r="F2551" s="339">
        <v>0</v>
      </c>
      <c r="G2551" s="339">
        <f>ROUND((C2551*(E2551)),2)</f>
        <v>84.06</v>
      </c>
      <c r="H2551" s="339">
        <f>ROUND((C2551*(F2551)),2)</f>
        <v>0</v>
      </c>
    </row>
    <row r="2552" spans="1:10" x14ac:dyDescent="0.2">
      <c r="B2552" s="339" t="s">
        <v>1049</v>
      </c>
      <c r="C2552" s="339">
        <f>+C2549</f>
        <v>6.67</v>
      </c>
      <c r="D2552" s="339" t="s">
        <v>2</v>
      </c>
      <c r="E2552" s="339">
        <v>57.305486148832152</v>
      </c>
      <c r="F2552" s="339">
        <v>0</v>
      </c>
      <c r="G2552" s="339">
        <f>ROUND((C2552*(E2552)),2)</f>
        <v>382.23</v>
      </c>
      <c r="H2552" s="339">
        <f>ROUND((C2552*(F2552)),2)</f>
        <v>0</v>
      </c>
    </row>
    <row r="2553" spans="1:10" x14ac:dyDescent="0.2">
      <c r="B2553" s="339" t="s">
        <v>707</v>
      </c>
      <c r="G2553" s="339">
        <f>SUM(G2546:G2552)</f>
        <v>11733.35</v>
      </c>
      <c r="H2553" s="339">
        <f>SUM(H2546:H2552)</f>
        <v>2028.0700000000002</v>
      </c>
      <c r="I2553" s="340">
        <f>SUM(G2553:H2553)</f>
        <v>13761.42</v>
      </c>
    </row>
    <row r="2555" spans="1:10" ht="24" x14ac:dyDescent="0.2">
      <c r="A2555" s="339">
        <f>+A2541+0.01</f>
        <v>111.23000000000012</v>
      </c>
      <c r="B2555" s="339" t="s">
        <v>1068</v>
      </c>
      <c r="C2555" s="339">
        <v>1</v>
      </c>
      <c r="D2555" s="339" t="s">
        <v>9</v>
      </c>
      <c r="G2555" s="339">
        <f>+G2567/C2558</f>
        <v>10535.45</v>
      </c>
      <c r="H2555" s="339">
        <f>+H2567/C2558</f>
        <v>1833.4599999999998</v>
      </c>
      <c r="I2555" s="340">
        <f>+H2555+G2555</f>
        <v>12368.91</v>
      </c>
      <c r="J2555" s="339" t="s">
        <v>701</v>
      </c>
    </row>
    <row r="2556" spans="1:10" x14ac:dyDescent="0.2">
      <c r="C2556" s="339">
        <v>1</v>
      </c>
      <c r="D2556" s="339" t="s">
        <v>2</v>
      </c>
      <c r="G2556" s="339">
        <f>+G2555/C2566</f>
        <v>2107.09</v>
      </c>
      <c r="H2556" s="339">
        <f>+H2555/C2566</f>
        <v>366.69199999999995</v>
      </c>
      <c r="I2556" s="340">
        <f>+H2556+G2556</f>
        <v>2473.7820000000002</v>
      </c>
    </row>
    <row r="2557" spans="1:10" x14ac:dyDescent="0.2">
      <c r="B2557" s="339" t="s">
        <v>1062</v>
      </c>
    </row>
    <row r="2558" spans="1:10" x14ac:dyDescent="0.2">
      <c r="B2558" s="339" t="s">
        <v>703</v>
      </c>
      <c r="C2558" s="339">
        <v>1</v>
      </c>
      <c r="D2558" s="339" t="s">
        <v>9</v>
      </c>
    </row>
    <row r="2559" spans="1:10" x14ac:dyDescent="0.2">
      <c r="B2559" s="339" t="s">
        <v>704</v>
      </c>
    </row>
    <row r="2560" spans="1:10" x14ac:dyDescent="0.2">
      <c r="B2560" s="339" t="s">
        <v>1047</v>
      </c>
      <c r="C2560" s="339">
        <v>0.06</v>
      </c>
      <c r="D2560" s="339" t="s">
        <v>1048</v>
      </c>
      <c r="E2560" s="339">
        <v>18437.29</v>
      </c>
      <c r="F2560" s="339">
        <v>3318.71</v>
      </c>
      <c r="G2560" s="339">
        <f>ROUND((C2560*(E2560)),2)</f>
        <v>1106.24</v>
      </c>
      <c r="H2560" s="339">
        <f>ROUND((C2560*(F2560)),2)</f>
        <v>199.12</v>
      </c>
    </row>
    <row r="2561" spans="1:10" x14ac:dyDescent="0.2">
      <c r="B2561" s="339" t="s">
        <v>1054</v>
      </c>
      <c r="C2561" s="339">
        <f>+C2558*1.1</f>
        <v>1.1000000000000001</v>
      </c>
      <c r="D2561" s="339" t="s">
        <v>9</v>
      </c>
      <c r="E2561" s="339">
        <v>7076.27</v>
      </c>
      <c r="F2561" s="339">
        <v>1273.73</v>
      </c>
      <c r="G2561" s="339">
        <f>ROUND((C2561*(E2561)),2)</f>
        <v>7783.9</v>
      </c>
      <c r="H2561" s="339">
        <f>ROUND((C2561*(F2561)),2)</f>
        <v>1401.1</v>
      </c>
    </row>
    <row r="2562" spans="1:10" x14ac:dyDescent="0.2">
      <c r="B2562" s="339" t="s">
        <v>784</v>
      </c>
      <c r="C2562" s="339">
        <f>+C2560*10</f>
        <v>0.6</v>
      </c>
      <c r="D2562" s="339" t="s">
        <v>714</v>
      </c>
      <c r="E2562" s="339">
        <v>76.27</v>
      </c>
      <c r="F2562" s="339">
        <v>13.73</v>
      </c>
      <c r="G2562" s="339">
        <f>ROUND((C2562*(E2562)),2)</f>
        <v>45.76</v>
      </c>
      <c r="H2562" s="339">
        <f>ROUND((C2562*(F2562)),2)</f>
        <v>8.24</v>
      </c>
    </row>
    <row r="2563" spans="1:10" x14ac:dyDescent="0.2">
      <c r="B2563" s="339" t="s">
        <v>1050</v>
      </c>
      <c r="C2563" s="339">
        <v>5</v>
      </c>
      <c r="D2563" s="339" t="s">
        <v>2</v>
      </c>
      <c r="E2563" s="339">
        <v>250</v>
      </c>
      <c r="F2563" s="339">
        <v>45</v>
      </c>
      <c r="G2563" s="339">
        <f>ROUND((C2563*(E2563)),2)</f>
        <v>1250</v>
      </c>
      <c r="H2563" s="339">
        <f>ROUND((C2563*(F2563)),2)</f>
        <v>225</v>
      </c>
    </row>
    <row r="2564" spans="1:10" x14ac:dyDescent="0.2">
      <c r="B2564" s="339" t="s">
        <v>722</v>
      </c>
    </row>
    <row r="2565" spans="1:10" x14ac:dyDescent="0.2">
      <c r="B2565" s="339" t="s">
        <v>1033</v>
      </c>
      <c r="C2565" s="339">
        <f>+C2563*0.01</f>
        <v>0.05</v>
      </c>
      <c r="D2565" s="339" t="s">
        <v>721</v>
      </c>
      <c r="E2565" s="339">
        <v>1260.3399999999999</v>
      </c>
      <c r="F2565" s="339">
        <v>0</v>
      </c>
      <c r="G2565" s="339">
        <f>ROUND((C2565*(E2565)),2)</f>
        <v>63.02</v>
      </c>
      <c r="H2565" s="339">
        <f>ROUND((C2565*(F2565)),2)</f>
        <v>0</v>
      </c>
    </row>
    <row r="2566" spans="1:10" x14ac:dyDescent="0.2">
      <c r="B2566" s="339" t="s">
        <v>1049</v>
      </c>
      <c r="C2566" s="339">
        <f>+C2563</f>
        <v>5</v>
      </c>
      <c r="D2566" s="339" t="s">
        <v>2</v>
      </c>
      <c r="E2566" s="339">
        <v>57.305486148832152</v>
      </c>
      <c r="F2566" s="339">
        <v>0</v>
      </c>
      <c r="G2566" s="339">
        <f>ROUND((C2566*(E2566)),2)</f>
        <v>286.52999999999997</v>
      </c>
      <c r="H2566" s="339">
        <f>ROUND((C2566*(F2566)),2)</f>
        <v>0</v>
      </c>
    </row>
    <row r="2567" spans="1:10" x14ac:dyDescent="0.2">
      <c r="B2567" s="339" t="s">
        <v>707</v>
      </c>
      <c r="G2567" s="339">
        <f>SUM(G2560:G2566)</f>
        <v>10535.45</v>
      </c>
      <c r="H2567" s="339">
        <f>SUM(H2560:H2566)</f>
        <v>1833.4599999999998</v>
      </c>
      <c r="I2567" s="340">
        <f>SUM(G2567:H2567)</f>
        <v>12368.91</v>
      </c>
    </row>
    <row r="2569" spans="1:10" ht="24" x14ac:dyDescent="0.2">
      <c r="A2569" s="339">
        <f>+A2555+0.01</f>
        <v>111.24000000000012</v>
      </c>
      <c r="B2569" s="339" t="s">
        <v>1069</v>
      </c>
      <c r="C2569" s="339">
        <v>1</v>
      </c>
      <c r="D2569" s="339" t="s">
        <v>9</v>
      </c>
      <c r="G2569" s="339">
        <f>+G2581/C2572</f>
        <v>10815.110000000002</v>
      </c>
      <c r="H2569" s="339">
        <f>+H2581/C2572</f>
        <v>1883.8</v>
      </c>
      <c r="I2569" s="340">
        <f>+H2569+G2569</f>
        <v>12698.910000000002</v>
      </c>
      <c r="J2569" s="339" t="s">
        <v>701</v>
      </c>
    </row>
    <row r="2570" spans="1:10" x14ac:dyDescent="0.2">
      <c r="C2570" s="339">
        <v>1</v>
      </c>
      <c r="D2570" s="339" t="s">
        <v>2</v>
      </c>
      <c r="G2570" s="339">
        <f>+G2569/C2580</f>
        <v>2163.0220000000004</v>
      </c>
      <c r="H2570" s="339">
        <f>+H2569/C2580</f>
        <v>376.76</v>
      </c>
      <c r="I2570" s="340">
        <f>+H2570+G2570</f>
        <v>2539.7820000000002</v>
      </c>
    </row>
    <row r="2571" spans="1:10" x14ac:dyDescent="0.2">
      <c r="B2571" s="339" t="s">
        <v>1062</v>
      </c>
    </row>
    <row r="2572" spans="1:10" x14ac:dyDescent="0.2">
      <c r="B2572" s="339" t="s">
        <v>703</v>
      </c>
      <c r="C2572" s="339">
        <v>1</v>
      </c>
      <c r="D2572" s="339" t="s">
        <v>9</v>
      </c>
    </row>
    <row r="2573" spans="1:10" x14ac:dyDescent="0.2">
      <c r="B2573" s="339" t="s">
        <v>704</v>
      </c>
    </row>
    <row r="2574" spans="1:10" x14ac:dyDescent="0.2">
      <c r="B2574" s="339" t="s">
        <v>1047</v>
      </c>
      <c r="C2574" s="339">
        <v>0.06</v>
      </c>
      <c r="D2574" s="339" t="s">
        <v>1048</v>
      </c>
      <c r="E2574" s="339">
        <v>18437.29</v>
      </c>
      <c r="F2574" s="339">
        <v>3318.71</v>
      </c>
      <c r="G2574" s="339">
        <f>ROUND((C2574*(E2574)),2)</f>
        <v>1106.24</v>
      </c>
      <c r="H2574" s="339">
        <f>ROUND((C2574*(F2574)),2)</f>
        <v>199.12</v>
      </c>
    </row>
    <row r="2575" spans="1:10" x14ac:dyDescent="0.2">
      <c r="B2575" s="339" t="s">
        <v>1056</v>
      </c>
      <c r="C2575" s="339">
        <f>+C2572*1.1</f>
        <v>1.1000000000000001</v>
      </c>
      <c r="D2575" s="339" t="s">
        <v>9</v>
      </c>
      <c r="E2575" s="339">
        <v>7330.51</v>
      </c>
      <c r="F2575" s="339">
        <v>1319.49</v>
      </c>
      <c r="G2575" s="339">
        <f>ROUND((C2575*(E2575)),2)</f>
        <v>8063.56</v>
      </c>
      <c r="H2575" s="339">
        <f>ROUND((C2575*(F2575)),2)</f>
        <v>1451.44</v>
      </c>
    </row>
    <row r="2576" spans="1:10" x14ac:dyDescent="0.2">
      <c r="B2576" s="339" t="s">
        <v>784</v>
      </c>
      <c r="C2576" s="339">
        <f>+C2574*10</f>
        <v>0.6</v>
      </c>
      <c r="D2576" s="339" t="s">
        <v>714</v>
      </c>
      <c r="E2576" s="339">
        <v>76.27</v>
      </c>
      <c r="F2576" s="339">
        <v>13.73</v>
      </c>
      <c r="G2576" s="339">
        <f>ROUND((C2576*(E2576)),2)</f>
        <v>45.76</v>
      </c>
      <c r="H2576" s="339">
        <f>ROUND((C2576*(F2576)),2)</f>
        <v>8.24</v>
      </c>
    </row>
    <row r="2577" spans="1:10" x14ac:dyDescent="0.2">
      <c r="B2577" s="339" t="s">
        <v>1050</v>
      </c>
      <c r="C2577" s="339">
        <v>5</v>
      </c>
      <c r="D2577" s="339" t="s">
        <v>2</v>
      </c>
      <c r="E2577" s="339">
        <v>250</v>
      </c>
      <c r="F2577" s="339">
        <v>45</v>
      </c>
      <c r="G2577" s="339">
        <f>ROUND((C2577*(E2577)),2)</f>
        <v>1250</v>
      </c>
      <c r="H2577" s="339">
        <f>ROUND((C2577*(F2577)),2)</f>
        <v>225</v>
      </c>
    </row>
    <row r="2578" spans="1:10" x14ac:dyDescent="0.2">
      <c r="B2578" s="339" t="s">
        <v>722</v>
      </c>
    </row>
    <row r="2579" spans="1:10" x14ac:dyDescent="0.2">
      <c r="B2579" s="339" t="s">
        <v>1033</v>
      </c>
      <c r="C2579" s="339">
        <f>+C2577*0.01</f>
        <v>0.05</v>
      </c>
      <c r="D2579" s="339" t="s">
        <v>721</v>
      </c>
      <c r="E2579" s="339">
        <v>1260.3399999999999</v>
      </c>
      <c r="F2579" s="339">
        <v>0</v>
      </c>
      <c r="G2579" s="339">
        <f>ROUND((C2579*(E2579)),2)</f>
        <v>63.02</v>
      </c>
      <c r="H2579" s="339">
        <f>ROUND((C2579*(F2579)),2)</f>
        <v>0</v>
      </c>
    </row>
    <row r="2580" spans="1:10" x14ac:dyDescent="0.2">
      <c r="B2580" s="339" t="s">
        <v>1049</v>
      </c>
      <c r="C2580" s="339">
        <f>+C2577</f>
        <v>5</v>
      </c>
      <c r="D2580" s="339" t="s">
        <v>2</v>
      </c>
      <c r="E2580" s="339">
        <v>57.305486148832152</v>
      </c>
      <c r="F2580" s="339">
        <v>0</v>
      </c>
      <c r="G2580" s="339">
        <f>ROUND((C2580*(E2580)),2)</f>
        <v>286.52999999999997</v>
      </c>
      <c r="H2580" s="339">
        <f>ROUND((C2580*(F2580)),2)</f>
        <v>0</v>
      </c>
    </row>
    <row r="2581" spans="1:10" x14ac:dyDescent="0.2">
      <c r="B2581" s="339" t="s">
        <v>707</v>
      </c>
      <c r="G2581" s="339">
        <f>SUM(G2574:G2580)</f>
        <v>10815.110000000002</v>
      </c>
      <c r="H2581" s="339">
        <f>SUM(H2574:H2580)</f>
        <v>1883.8</v>
      </c>
      <c r="I2581" s="340">
        <f>SUM(G2581:H2581)</f>
        <v>12698.910000000002</v>
      </c>
    </row>
    <row r="2583" spans="1:10" ht="24" x14ac:dyDescent="0.2">
      <c r="A2583" s="339">
        <f>+A2569+0.01</f>
        <v>111.25000000000013</v>
      </c>
      <c r="B2583" s="339" t="s">
        <v>1070</v>
      </c>
      <c r="C2583" s="339">
        <v>1</v>
      </c>
      <c r="D2583" s="339" t="s">
        <v>9</v>
      </c>
      <c r="G2583" s="339">
        <f>+G2595/C2586</f>
        <v>13480.15</v>
      </c>
      <c r="H2583" s="339">
        <f>+H2595/C2586</f>
        <v>1730.6399999999999</v>
      </c>
      <c r="I2583" s="340">
        <f>+H2583+G2583</f>
        <v>15210.789999999999</v>
      </c>
      <c r="J2583" s="339" t="s">
        <v>701</v>
      </c>
    </row>
    <row r="2584" spans="1:10" x14ac:dyDescent="0.2">
      <c r="C2584" s="339">
        <v>1</v>
      </c>
      <c r="D2584" s="339" t="s">
        <v>2</v>
      </c>
      <c r="G2584" s="339">
        <f>+G2583/C2594</f>
        <v>1348.0149999999999</v>
      </c>
      <c r="H2584" s="339">
        <f>+H2583/C2594</f>
        <v>173.06399999999999</v>
      </c>
      <c r="I2584" s="340">
        <f>+H2584+G2584</f>
        <v>1521.079</v>
      </c>
    </row>
    <row r="2585" spans="1:10" x14ac:dyDescent="0.2">
      <c r="B2585" s="339" t="s">
        <v>1071</v>
      </c>
    </row>
    <row r="2586" spans="1:10" x14ac:dyDescent="0.2">
      <c r="B2586" s="339" t="s">
        <v>703</v>
      </c>
      <c r="C2586" s="339">
        <v>1</v>
      </c>
      <c r="D2586" s="339" t="s">
        <v>9</v>
      </c>
    </row>
    <row r="2587" spans="1:10" x14ac:dyDescent="0.2">
      <c r="B2587" s="339" t="s">
        <v>704</v>
      </c>
    </row>
    <row r="2588" spans="1:10" x14ac:dyDescent="0.2">
      <c r="B2588" s="339" t="s">
        <v>1072</v>
      </c>
      <c r="C2588" s="339">
        <f>+ROUND((0.1042*1.1),4)</f>
        <v>0.11459999999999999</v>
      </c>
      <c r="D2588" s="339" t="s">
        <v>1048</v>
      </c>
      <c r="E2588" s="339">
        <v>12802.88</v>
      </c>
      <c r="F2588" s="339">
        <v>2304.52</v>
      </c>
      <c r="G2588" s="339">
        <f>ROUND((C2588*(E2588)),2)</f>
        <v>1467.21</v>
      </c>
      <c r="H2588" s="339">
        <f>ROUND((C2588*(F2588)),2)</f>
        <v>264.10000000000002</v>
      </c>
    </row>
    <row r="2589" spans="1:10" x14ac:dyDescent="0.2">
      <c r="B2589" s="339" t="s">
        <v>1056</v>
      </c>
      <c r="C2589" s="339">
        <f>+C2586*1.1</f>
        <v>1.1000000000000001</v>
      </c>
      <c r="D2589" s="339" t="s">
        <v>9</v>
      </c>
      <c r="E2589" s="339">
        <v>7330.51</v>
      </c>
      <c r="F2589" s="339">
        <v>1319.49</v>
      </c>
      <c r="G2589" s="339">
        <f>ROUND((C2589*(E2589)),2)</f>
        <v>8063.56</v>
      </c>
      <c r="H2589" s="339">
        <f>ROUND((C2589*(F2589)),2)</f>
        <v>1451.44</v>
      </c>
    </row>
    <row r="2590" spans="1:10" x14ac:dyDescent="0.2">
      <c r="B2590" s="339" t="s">
        <v>784</v>
      </c>
      <c r="C2590" s="339">
        <v>1.1000000000000001</v>
      </c>
      <c r="D2590" s="339" t="s">
        <v>714</v>
      </c>
      <c r="E2590" s="339">
        <v>76.27</v>
      </c>
      <c r="F2590" s="339">
        <v>13.73</v>
      </c>
      <c r="G2590" s="339">
        <f>ROUND((C2590*(E2590)),2)</f>
        <v>83.9</v>
      </c>
      <c r="H2590" s="339">
        <f>ROUND((C2590*(F2590)),2)</f>
        <v>15.1</v>
      </c>
    </row>
    <row r="2591" spans="1:10" x14ac:dyDescent="0.2">
      <c r="B2591" s="339" t="s">
        <v>722</v>
      </c>
    </row>
    <row r="2592" spans="1:10" x14ac:dyDescent="0.2">
      <c r="B2592" s="339" t="s">
        <v>1033</v>
      </c>
      <c r="C2592" s="339">
        <v>0.1</v>
      </c>
      <c r="D2592" s="339" t="s">
        <v>721</v>
      </c>
      <c r="E2592" s="339">
        <v>1260.3399999999999</v>
      </c>
      <c r="F2592" s="339">
        <v>0</v>
      </c>
      <c r="G2592" s="339">
        <f>ROUND((C2592*(E2592)),2)</f>
        <v>126.03</v>
      </c>
      <c r="H2592" s="339">
        <f>ROUND((C2592*(F2592)),2)</f>
        <v>0</v>
      </c>
    </row>
    <row r="2593" spans="1:10" x14ac:dyDescent="0.2">
      <c r="B2593" s="339" t="s">
        <v>1073</v>
      </c>
      <c r="C2593" s="339">
        <v>10</v>
      </c>
      <c r="D2593" s="339" t="s">
        <v>2</v>
      </c>
      <c r="E2593" s="339">
        <v>316.64</v>
      </c>
      <c r="F2593" s="339">
        <v>0</v>
      </c>
      <c r="G2593" s="339">
        <f>ROUND((C2593*(E2593)),2)</f>
        <v>3166.4</v>
      </c>
      <c r="H2593" s="339">
        <f>ROUND((C2593*(F2593)),2)</f>
        <v>0</v>
      </c>
    </row>
    <row r="2594" spans="1:10" x14ac:dyDescent="0.2">
      <c r="B2594" s="339" t="s">
        <v>1049</v>
      </c>
      <c r="C2594" s="339">
        <v>10</v>
      </c>
      <c r="D2594" s="339" t="s">
        <v>2</v>
      </c>
      <c r="E2594" s="339">
        <v>57.305486148832152</v>
      </c>
      <c r="F2594" s="339">
        <v>0</v>
      </c>
      <c r="G2594" s="339">
        <f>ROUND((C2594*(E2594)),2)</f>
        <v>573.04999999999995</v>
      </c>
      <c r="H2594" s="339">
        <f>ROUND((C2594*(F2594)),2)</f>
        <v>0</v>
      </c>
    </row>
    <row r="2595" spans="1:10" x14ac:dyDescent="0.2">
      <c r="B2595" s="339" t="s">
        <v>707</v>
      </c>
      <c r="G2595" s="339">
        <f>SUM(G2588:G2594)</f>
        <v>13480.15</v>
      </c>
      <c r="H2595" s="339">
        <f>SUM(H2588:H2594)</f>
        <v>1730.6399999999999</v>
      </c>
      <c r="I2595" s="340">
        <f>SUM(G2595:H2595)</f>
        <v>15210.789999999999</v>
      </c>
    </row>
    <row r="2597" spans="1:10" ht="24" x14ac:dyDescent="0.2">
      <c r="A2597" s="339">
        <f>+A2583+0.01</f>
        <v>111.26000000000013</v>
      </c>
      <c r="B2597" s="339" t="s">
        <v>1074</v>
      </c>
      <c r="C2597" s="339">
        <v>1</v>
      </c>
      <c r="D2597" s="339" t="s">
        <v>9</v>
      </c>
      <c r="G2597" s="339">
        <f>+G2609/C2600</f>
        <v>13486.73</v>
      </c>
      <c r="H2597" s="339">
        <f>+H2609/C2600</f>
        <v>1593.69</v>
      </c>
      <c r="I2597" s="340">
        <f>+H2597+G2597</f>
        <v>15080.42</v>
      </c>
      <c r="J2597" s="339" t="s">
        <v>701</v>
      </c>
    </row>
    <row r="2598" spans="1:10" x14ac:dyDescent="0.2">
      <c r="C2598" s="339">
        <v>1</v>
      </c>
      <c r="D2598" s="339" t="s">
        <v>2</v>
      </c>
      <c r="G2598" s="339">
        <f>+G2597/C2608</f>
        <v>1348.673</v>
      </c>
      <c r="H2598" s="339">
        <f>+H2597/C2608</f>
        <v>159.369</v>
      </c>
      <c r="I2598" s="340">
        <f>+H2598+G2598</f>
        <v>1508.0419999999999</v>
      </c>
    </row>
    <row r="2599" spans="1:10" x14ac:dyDescent="0.2">
      <c r="B2599" s="339" t="s">
        <v>1071</v>
      </c>
    </row>
    <row r="2600" spans="1:10" x14ac:dyDescent="0.2">
      <c r="B2600" s="339" t="s">
        <v>703</v>
      </c>
      <c r="C2600" s="339">
        <v>1</v>
      </c>
      <c r="D2600" s="339" t="s">
        <v>9</v>
      </c>
    </row>
    <row r="2601" spans="1:10" x14ac:dyDescent="0.2">
      <c r="B2601" s="339" t="s">
        <v>704</v>
      </c>
    </row>
    <row r="2602" spans="1:10" x14ac:dyDescent="0.2">
      <c r="B2602" s="339" t="s">
        <v>1072</v>
      </c>
      <c r="C2602" s="339">
        <f>+ROUND((0.1042*1.1),4)</f>
        <v>0.11459999999999999</v>
      </c>
      <c r="D2602" s="339" t="s">
        <v>1048</v>
      </c>
      <c r="E2602" s="339">
        <v>12802.88</v>
      </c>
      <c r="F2602" s="339">
        <v>2304.52</v>
      </c>
      <c r="G2602" s="339">
        <f>ROUND((C2602*(E2602)),2)</f>
        <v>1467.21</v>
      </c>
      <c r="H2602" s="339">
        <f>ROUND((C2602*(F2602)),2)</f>
        <v>264.10000000000002</v>
      </c>
    </row>
    <row r="2603" spans="1:10" x14ac:dyDescent="0.2">
      <c r="B2603" s="339" t="s">
        <v>1075</v>
      </c>
      <c r="C2603" s="339">
        <f>+C2600*1.1</f>
        <v>1.1000000000000001</v>
      </c>
      <c r="D2603" s="339" t="s">
        <v>9</v>
      </c>
      <c r="E2603" s="339">
        <v>7336.49</v>
      </c>
      <c r="F2603" s="339">
        <v>1194.9900000000002</v>
      </c>
      <c r="G2603" s="339">
        <f>ROUND((C2603*(E2603)),2)</f>
        <v>8070.14</v>
      </c>
      <c r="H2603" s="339">
        <f>ROUND((C2603*(F2603)),2)</f>
        <v>1314.49</v>
      </c>
    </row>
    <row r="2604" spans="1:10" x14ac:dyDescent="0.2">
      <c r="B2604" s="339" t="s">
        <v>784</v>
      </c>
      <c r="C2604" s="339">
        <v>1.1000000000000001</v>
      </c>
      <c r="D2604" s="339" t="s">
        <v>714</v>
      </c>
      <c r="E2604" s="339">
        <v>76.27</v>
      </c>
      <c r="F2604" s="339">
        <v>13.73</v>
      </c>
      <c r="G2604" s="339">
        <f>ROUND((C2604*(E2604)),2)</f>
        <v>83.9</v>
      </c>
      <c r="H2604" s="339">
        <f>ROUND((C2604*(F2604)),2)</f>
        <v>15.1</v>
      </c>
    </row>
    <row r="2605" spans="1:10" x14ac:dyDescent="0.2">
      <c r="B2605" s="339" t="s">
        <v>722</v>
      </c>
    </row>
    <row r="2606" spans="1:10" x14ac:dyDescent="0.2">
      <c r="B2606" s="339" t="s">
        <v>1033</v>
      </c>
      <c r="C2606" s="339">
        <v>0.1</v>
      </c>
      <c r="D2606" s="339" t="s">
        <v>721</v>
      </c>
      <c r="E2606" s="339">
        <v>1260.3399999999999</v>
      </c>
      <c r="F2606" s="339">
        <v>0</v>
      </c>
      <c r="G2606" s="339">
        <f>ROUND((C2606*(E2606)),2)</f>
        <v>126.03</v>
      </c>
      <c r="H2606" s="339">
        <f>ROUND((C2606*(F2606)),2)</f>
        <v>0</v>
      </c>
    </row>
    <row r="2607" spans="1:10" x14ac:dyDescent="0.2">
      <c r="B2607" s="339" t="s">
        <v>1073</v>
      </c>
      <c r="C2607" s="339">
        <v>10</v>
      </c>
      <c r="D2607" s="339" t="s">
        <v>2</v>
      </c>
      <c r="E2607" s="339">
        <v>316.64</v>
      </c>
      <c r="F2607" s="339">
        <v>0</v>
      </c>
      <c r="G2607" s="339">
        <f>ROUND((C2607*(E2607)),2)</f>
        <v>3166.4</v>
      </c>
      <c r="H2607" s="339">
        <f>ROUND((C2607*(F2607)),2)</f>
        <v>0</v>
      </c>
    </row>
    <row r="2608" spans="1:10" x14ac:dyDescent="0.2">
      <c r="B2608" s="339" t="s">
        <v>1049</v>
      </c>
      <c r="C2608" s="339">
        <v>10</v>
      </c>
      <c r="D2608" s="339" t="s">
        <v>2</v>
      </c>
      <c r="E2608" s="339">
        <v>57.305486148832152</v>
      </c>
      <c r="F2608" s="339">
        <v>0</v>
      </c>
      <c r="G2608" s="339">
        <f>ROUND((C2608*(E2608)),2)</f>
        <v>573.04999999999995</v>
      </c>
      <c r="H2608" s="339">
        <f>ROUND((C2608*(F2608)),2)</f>
        <v>0</v>
      </c>
    </row>
    <row r="2609" spans="1:10" x14ac:dyDescent="0.2">
      <c r="B2609" s="339" t="s">
        <v>707</v>
      </c>
      <c r="G2609" s="339">
        <f>SUM(G2602:G2608)</f>
        <v>13486.73</v>
      </c>
      <c r="H2609" s="339">
        <f>SUM(H2602:H2608)</f>
        <v>1593.69</v>
      </c>
      <c r="I2609" s="340">
        <f>SUM(G2609:H2609)</f>
        <v>15080.42</v>
      </c>
    </row>
    <row r="2611" spans="1:10" x14ac:dyDescent="0.2">
      <c r="A2611" s="339">
        <v>112</v>
      </c>
      <c r="B2611" s="339" t="s">
        <v>1076</v>
      </c>
    </row>
    <row r="2612" spans="1:10" x14ac:dyDescent="0.2">
      <c r="A2612" s="339">
        <f>+A2611+0.01</f>
        <v>112.01</v>
      </c>
      <c r="B2612" s="339" t="s">
        <v>1077</v>
      </c>
      <c r="C2612" s="339">
        <v>1</v>
      </c>
      <c r="D2612" s="339" t="s">
        <v>9</v>
      </c>
      <c r="G2612" s="339">
        <f>+G2621/C2614</f>
        <v>7436.28</v>
      </c>
      <c r="H2612" s="339">
        <f>+H2621/C2614</f>
        <v>1250.23</v>
      </c>
      <c r="I2612" s="340">
        <f>+H2612+G2612</f>
        <v>8686.51</v>
      </c>
      <c r="J2612" s="339" t="s">
        <v>701</v>
      </c>
    </row>
    <row r="2613" spans="1:10" x14ac:dyDescent="0.2">
      <c r="B2613" s="339" t="s">
        <v>1078</v>
      </c>
    </row>
    <row r="2614" spans="1:10" x14ac:dyDescent="0.2">
      <c r="B2614" s="339" t="s">
        <v>703</v>
      </c>
      <c r="C2614" s="339">
        <v>1</v>
      </c>
      <c r="D2614" s="339" t="s">
        <v>9</v>
      </c>
    </row>
    <row r="2615" spans="1:10" x14ac:dyDescent="0.2">
      <c r="B2615" s="339" t="s">
        <v>704</v>
      </c>
    </row>
    <row r="2616" spans="1:10" x14ac:dyDescent="0.2">
      <c r="B2616" s="339" t="s">
        <v>751</v>
      </c>
      <c r="C2616" s="339">
        <v>11.5</v>
      </c>
      <c r="D2616" s="339" t="s">
        <v>716</v>
      </c>
      <c r="E2616" s="339">
        <v>474.58</v>
      </c>
      <c r="F2616" s="339">
        <v>85.42</v>
      </c>
      <c r="G2616" s="339">
        <f>ROUND((C2616*(E2616)),2)</f>
        <v>5457.67</v>
      </c>
      <c r="H2616" s="339">
        <f>ROUND((C2616*(F2616)),2)</f>
        <v>982.33</v>
      </c>
    </row>
    <row r="2617" spans="1:10" x14ac:dyDescent="0.2">
      <c r="B2617" s="339" t="s">
        <v>1079</v>
      </c>
      <c r="C2617" s="339">
        <v>1</v>
      </c>
      <c r="D2617" s="339" t="s">
        <v>9</v>
      </c>
      <c r="E2617" s="339">
        <v>1398.31</v>
      </c>
      <c r="F2617" s="339">
        <v>251.7</v>
      </c>
      <c r="G2617" s="339">
        <f>ROUND((C2617*(E2617)),2)</f>
        <v>1398.31</v>
      </c>
      <c r="H2617" s="339">
        <f>ROUND((C2617*(F2617)),2)</f>
        <v>251.7</v>
      </c>
    </row>
    <row r="2618" spans="1:10" x14ac:dyDescent="0.2">
      <c r="B2618" s="339" t="s">
        <v>755</v>
      </c>
      <c r="C2618" s="339">
        <v>60</v>
      </c>
      <c r="D2618" s="339" t="s">
        <v>756</v>
      </c>
      <c r="E2618" s="339">
        <v>1.5</v>
      </c>
      <c r="F2618" s="339">
        <v>0.27</v>
      </c>
      <c r="G2618" s="339">
        <f>ROUND((C2618*(E2618)),2)</f>
        <v>90</v>
      </c>
      <c r="H2618" s="339">
        <f>ROUND((C2618*(F2618)),2)</f>
        <v>16.2</v>
      </c>
    </row>
    <row r="2619" spans="1:10" x14ac:dyDescent="0.2">
      <c r="B2619" s="339" t="s">
        <v>722</v>
      </c>
    </row>
    <row r="2620" spans="1:10" x14ac:dyDescent="0.2">
      <c r="B2620" s="339" t="s">
        <v>1080</v>
      </c>
      <c r="C2620" s="339">
        <v>0.5</v>
      </c>
      <c r="D2620" s="339" t="s">
        <v>721</v>
      </c>
      <c r="E2620" s="339">
        <v>980.59</v>
      </c>
      <c r="F2620" s="339">
        <v>0</v>
      </c>
      <c r="G2620" s="339">
        <f>ROUND((C2620*(E2620)),2)</f>
        <v>490.3</v>
      </c>
      <c r="H2620" s="339">
        <f>ROUND((C2620*(F2620)),2)</f>
        <v>0</v>
      </c>
    </row>
    <row r="2621" spans="1:10" x14ac:dyDescent="0.2">
      <c r="B2621" s="339" t="s">
        <v>707</v>
      </c>
      <c r="G2621" s="339">
        <f>SUM(G2616:G2620)</f>
        <v>7436.28</v>
      </c>
      <c r="H2621" s="339">
        <f>SUM(H2616:H2620)</f>
        <v>1250.23</v>
      </c>
      <c r="I2621" s="340">
        <f>SUM(G2621:H2621)</f>
        <v>8686.51</v>
      </c>
    </row>
    <row r="2623" spans="1:10" x14ac:dyDescent="0.2">
      <c r="A2623" s="339">
        <f>+A2612+0.01</f>
        <v>112.02000000000001</v>
      </c>
      <c r="B2623" s="339" t="s">
        <v>1081</v>
      </c>
      <c r="C2623" s="339">
        <v>1</v>
      </c>
      <c r="D2623" s="339" t="s">
        <v>9</v>
      </c>
      <c r="G2623" s="339">
        <f>+G2632/C2625</f>
        <v>6219.8300000000008</v>
      </c>
      <c r="H2623" s="339">
        <f>+H2632/C2625</f>
        <v>1031.28</v>
      </c>
      <c r="I2623" s="340">
        <f>+H2623+G2623</f>
        <v>7251.1100000000006</v>
      </c>
      <c r="J2623" s="339" t="s">
        <v>701</v>
      </c>
    </row>
    <row r="2624" spans="1:10" x14ac:dyDescent="0.2">
      <c r="B2624" s="339" t="s">
        <v>1082</v>
      </c>
    </row>
    <row r="2625" spans="1:10" x14ac:dyDescent="0.2">
      <c r="B2625" s="339" t="s">
        <v>703</v>
      </c>
      <c r="C2625" s="339">
        <v>1</v>
      </c>
      <c r="D2625" s="339" t="s">
        <v>9</v>
      </c>
    </row>
    <row r="2626" spans="1:10" x14ac:dyDescent="0.2">
      <c r="B2626" s="339" t="s">
        <v>704</v>
      </c>
    </row>
    <row r="2627" spans="1:10" x14ac:dyDescent="0.2">
      <c r="B2627" s="339" t="s">
        <v>751</v>
      </c>
      <c r="C2627" s="339">
        <v>9</v>
      </c>
      <c r="D2627" s="339" t="s">
        <v>716</v>
      </c>
      <c r="E2627" s="339">
        <v>474.58</v>
      </c>
      <c r="F2627" s="339">
        <v>85.42</v>
      </c>
      <c r="G2627" s="339">
        <f>ROUND((C2627*(E2627)),2)</f>
        <v>4271.22</v>
      </c>
      <c r="H2627" s="339">
        <f>ROUND((C2627*(F2627)),2)</f>
        <v>768.78</v>
      </c>
    </row>
    <row r="2628" spans="1:10" x14ac:dyDescent="0.2">
      <c r="B2628" s="339" t="s">
        <v>1079</v>
      </c>
      <c r="C2628" s="339">
        <v>1</v>
      </c>
      <c r="D2628" s="339" t="s">
        <v>9</v>
      </c>
      <c r="E2628" s="339">
        <v>1398.31</v>
      </c>
      <c r="F2628" s="339">
        <v>251.7</v>
      </c>
      <c r="G2628" s="339">
        <f>ROUND((C2628*(E2628)),2)</f>
        <v>1398.31</v>
      </c>
      <c r="H2628" s="339">
        <f>ROUND((C2628*(F2628)),2)</f>
        <v>251.7</v>
      </c>
    </row>
    <row r="2629" spans="1:10" x14ac:dyDescent="0.2">
      <c r="B2629" s="339" t="s">
        <v>755</v>
      </c>
      <c r="C2629" s="339">
        <v>40</v>
      </c>
      <c r="D2629" s="339" t="s">
        <v>756</v>
      </c>
      <c r="E2629" s="339">
        <v>1.5</v>
      </c>
      <c r="F2629" s="339">
        <v>0.27</v>
      </c>
      <c r="G2629" s="339">
        <f>ROUND((C2629*(E2629)),2)</f>
        <v>60</v>
      </c>
      <c r="H2629" s="339">
        <f>ROUND((C2629*(F2629)),2)</f>
        <v>10.8</v>
      </c>
    </row>
    <row r="2630" spans="1:10" x14ac:dyDescent="0.2">
      <c r="B2630" s="339" t="s">
        <v>722</v>
      </c>
    </row>
    <row r="2631" spans="1:10" x14ac:dyDescent="0.2">
      <c r="B2631" s="339" t="s">
        <v>1080</v>
      </c>
      <c r="C2631" s="339">
        <v>0.5</v>
      </c>
      <c r="D2631" s="339" t="s">
        <v>721</v>
      </c>
      <c r="E2631" s="339">
        <v>980.59</v>
      </c>
      <c r="F2631" s="339">
        <v>0</v>
      </c>
      <c r="G2631" s="339">
        <f>ROUND((C2631*(E2631)),2)</f>
        <v>490.3</v>
      </c>
      <c r="H2631" s="339">
        <f>ROUND((C2631*(F2631)),2)</f>
        <v>0</v>
      </c>
    </row>
    <row r="2632" spans="1:10" x14ac:dyDescent="0.2">
      <c r="B2632" s="339" t="s">
        <v>707</v>
      </c>
      <c r="G2632" s="339">
        <f>SUM(G2627:G2631)</f>
        <v>6219.8300000000008</v>
      </c>
      <c r="H2632" s="339">
        <f>SUM(H2627:H2631)</f>
        <v>1031.28</v>
      </c>
      <c r="I2632" s="340">
        <f>SUM(G2632:H2632)</f>
        <v>7251.1100000000006</v>
      </c>
    </row>
    <row r="2634" spans="1:10" x14ac:dyDescent="0.2">
      <c r="A2634" s="339">
        <f>+A2623+0.01</f>
        <v>112.03000000000002</v>
      </c>
      <c r="B2634" s="339" t="s">
        <v>1083</v>
      </c>
      <c r="C2634" s="339">
        <v>1</v>
      </c>
      <c r="D2634" s="339" t="s">
        <v>9</v>
      </c>
      <c r="G2634" s="339">
        <f>+G2644/C2636</f>
        <v>8143.64</v>
      </c>
      <c r="H2634" s="339">
        <f>+H2644/C2636</f>
        <v>1377.57</v>
      </c>
      <c r="I2634" s="340">
        <f>+H2634+G2634</f>
        <v>9521.2100000000009</v>
      </c>
      <c r="J2634" s="339" t="s">
        <v>701</v>
      </c>
    </row>
    <row r="2635" spans="1:10" x14ac:dyDescent="0.2">
      <c r="B2635" s="339" t="s">
        <v>1084</v>
      </c>
    </row>
    <row r="2636" spans="1:10" x14ac:dyDescent="0.2">
      <c r="B2636" s="339" t="s">
        <v>703</v>
      </c>
      <c r="C2636" s="339">
        <v>1</v>
      </c>
      <c r="D2636" s="339" t="s">
        <v>9</v>
      </c>
    </row>
    <row r="2637" spans="1:10" x14ac:dyDescent="0.2">
      <c r="B2637" s="339" t="s">
        <v>704</v>
      </c>
    </row>
    <row r="2638" spans="1:10" x14ac:dyDescent="0.2">
      <c r="B2638" s="339" t="s">
        <v>751</v>
      </c>
      <c r="C2638" s="339">
        <v>9.4499999999999993</v>
      </c>
      <c r="D2638" s="339" t="s">
        <v>716</v>
      </c>
      <c r="E2638" s="339">
        <v>474.58</v>
      </c>
      <c r="F2638" s="339">
        <v>85.42</v>
      </c>
      <c r="G2638" s="339">
        <f>ROUND((C2638*(E2638)),2)</f>
        <v>4484.78</v>
      </c>
      <c r="H2638" s="339">
        <f>ROUND((C2638*(F2638)),2)</f>
        <v>807.22</v>
      </c>
    </row>
    <row r="2639" spans="1:10" x14ac:dyDescent="0.2">
      <c r="B2639" s="339" t="s">
        <v>1085</v>
      </c>
      <c r="C2639" s="339">
        <v>3.15</v>
      </c>
      <c r="D2639" s="339" t="s">
        <v>716</v>
      </c>
      <c r="E2639" s="339">
        <v>419.49</v>
      </c>
      <c r="F2639" s="339">
        <v>75.510000000000005</v>
      </c>
      <c r="G2639" s="339">
        <f>ROUND((C2639*(E2639)),2)</f>
        <v>1321.39</v>
      </c>
      <c r="H2639" s="339">
        <f>ROUND((C2639*(F2639)),2)</f>
        <v>237.86</v>
      </c>
    </row>
    <row r="2640" spans="1:10" x14ac:dyDescent="0.2">
      <c r="B2640" s="339" t="s">
        <v>1086</v>
      </c>
      <c r="C2640" s="339">
        <v>1.05</v>
      </c>
      <c r="D2640" s="339" t="s">
        <v>9</v>
      </c>
      <c r="E2640" s="339">
        <v>1694.92</v>
      </c>
      <c r="F2640" s="339">
        <v>305.08999999999997</v>
      </c>
      <c r="G2640" s="339">
        <f>ROUND((C2640*(E2640)),2)</f>
        <v>1779.67</v>
      </c>
      <c r="H2640" s="339">
        <f>ROUND((C2640*(F2640)),2)</f>
        <v>320.33999999999997</v>
      </c>
    </row>
    <row r="2641" spans="1:10" x14ac:dyDescent="0.2">
      <c r="B2641" s="339" t="s">
        <v>755</v>
      </c>
      <c r="C2641" s="339">
        <v>45</v>
      </c>
      <c r="D2641" s="339" t="s">
        <v>756</v>
      </c>
      <c r="E2641" s="339">
        <v>1.5</v>
      </c>
      <c r="F2641" s="339">
        <v>0.27</v>
      </c>
      <c r="G2641" s="339">
        <f>ROUND((C2641*(E2641)),2)</f>
        <v>67.5</v>
      </c>
      <c r="H2641" s="339">
        <f>ROUND((C2641*(F2641)),2)</f>
        <v>12.15</v>
      </c>
    </row>
    <row r="2642" spans="1:10" x14ac:dyDescent="0.2">
      <c r="B2642" s="339" t="s">
        <v>722</v>
      </c>
    </row>
    <row r="2643" spans="1:10" x14ac:dyDescent="0.2">
      <c r="B2643" s="339" t="s">
        <v>1080</v>
      </c>
      <c r="C2643" s="339">
        <v>0.5</v>
      </c>
      <c r="D2643" s="339" t="s">
        <v>721</v>
      </c>
      <c r="E2643" s="339">
        <v>980.59</v>
      </c>
      <c r="F2643" s="339">
        <v>0</v>
      </c>
      <c r="G2643" s="339">
        <f>ROUND((C2643*(E2643)),2)</f>
        <v>490.3</v>
      </c>
      <c r="H2643" s="339">
        <f>ROUND((C2643*(F2643)),2)</f>
        <v>0</v>
      </c>
    </row>
    <row r="2644" spans="1:10" x14ac:dyDescent="0.2">
      <c r="B2644" s="339" t="s">
        <v>707</v>
      </c>
      <c r="G2644" s="339">
        <f>SUM(G2638:G2643)</f>
        <v>8143.64</v>
      </c>
      <c r="H2644" s="339">
        <f>SUM(H2638:H2643)</f>
        <v>1377.57</v>
      </c>
      <c r="I2644" s="340">
        <f>SUM(G2644:H2644)</f>
        <v>9521.2100000000009</v>
      </c>
    </row>
    <row r="2646" spans="1:10" x14ac:dyDescent="0.2">
      <c r="A2646" s="339">
        <f>+A2634+0.01</f>
        <v>112.04000000000002</v>
      </c>
      <c r="B2646" s="339" t="s">
        <v>1087</v>
      </c>
      <c r="C2646" s="339">
        <v>1</v>
      </c>
      <c r="D2646" s="339" t="s">
        <v>9</v>
      </c>
      <c r="G2646" s="339">
        <f>+G2654/C2648</f>
        <v>5219.4000000000005</v>
      </c>
      <c r="H2646" s="339">
        <f>+H2654/C2648</f>
        <v>851.22</v>
      </c>
      <c r="I2646" s="340">
        <f>+H2646+G2646</f>
        <v>6070.6200000000008</v>
      </c>
      <c r="J2646" s="339" t="s">
        <v>701</v>
      </c>
    </row>
    <row r="2647" spans="1:10" x14ac:dyDescent="0.2">
      <c r="B2647" s="339" t="s">
        <v>1082</v>
      </c>
    </row>
    <row r="2648" spans="1:10" x14ac:dyDescent="0.2">
      <c r="B2648" s="339" t="s">
        <v>703</v>
      </c>
      <c r="C2648" s="339">
        <v>1</v>
      </c>
      <c r="D2648" s="339" t="s">
        <v>9</v>
      </c>
    </row>
    <row r="2649" spans="1:10" x14ac:dyDescent="0.2">
      <c r="B2649" s="339" t="s">
        <v>704</v>
      </c>
    </row>
    <row r="2650" spans="1:10" x14ac:dyDescent="0.2">
      <c r="B2650" s="339" t="s">
        <v>751</v>
      </c>
      <c r="C2650" s="339">
        <v>6.45</v>
      </c>
      <c r="D2650" s="339" t="s">
        <v>716</v>
      </c>
      <c r="E2650" s="339">
        <v>474.58</v>
      </c>
      <c r="F2650" s="339">
        <v>85.42</v>
      </c>
      <c r="G2650" s="339">
        <f>ROUND((C2650*(E2650)),2)</f>
        <v>3061.04</v>
      </c>
      <c r="H2650" s="339">
        <f>ROUND((C2650*(F2650)),2)</f>
        <v>550.96</v>
      </c>
    </row>
    <row r="2651" spans="1:10" x14ac:dyDescent="0.2">
      <c r="B2651" s="339" t="s">
        <v>1079</v>
      </c>
      <c r="C2651" s="339">
        <v>1.1499999999999999</v>
      </c>
      <c r="D2651" s="339" t="s">
        <v>9</v>
      </c>
      <c r="E2651" s="339">
        <v>1398.31</v>
      </c>
      <c r="F2651" s="339">
        <v>251.7</v>
      </c>
      <c r="G2651" s="339">
        <f>ROUND((C2651*(E2651)),2)</f>
        <v>1608.06</v>
      </c>
      <c r="H2651" s="339">
        <f>ROUND((C2651*(F2651)),2)</f>
        <v>289.45999999999998</v>
      </c>
    </row>
    <row r="2652" spans="1:10" x14ac:dyDescent="0.2">
      <c r="B2652" s="339" t="s">
        <v>755</v>
      </c>
      <c r="C2652" s="339">
        <v>40</v>
      </c>
      <c r="D2652" s="339" t="s">
        <v>756</v>
      </c>
      <c r="E2652" s="339">
        <v>1.5</v>
      </c>
      <c r="F2652" s="339">
        <v>0.27</v>
      </c>
      <c r="G2652" s="339">
        <f>ROUND((C2652*(E2652)),2)</f>
        <v>60</v>
      </c>
      <c r="H2652" s="339">
        <f>ROUND((C2652*(F2652)),2)</f>
        <v>10.8</v>
      </c>
    </row>
    <row r="2653" spans="1:10" x14ac:dyDescent="0.2">
      <c r="B2653" s="339" t="s">
        <v>1080</v>
      </c>
      <c r="C2653" s="339">
        <v>0.5</v>
      </c>
      <c r="D2653" s="339" t="s">
        <v>721</v>
      </c>
      <c r="E2653" s="339">
        <v>980.59</v>
      </c>
      <c r="F2653" s="339">
        <v>0</v>
      </c>
      <c r="G2653" s="339">
        <f>ROUND((C2653*(E2653)),2)</f>
        <v>490.3</v>
      </c>
      <c r="H2653" s="339">
        <f>ROUND((C2653*(F2653)),2)</f>
        <v>0</v>
      </c>
    </row>
    <row r="2654" spans="1:10" x14ac:dyDescent="0.2">
      <c r="B2654" s="339" t="s">
        <v>707</v>
      </c>
      <c r="G2654" s="339">
        <f>SUM(G2650:G2653)</f>
        <v>5219.4000000000005</v>
      </c>
      <c r="H2654" s="339">
        <f>SUM(H2650:H2653)</f>
        <v>851.22</v>
      </c>
      <c r="I2654" s="340">
        <f>SUM(G2654:H2654)</f>
        <v>6070.6200000000008</v>
      </c>
    </row>
    <row r="2656" spans="1:10" x14ac:dyDescent="0.2">
      <c r="A2656" s="339">
        <v>113</v>
      </c>
      <c r="B2656" s="339" t="s">
        <v>1088</v>
      </c>
    </row>
    <row r="2657" spans="1:10" x14ac:dyDescent="0.2">
      <c r="A2657" s="339">
        <f>+A2656+0.01</f>
        <v>113.01</v>
      </c>
      <c r="B2657" s="339" t="s">
        <v>1089</v>
      </c>
      <c r="C2657" s="339">
        <v>1</v>
      </c>
      <c r="D2657" s="339" t="s">
        <v>2</v>
      </c>
      <c r="G2657" s="339">
        <f>+G2665/C2659</f>
        <v>62.94</v>
      </c>
      <c r="H2657" s="339">
        <f>+H2665/C2659</f>
        <v>2.93</v>
      </c>
      <c r="I2657" s="340">
        <f>+H2657+G2657</f>
        <v>65.87</v>
      </c>
      <c r="J2657" s="339" t="s">
        <v>701</v>
      </c>
    </row>
    <row r="2658" spans="1:10" x14ac:dyDescent="0.2">
      <c r="B2658" s="339" t="s">
        <v>1090</v>
      </c>
    </row>
    <row r="2659" spans="1:10" x14ac:dyDescent="0.2">
      <c r="B2659" s="339" t="s">
        <v>703</v>
      </c>
      <c r="C2659" s="339">
        <v>1</v>
      </c>
      <c r="D2659" s="339" t="s">
        <v>2</v>
      </c>
    </row>
    <row r="2660" spans="1:10" x14ac:dyDescent="0.2">
      <c r="B2660" s="339" t="s">
        <v>704</v>
      </c>
    </row>
    <row r="2661" spans="1:10" x14ac:dyDescent="0.2">
      <c r="B2661" s="339" t="s">
        <v>1091</v>
      </c>
      <c r="C2661" s="339">
        <f>0.5/6</f>
        <v>8.3333333333333329E-2</v>
      </c>
      <c r="D2661" s="339" t="s">
        <v>735</v>
      </c>
      <c r="E2661" s="339">
        <v>169</v>
      </c>
      <c r="F2661" s="339">
        <v>30.42</v>
      </c>
      <c r="G2661" s="339">
        <f>ROUND((C2661*(E2661)),2)</f>
        <v>14.08</v>
      </c>
      <c r="H2661" s="339">
        <f>ROUND((C2661*(F2661)),2)</f>
        <v>2.54</v>
      </c>
    </row>
    <row r="2662" spans="1:10" x14ac:dyDescent="0.2">
      <c r="B2662" s="339" t="s">
        <v>1092</v>
      </c>
      <c r="C2662" s="339">
        <f>+C2661/2</f>
        <v>4.1666666666666664E-2</v>
      </c>
      <c r="D2662" s="339" t="s">
        <v>1093</v>
      </c>
      <c r="E2662" s="339">
        <v>52</v>
      </c>
      <c r="F2662" s="339">
        <v>9.36</v>
      </c>
      <c r="G2662" s="339">
        <f>ROUND((C2662*(E2662)),2)</f>
        <v>2.17</v>
      </c>
      <c r="H2662" s="339">
        <f>ROUND((C2662*(F2662)),2)</f>
        <v>0.39</v>
      </c>
    </row>
    <row r="2663" spans="1:10" x14ac:dyDescent="0.2">
      <c r="B2663" s="339" t="s">
        <v>722</v>
      </c>
    </row>
    <row r="2664" spans="1:10" x14ac:dyDescent="0.2">
      <c r="B2664" s="339" t="s">
        <v>1094</v>
      </c>
      <c r="C2664" s="339">
        <v>0.02</v>
      </c>
      <c r="D2664" s="339" t="s">
        <v>721</v>
      </c>
      <c r="E2664" s="339">
        <v>2334.67</v>
      </c>
      <c r="F2664" s="339">
        <v>0</v>
      </c>
      <c r="G2664" s="339">
        <f>ROUND((C2664*(E2664)),2)</f>
        <v>46.69</v>
      </c>
      <c r="H2664" s="339">
        <f>ROUND((C2664*(F2664)),2)</f>
        <v>0</v>
      </c>
    </row>
    <row r="2665" spans="1:10" x14ac:dyDescent="0.2">
      <c r="B2665" s="339" t="s">
        <v>707</v>
      </c>
      <c r="G2665" s="339">
        <f>SUM(G2661:G2664)</f>
        <v>62.94</v>
      </c>
      <c r="H2665" s="339">
        <f>SUM(H2661:H2664)</f>
        <v>2.93</v>
      </c>
      <c r="I2665" s="340">
        <f>SUM(G2665:H2665)</f>
        <v>65.87</v>
      </c>
    </row>
    <row r="2667" spans="1:10" x14ac:dyDescent="0.2">
      <c r="A2667" s="339">
        <f>+A2657+0.01</f>
        <v>113.02000000000001</v>
      </c>
      <c r="B2667" s="339" t="s">
        <v>1095</v>
      </c>
      <c r="C2667" s="339">
        <v>1</v>
      </c>
      <c r="D2667" s="339" t="s">
        <v>2</v>
      </c>
      <c r="G2667" s="339">
        <f>+G2679/C2669</f>
        <v>1261.8599999999999</v>
      </c>
      <c r="H2667" s="339">
        <f>+H2679/C2669</f>
        <v>133.21</v>
      </c>
      <c r="I2667" s="340">
        <f>+H2667+G2667</f>
        <v>1395.07</v>
      </c>
      <c r="J2667" s="339" t="s">
        <v>701</v>
      </c>
    </row>
    <row r="2668" spans="1:10" x14ac:dyDescent="0.2">
      <c r="B2668" s="339" t="s">
        <v>1096</v>
      </c>
    </row>
    <row r="2669" spans="1:10" x14ac:dyDescent="0.2">
      <c r="B2669" s="339" t="s">
        <v>703</v>
      </c>
      <c r="C2669" s="339">
        <v>1</v>
      </c>
      <c r="D2669" s="339" t="s">
        <v>2</v>
      </c>
    </row>
    <row r="2670" spans="1:10" x14ac:dyDescent="0.2">
      <c r="B2670" s="339" t="s">
        <v>704</v>
      </c>
    </row>
    <row r="2671" spans="1:10" x14ac:dyDescent="0.2">
      <c r="B2671" s="339" t="s">
        <v>1097</v>
      </c>
      <c r="C2671" s="339">
        <v>13</v>
      </c>
      <c r="D2671" s="339" t="s">
        <v>692</v>
      </c>
      <c r="E2671" s="339">
        <v>38.14</v>
      </c>
      <c r="F2671" s="339">
        <v>6.87</v>
      </c>
      <c r="G2671" s="339">
        <f t="shared" ref="G2671:G2676" si="6">ROUND((C2671*(E2671)),2)</f>
        <v>495.82</v>
      </c>
      <c r="H2671" s="339">
        <f t="shared" ref="H2671:H2676" si="7">ROUND((C2671*(F2671)),2)</f>
        <v>89.31</v>
      </c>
    </row>
    <row r="2672" spans="1:10" x14ac:dyDescent="0.2">
      <c r="B2672" s="339" t="s">
        <v>1098</v>
      </c>
      <c r="C2672" s="339">
        <v>9.4999999999999998E-3</v>
      </c>
      <c r="D2672" s="339" t="s">
        <v>9</v>
      </c>
      <c r="E2672" s="339">
        <v>6577.0399999999991</v>
      </c>
      <c r="F2672" s="339">
        <v>967.25000000000011</v>
      </c>
      <c r="G2672" s="339">
        <f t="shared" si="6"/>
        <v>62.48</v>
      </c>
      <c r="H2672" s="339">
        <f t="shared" si="7"/>
        <v>9.19</v>
      </c>
    </row>
    <row r="2673" spans="1:10" x14ac:dyDescent="0.2">
      <c r="B2673" s="339" t="s">
        <v>1099</v>
      </c>
      <c r="C2673" s="339">
        <v>2.0799999999999999E-2</v>
      </c>
      <c r="D2673" s="339" t="s">
        <v>9</v>
      </c>
      <c r="E2673" s="339">
        <v>7436.28</v>
      </c>
      <c r="F2673" s="339">
        <v>1250.23</v>
      </c>
      <c r="G2673" s="339">
        <f t="shared" si="6"/>
        <v>154.66999999999999</v>
      </c>
      <c r="H2673" s="339">
        <f t="shared" si="7"/>
        <v>26</v>
      </c>
    </row>
    <row r="2674" spans="1:10" x14ac:dyDescent="0.2">
      <c r="B2674" s="339" t="s">
        <v>1100</v>
      </c>
      <c r="C2674" s="339">
        <v>1.0500000000000001E-2</v>
      </c>
      <c r="D2674" s="339" t="s">
        <v>782</v>
      </c>
      <c r="E2674" s="339">
        <v>2906.78</v>
      </c>
      <c r="F2674" s="339">
        <v>523.22</v>
      </c>
      <c r="G2674" s="339">
        <f t="shared" si="6"/>
        <v>30.52</v>
      </c>
      <c r="H2674" s="339">
        <f t="shared" si="7"/>
        <v>5.49</v>
      </c>
    </row>
    <row r="2675" spans="1:10" x14ac:dyDescent="0.2">
      <c r="B2675" s="339" t="s">
        <v>1101</v>
      </c>
      <c r="C2675" s="339">
        <f>+C2674*2</f>
        <v>2.1000000000000001E-2</v>
      </c>
      <c r="D2675" s="339" t="s">
        <v>714</v>
      </c>
      <c r="E2675" s="339">
        <v>76.27</v>
      </c>
      <c r="F2675" s="339">
        <v>13.73</v>
      </c>
      <c r="G2675" s="339">
        <f t="shared" si="6"/>
        <v>1.6</v>
      </c>
      <c r="H2675" s="339">
        <f t="shared" si="7"/>
        <v>0.28999999999999998</v>
      </c>
    </row>
    <row r="2676" spans="1:10" x14ac:dyDescent="0.2">
      <c r="B2676" s="339" t="s">
        <v>1102</v>
      </c>
      <c r="C2676" s="339">
        <v>1</v>
      </c>
      <c r="D2676" s="339" t="s">
        <v>2</v>
      </c>
      <c r="E2676" s="339">
        <v>62.94</v>
      </c>
      <c r="F2676" s="339">
        <v>2.93</v>
      </c>
      <c r="G2676" s="339">
        <f t="shared" si="6"/>
        <v>62.94</v>
      </c>
      <c r="H2676" s="339">
        <f t="shared" si="7"/>
        <v>2.93</v>
      </c>
    </row>
    <row r="2677" spans="1:10" x14ac:dyDescent="0.2">
      <c r="B2677" s="339" t="s">
        <v>722</v>
      </c>
    </row>
    <row r="2678" spans="1:10" x14ac:dyDescent="0.2">
      <c r="B2678" s="339" t="s">
        <v>1103</v>
      </c>
      <c r="C2678" s="339">
        <f>+C2671</f>
        <v>13</v>
      </c>
      <c r="D2678" s="339" t="s">
        <v>692</v>
      </c>
      <c r="E2678" s="339">
        <v>34.909999999999997</v>
      </c>
      <c r="F2678" s="339">
        <v>0</v>
      </c>
      <c r="G2678" s="339">
        <f>ROUND((C2678*(E2678)),2)</f>
        <v>453.83</v>
      </c>
      <c r="H2678" s="339">
        <f>ROUND((C2678*(F2678)),2)</f>
        <v>0</v>
      </c>
    </row>
    <row r="2679" spans="1:10" x14ac:dyDescent="0.2">
      <c r="B2679" s="339" t="s">
        <v>707</v>
      </c>
      <c r="G2679" s="339">
        <f>SUM(G2671:G2678)</f>
        <v>1261.8599999999999</v>
      </c>
      <c r="H2679" s="339">
        <f>SUM(H2671:H2678)</f>
        <v>133.21</v>
      </c>
      <c r="I2679" s="340">
        <f>SUM(G2679:H2679)</f>
        <v>1395.07</v>
      </c>
    </row>
    <row r="2681" spans="1:10" x14ac:dyDescent="0.2">
      <c r="A2681" s="339">
        <f>+A2667+0.01</f>
        <v>113.03000000000002</v>
      </c>
      <c r="B2681" s="339" t="s">
        <v>1104</v>
      </c>
      <c r="C2681" s="339">
        <v>1</v>
      </c>
      <c r="D2681" s="339" t="s">
        <v>2</v>
      </c>
      <c r="G2681" s="339">
        <f>+G2693/C2683</f>
        <v>1519.6299999999999</v>
      </c>
      <c r="H2681" s="339">
        <f>+H2693/C2683</f>
        <v>189.17999999999998</v>
      </c>
      <c r="I2681" s="340">
        <f>+H2681+G2681</f>
        <v>1708.81</v>
      </c>
      <c r="J2681" s="339" t="s">
        <v>701</v>
      </c>
    </row>
    <row r="2682" spans="1:10" x14ac:dyDescent="0.2">
      <c r="B2682" s="339" t="s">
        <v>1105</v>
      </c>
    </row>
    <row r="2683" spans="1:10" x14ac:dyDescent="0.2">
      <c r="B2683" s="339" t="s">
        <v>703</v>
      </c>
      <c r="C2683" s="339">
        <v>1</v>
      </c>
      <c r="D2683" s="339" t="s">
        <v>2</v>
      </c>
    </row>
    <row r="2684" spans="1:10" x14ac:dyDescent="0.2">
      <c r="B2684" s="339" t="s">
        <v>704</v>
      </c>
    </row>
    <row r="2685" spans="1:10" x14ac:dyDescent="0.2">
      <c r="B2685" s="339" t="s">
        <v>1097</v>
      </c>
      <c r="C2685" s="339">
        <v>13</v>
      </c>
      <c r="D2685" s="339" t="s">
        <v>692</v>
      </c>
      <c r="E2685" s="339">
        <v>48.31</v>
      </c>
      <c r="F2685" s="339">
        <v>8.6999999999999993</v>
      </c>
      <c r="G2685" s="339">
        <f t="shared" ref="G2685:G2690" si="8">ROUND((C2685*(E2685)),2)</f>
        <v>628.03</v>
      </c>
      <c r="H2685" s="339">
        <f t="shared" ref="H2685:H2690" si="9">ROUND((C2685*(F2685)),2)</f>
        <v>113.1</v>
      </c>
    </row>
    <row r="2686" spans="1:10" x14ac:dyDescent="0.2">
      <c r="B2686" s="339" t="s">
        <v>1098</v>
      </c>
      <c r="C2686" s="339">
        <v>2.3760000000000003E-2</v>
      </c>
      <c r="D2686" s="339" t="s">
        <v>9</v>
      </c>
      <c r="E2686" s="339">
        <v>6577.0399999999991</v>
      </c>
      <c r="F2686" s="339">
        <v>967.25000000000011</v>
      </c>
      <c r="G2686" s="339">
        <f t="shared" si="8"/>
        <v>156.27000000000001</v>
      </c>
      <c r="H2686" s="339">
        <f t="shared" si="9"/>
        <v>22.98</v>
      </c>
    </row>
    <row r="2687" spans="1:10" x14ac:dyDescent="0.2">
      <c r="B2687" s="339" t="s">
        <v>1099</v>
      </c>
      <c r="C2687" s="339">
        <v>3.1199999999999999E-2</v>
      </c>
      <c r="D2687" s="339" t="s">
        <v>9</v>
      </c>
      <c r="E2687" s="339">
        <v>7436.28</v>
      </c>
      <c r="F2687" s="339">
        <v>1250.23</v>
      </c>
      <c r="G2687" s="339">
        <f t="shared" si="8"/>
        <v>232.01</v>
      </c>
      <c r="H2687" s="339">
        <f t="shared" si="9"/>
        <v>39.01</v>
      </c>
    </row>
    <row r="2688" spans="1:10" x14ac:dyDescent="0.2">
      <c r="B2688" s="339" t="s">
        <v>1100</v>
      </c>
      <c r="C2688" s="339">
        <v>2.0250000000000001E-2</v>
      </c>
      <c r="D2688" s="339" t="s">
        <v>782</v>
      </c>
      <c r="E2688" s="339">
        <v>2906.78</v>
      </c>
      <c r="F2688" s="339">
        <v>523.22</v>
      </c>
      <c r="G2688" s="339">
        <f t="shared" si="8"/>
        <v>58.86</v>
      </c>
      <c r="H2688" s="339">
        <f t="shared" si="9"/>
        <v>10.6</v>
      </c>
    </row>
    <row r="2689" spans="1:10" x14ac:dyDescent="0.2">
      <c r="B2689" s="339" t="s">
        <v>1101</v>
      </c>
      <c r="C2689" s="339">
        <v>4.0500000000000001E-2</v>
      </c>
      <c r="D2689" s="339" t="s">
        <v>714</v>
      </c>
      <c r="E2689" s="339">
        <v>76.27</v>
      </c>
      <c r="F2689" s="339">
        <v>13.73</v>
      </c>
      <c r="G2689" s="339">
        <f t="shared" si="8"/>
        <v>3.09</v>
      </c>
      <c r="H2689" s="339">
        <f t="shared" si="9"/>
        <v>0.56000000000000005</v>
      </c>
    </row>
    <row r="2690" spans="1:10" x14ac:dyDescent="0.2">
      <c r="B2690" s="339" t="s">
        <v>1102</v>
      </c>
      <c r="C2690" s="339">
        <v>1</v>
      </c>
      <c r="D2690" s="339" t="s">
        <v>2</v>
      </c>
      <c r="E2690" s="339">
        <v>62.94</v>
      </c>
      <c r="F2690" s="339">
        <v>2.93</v>
      </c>
      <c r="G2690" s="339">
        <f t="shared" si="8"/>
        <v>62.94</v>
      </c>
      <c r="H2690" s="339">
        <f t="shared" si="9"/>
        <v>2.93</v>
      </c>
    </row>
    <row r="2691" spans="1:10" x14ac:dyDescent="0.2">
      <c r="B2691" s="339" t="s">
        <v>722</v>
      </c>
    </row>
    <row r="2692" spans="1:10" x14ac:dyDescent="0.2">
      <c r="B2692" s="339" t="s">
        <v>1103</v>
      </c>
      <c r="C2692" s="339">
        <f>+C2685</f>
        <v>13</v>
      </c>
      <c r="D2692" s="339" t="s">
        <v>692</v>
      </c>
      <c r="E2692" s="339">
        <v>29.11</v>
      </c>
      <c r="F2692" s="339">
        <v>0</v>
      </c>
      <c r="G2692" s="339">
        <f>ROUND((C2692*(E2692)),2)</f>
        <v>378.43</v>
      </c>
      <c r="H2692" s="339">
        <f>ROUND((C2692*(F2692)),2)</f>
        <v>0</v>
      </c>
    </row>
    <row r="2693" spans="1:10" x14ac:dyDescent="0.2">
      <c r="B2693" s="339" t="s">
        <v>707</v>
      </c>
      <c r="G2693" s="339">
        <f>SUM(G2685:G2692)</f>
        <v>1519.6299999999999</v>
      </c>
      <c r="H2693" s="339">
        <f>SUM(H2685:H2692)</f>
        <v>189.17999999999998</v>
      </c>
      <c r="I2693" s="340">
        <f>SUM(G2693:H2693)</f>
        <v>1708.81</v>
      </c>
    </row>
    <row r="2695" spans="1:10" x14ac:dyDescent="0.2">
      <c r="A2695" s="339">
        <f>+A2681+0.01</f>
        <v>113.04000000000002</v>
      </c>
      <c r="B2695" s="339" t="s">
        <v>1106</v>
      </c>
      <c r="C2695" s="339">
        <v>1</v>
      </c>
      <c r="D2695" s="339" t="s">
        <v>2</v>
      </c>
      <c r="G2695" s="339">
        <f>+G2707/C2697</f>
        <v>1586.98</v>
      </c>
      <c r="H2695" s="339">
        <f>+H2707/C2697</f>
        <v>199.72</v>
      </c>
      <c r="I2695" s="340">
        <f>+H2695+G2695</f>
        <v>1786.7</v>
      </c>
      <c r="J2695" s="339" t="s">
        <v>701</v>
      </c>
    </row>
    <row r="2696" spans="1:10" x14ac:dyDescent="0.2">
      <c r="B2696" s="339" t="s">
        <v>1105</v>
      </c>
    </row>
    <row r="2697" spans="1:10" x14ac:dyDescent="0.2">
      <c r="B2697" s="339" t="s">
        <v>703</v>
      </c>
      <c r="C2697" s="339">
        <v>1</v>
      </c>
      <c r="D2697" s="339" t="s">
        <v>2</v>
      </c>
    </row>
    <row r="2698" spans="1:10" x14ac:dyDescent="0.2">
      <c r="B2698" s="339" t="s">
        <v>704</v>
      </c>
    </row>
    <row r="2699" spans="1:10" x14ac:dyDescent="0.2">
      <c r="B2699" s="339" t="s">
        <v>1097</v>
      </c>
      <c r="C2699" s="339">
        <v>13</v>
      </c>
      <c r="D2699" s="339" t="s">
        <v>692</v>
      </c>
      <c r="E2699" s="339">
        <v>48.31</v>
      </c>
      <c r="F2699" s="339">
        <v>8.6999999999999993</v>
      </c>
      <c r="G2699" s="339">
        <f t="shared" ref="G2699:G2704" si="10">ROUND((C2699*(E2699)),2)</f>
        <v>628.03</v>
      </c>
      <c r="H2699" s="339">
        <f t="shared" ref="H2699:H2704" si="11">ROUND((C2699*(F2699)),2)</f>
        <v>113.1</v>
      </c>
    </row>
    <row r="2700" spans="1:10" x14ac:dyDescent="0.2">
      <c r="B2700" s="339" t="s">
        <v>1098</v>
      </c>
      <c r="C2700" s="339">
        <v>3.1093333333333337E-2</v>
      </c>
      <c r="D2700" s="339" t="s">
        <v>9</v>
      </c>
      <c r="E2700" s="339">
        <v>6577.0399999999991</v>
      </c>
      <c r="F2700" s="339">
        <v>967.25000000000011</v>
      </c>
      <c r="G2700" s="339">
        <f t="shared" si="10"/>
        <v>204.5</v>
      </c>
      <c r="H2700" s="339">
        <f t="shared" si="11"/>
        <v>30.08</v>
      </c>
    </row>
    <row r="2701" spans="1:10" x14ac:dyDescent="0.2">
      <c r="B2701" s="339" t="s">
        <v>1099</v>
      </c>
      <c r="C2701" s="339">
        <v>3.1199999999999999E-2</v>
      </c>
      <c r="D2701" s="339" t="s">
        <v>9</v>
      </c>
      <c r="E2701" s="339">
        <v>7436.28</v>
      </c>
      <c r="F2701" s="339">
        <v>1250.23</v>
      </c>
      <c r="G2701" s="339">
        <f t="shared" si="10"/>
        <v>232.01</v>
      </c>
      <c r="H2701" s="339">
        <f t="shared" si="11"/>
        <v>39.01</v>
      </c>
    </row>
    <row r="2702" spans="1:10" x14ac:dyDescent="0.2">
      <c r="B2702" s="339" t="s">
        <v>1100</v>
      </c>
      <c r="C2702" s="339">
        <v>2.6500000000000003E-2</v>
      </c>
      <c r="D2702" s="339" t="s">
        <v>782</v>
      </c>
      <c r="E2702" s="339">
        <v>2906.78</v>
      </c>
      <c r="F2702" s="339">
        <v>523.22</v>
      </c>
      <c r="G2702" s="339">
        <f t="shared" si="10"/>
        <v>77.03</v>
      </c>
      <c r="H2702" s="339">
        <f t="shared" si="11"/>
        <v>13.87</v>
      </c>
    </row>
    <row r="2703" spans="1:10" x14ac:dyDescent="0.2">
      <c r="B2703" s="339" t="s">
        <v>1101</v>
      </c>
      <c r="C2703" s="339">
        <v>5.3000000000000005E-2</v>
      </c>
      <c r="D2703" s="339" t="s">
        <v>714</v>
      </c>
      <c r="E2703" s="339">
        <v>76.27</v>
      </c>
      <c r="F2703" s="339">
        <v>13.73</v>
      </c>
      <c r="G2703" s="339">
        <f t="shared" si="10"/>
        <v>4.04</v>
      </c>
      <c r="H2703" s="339">
        <f t="shared" si="11"/>
        <v>0.73</v>
      </c>
    </row>
    <row r="2704" spans="1:10" x14ac:dyDescent="0.2">
      <c r="B2704" s="339" t="s">
        <v>1102</v>
      </c>
      <c r="C2704" s="339">
        <v>1</v>
      </c>
      <c r="D2704" s="339" t="s">
        <v>2</v>
      </c>
      <c r="E2704" s="339">
        <v>62.94</v>
      </c>
      <c r="F2704" s="339">
        <v>2.93</v>
      </c>
      <c r="G2704" s="339">
        <f t="shared" si="10"/>
        <v>62.94</v>
      </c>
      <c r="H2704" s="339">
        <f t="shared" si="11"/>
        <v>2.93</v>
      </c>
    </row>
    <row r="2705" spans="1:10" x14ac:dyDescent="0.2">
      <c r="B2705" s="339" t="s">
        <v>722</v>
      </c>
    </row>
    <row r="2706" spans="1:10" x14ac:dyDescent="0.2">
      <c r="B2706" s="339" t="s">
        <v>1103</v>
      </c>
      <c r="C2706" s="339">
        <f>+C2699</f>
        <v>13</v>
      </c>
      <c r="D2706" s="339" t="s">
        <v>692</v>
      </c>
      <c r="E2706" s="339">
        <v>29.11</v>
      </c>
      <c r="F2706" s="339">
        <v>0</v>
      </c>
      <c r="G2706" s="339">
        <f>ROUND((C2706*(E2706)),2)</f>
        <v>378.43</v>
      </c>
      <c r="H2706" s="339">
        <f>ROUND((C2706*(F2706)),2)</f>
        <v>0</v>
      </c>
    </row>
    <row r="2707" spans="1:10" x14ac:dyDescent="0.2">
      <c r="B2707" s="339" t="s">
        <v>707</v>
      </c>
      <c r="G2707" s="339">
        <f>SUM(G2699:G2706)</f>
        <v>1586.98</v>
      </c>
      <c r="H2707" s="339">
        <f>SUM(H2699:H2706)</f>
        <v>199.72</v>
      </c>
      <c r="I2707" s="340">
        <f>SUM(G2707:H2707)</f>
        <v>1786.7</v>
      </c>
    </row>
    <row r="2709" spans="1:10" x14ac:dyDescent="0.2">
      <c r="A2709" s="339">
        <f>+A2695+0.01</f>
        <v>113.05000000000003</v>
      </c>
      <c r="B2709" s="339" t="s">
        <v>1107</v>
      </c>
      <c r="C2709" s="339">
        <v>1</v>
      </c>
      <c r="D2709" s="339" t="s">
        <v>2</v>
      </c>
      <c r="G2709" s="339">
        <f>+G2721/C2711</f>
        <v>1721.69</v>
      </c>
      <c r="H2709" s="339">
        <f>+H2721/C2711</f>
        <v>220.77999999999997</v>
      </c>
      <c r="I2709" s="340">
        <f>+H2709+G2709</f>
        <v>1942.47</v>
      </c>
      <c r="J2709" s="339" t="s">
        <v>701</v>
      </c>
    </row>
    <row r="2710" spans="1:10" x14ac:dyDescent="0.2">
      <c r="B2710" s="339" t="s">
        <v>1105</v>
      </c>
    </row>
    <row r="2711" spans="1:10" x14ac:dyDescent="0.2">
      <c r="B2711" s="339" t="s">
        <v>703</v>
      </c>
      <c r="C2711" s="339">
        <v>1</v>
      </c>
      <c r="D2711" s="339" t="s">
        <v>2</v>
      </c>
    </row>
    <row r="2712" spans="1:10" x14ac:dyDescent="0.2">
      <c r="B2712" s="339" t="s">
        <v>704</v>
      </c>
    </row>
    <row r="2713" spans="1:10" x14ac:dyDescent="0.2">
      <c r="B2713" s="339" t="s">
        <v>1097</v>
      </c>
      <c r="C2713" s="339">
        <v>13</v>
      </c>
      <c r="D2713" s="339" t="s">
        <v>692</v>
      </c>
      <c r="E2713" s="339">
        <v>48.31</v>
      </c>
      <c r="F2713" s="339">
        <v>8.6999999999999993</v>
      </c>
      <c r="G2713" s="339">
        <f t="shared" ref="G2713:G2718" si="12">ROUND((C2713*(E2713)),2)</f>
        <v>628.03</v>
      </c>
      <c r="H2713" s="339">
        <f t="shared" ref="H2713:H2718" si="13">ROUND((C2713*(F2713)),2)</f>
        <v>113.1</v>
      </c>
    </row>
    <row r="2714" spans="1:10" x14ac:dyDescent="0.2">
      <c r="B2714" s="339" t="s">
        <v>1098</v>
      </c>
      <c r="C2714" s="339">
        <v>4.5760000000000009E-2</v>
      </c>
      <c r="D2714" s="339" t="s">
        <v>9</v>
      </c>
      <c r="E2714" s="339">
        <v>6577.0399999999991</v>
      </c>
      <c r="F2714" s="339">
        <v>967.25000000000011</v>
      </c>
      <c r="G2714" s="339">
        <f t="shared" si="12"/>
        <v>300.97000000000003</v>
      </c>
      <c r="H2714" s="339">
        <f t="shared" si="13"/>
        <v>44.26</v>
      </c>
    </row>
    <row r="2715" spans="1:10" x14ac:dyDescent="0.2">
      <c r="B2715" s="339" t="s">
        <v>1099</v>
      </c>
      <c r="C2715" s="339">
        <v>3.1199999999999999E-2</v>
      </c>
      <c r="D2715" s="339" t="s">
        <v>9</v>
      </c>
      <c r="E2715" s="339">
        <v>7436.28</v>
      </c>
      <c r="F2715" s="339">
        <v>1250.23</v>
      </c>
      <c r="G2715" s="339">
        <f t="shared" si="12"/>
        <v>232.01</v>
      </c>
      <c r="H2715" s="339">
        <f t="shared" si="13"/>
        <v>39.01</v>
      </c>
    </row>
    <row r="2716" spans="1:10" x14ac:dyDescent="0.2">
      <c r="B2716" s="339" t="s">
        <v>1100</v>
      </c>
      <c r="C2716" s="339">
        <v>3.9E-2</v>
      </c>
      <c r="D2716" s="339" t="s">
        <v>782</v>
      </c>
      <c r="E2716" s="339">
        <v>2906.78</v>
      </c>
      <c r="F2716" s="339">
        <v>523.22</v>
      </c>
      <c r="G2716" s="339">
        <f t="shared" si="12"/>
        <v>113.36</v>
      </c>
      <c r="H2716" s="339">
        <f t="shared" si="13"/>
        <v>20.41</v>
      </c>
    </row>
    <row r="2717" spans="1:10" x14ac:dyDescent="0.2">
      <c r="B2717" s="339" t="s">
        <v>1101</v>
      </c>
      <c r="C2717" s="339">
        <v>7.8E-2</v>
      </c>
      <c r="D2717" s="339" t="s">
        <v>714</v>
      </c>
      <c r="E2717" s="339">
        <v>76.27</v>
      </c>
      <c r="F2717" s="339">
        <v>13.73</v>
      </c>
      <c r="G2717" s="339">
        <f t="shared" si="12"/>
        <v>5.95</v>
      </c>
      <c r="H2717" s="339">
        <f t="shared" si="13"/>
        <v>1.07</v>
      </c>
    </row>
    <row r="2718" spans="1:10" x14ac:dyDescent="0.2">
      <c r="B2718" s="339" t="s">
        <v>1102</v>
      </c>
      <c r="C2718" s="339">
        <v>1</v>
      </c>
      <c r="D2718" s="339" t="s">
        <v>2</v>
      </c>
      <c r="E2718" s="339">
        <v>62.94</v>
      </c>
      <c r="F2718" s="339">
        <v>2.93</v>
      </c>
      <c r="G2718" s="339">
        <f t="shared" si="12"/>
        <v>62.94</v>
      </c>
      <c r="H2718" s="339">
        <f t="shared" si="13"/>
        <v>2.93</v>
      </c>
    </row>
    <row r="2719" spans="1:10" x14ac:dyDescent="0.2">
      <c r="B2719" s="339" t="s">
        <v>722</v>
      </c>
    </row>
    <row r="2720" spans="1:10" x14ac:dyDescent="0.2">
      <c r="B2720" s="339" t="s">
        <v>1103</v>
      </c>
      <c r="C2720" s="339">
        <f>+C2713</f>
        <v>13</v>
      </c>
      <c r="D2720" s="339" t="s">
        <v>692</v>
      </c>
      <c r="E2720" s="339">
        <v>29.11</v>
      </c>
      <c r="F2720" s="339">
        <v>0</v>
      </c>
      <c r="G2720" s="339">
        <f>ROUND((C2720*(E2720)),2)</f>
        <v>378.43</v>
      </c>
      <c r="H2720" s="339">
        <f>ROUND((C2720*(F2720)),2)</f>
        <v>0</v>
      </c>
    </row>
    <row r="2721" spans="1:10" x14ac:dyDescent="0.2">
      <c r="B2721" s="339" t="s">
        <v>707</v>
      </c>
      <c r="G2721" s="339">
        <f>SUM(G2713:G2720)</f>
        <v>1721.69</v>
      </c>
      <c r="H2721" s="339">
        <f>SUM(H2713:H2720)</f>
        <v>220.77999999999997</v>
      </c>
      <c r="I2721" s="340">
        <f>SUM(G2721:H2721)</f>
        <v>1942.47</v>
      </c>
    </row>
    <row r="2723" spans="1:10" ht="24" x14ac:dyDescent="0.2">
      <c r="A2723" s="339">
        <f>+A2709+0.01</f>
        <v>113.06000000000003</v>
      </c>
      <c r="B2723" s="339" t="s">
        <v>1108</v>
      </c>
      <c r="C2723" s="339">
        <v>1</v>
      </c>
      <c r="D2723" s="339" t="s">
        <v>2</v>
      </c>
      <c r="G2723" s="339">
        <f>+G2735/C2725</f>
        <v>2011.08</v>
      </c>
      <c r="H2723" s="339">
        <f>+H2735/C2725</f>
        <v>263.33999999999997</v>
      </c>
      <c r="I2723" s="340">
        <f>+H2723+G2723</f>
        <v>2274.42</v>
      </c>
      <c r="J2723" s="339" t="s">
        <v>701</v>
      </c>
    </row>
    <row r="2724" spans="1:10" x14ac:dyDescent="0.2">
      <c r="B2724" s="339" t="s">
        <v>1105</v>
      </c>
    </row>
    <row r="2725" spans="1:10" x14ac:dyDescent="0.2">
      <c r="B2725" s="339" t="s">
        <v>703</v>
      </c>
      <c r="C2725" s="339">
        <v>1</v>
      </c>
      <c r="D2725" s="339" t="s">
        <v>2</v>
      </c>
    </row>
    <row r="2726" spans="1:10" x14ac:dyDescent="0.2">
      <c r="B2726" s="339" t="s">
        <v>704</v>
      </c>
    </row>
    <row r="2727" spans="1:10" x14ac:dyDescent="0.2">
      <c r="B2727" s="339" t="s">
        <v>1097</v>
      </c>
      <c r="C2727" s="339">
        <v>13</v>
      </c>
      <c r="D2727" s="339" t="s">
        <v>692</v>
      </c>
      <c r="E2727" s="339">
        <v>48.31</v>
      </c>
      <c r="F2727" s="339">
        <v>8.6999999999999993</v>
      </c>
      <c r="G2727" s="339">
        <f t="shared" ref="G2727:G2732" si="14">ROUND((C2727*(E2727)),2)</f>
        <v>628.03</v>
      </c>
      <c r="H2727" s="339">
        <f t="shared" ref="H2727:H2732" si="15">ROUND((C2727*(F2727)),2)</f>
        <v>113.1</v>
      </c>
    </row>
    <row r="2728" spans="1:10" x14ac:dyDescent="0.2">
      <c r="B2728" s="339" t="s">
        <v>1098</v>
      </c>
      <c r="C2728" s="339">
        <v>8.976000000000002E-2</v>
      </c>
      <c r="D2728" s="339" t="s">
        <v>9</v>
      </c>
      <c r="E2728" s="339">
        <v>6577.0399999999991</v>
      </c>
      <c r="F2728" s="339">
        <v>967.25000000000011</v>
      </c>
      <c r="G2728" s="339">
        <f t="shared" si="14"/>
        <v>590.36</v>
      </c>
      <c r="H2728" s="339">
        <f t="shared" si="15"/>
        <v>86.82</v>
      </c>
    </row>
    <row r="2729" spans="1:10" x14ac:dyDescent="0.2">
      <c r="B2729" s="339" t="s">
        <v>1099</v>
      </c>
      <c r="C2729" s="339">
        <v>3.1199999999999999E-2</v>
      </c>
      <c r="D2729" s="339" t="s">
        <v>9</v>
      </c>
      <c r="E2729" s="339">
        <v>7436.28</v>
      </c>
      <c r="F2729" s="339">
        <v>1250.23</v>
      </c>
      <c r="G2729" s="339">
        <f t="shared" si="14"/>
        <v>232.01</v>
      </c>
      <c r="H2729" s="339">
        <f t="shared" si="15"/>
        <v>39.01</v>
      </c>
    </row>
    <row r="2730" spans="1:10" x14ac:dyDescent="0.2">
      <c r="B2730" s="339" t="s">
        <v>1100</v>
      </c>
      <c r="C2730" s="339">
        <v>3.9E-2</v>
      </c>
      <c r="D2730" s="339" t="s">
        <v>782</v>
      </c>
      <c r="E2730" s="339">
        <v>2906.78</v>
      </c>
      <c r="F2730" s="339">
        <v>523.22</v>
      </c>
      <c r="G2730" s="339">
        <f t="shared" si="14"/>
        <v>113.36</v>
      </c>
      <c r="H2730" s="339">
        <f t="shared" si="15"/>
        <v>20.41</v>
      </c>
    </row>
    <row r="2731" spans="1:10" x14ac:dyDescent="0.2">
      <c r="B2731" s="339" t="s">
        <v>1101</v>
      </c>
      <c r="C2731" s="339">
        <v>7.8E-2</v>
      </c>
      <c r="D2731" s="339" t="s">
        <v>714</v>
      </c>
      <c r="E2731" s="339">
        <v>76.27</v>
      </c>
      <c r="F2731" s="339">
        <v>13.73</v>
      </c>
      <c r="G2731" s="339">
        <f t="shared" si="14"/>
        <v>5.95</v>
      </c>
      <c r="H2731" s="339">
        <f t="shared" si="15"/>
        <v>1.07</v>
      </c>
    </row>
    <row r="2732" spans="1:10" x14ac:dyDescent="0.2">
      <c r="B2732" s="339" t="s">
        <v>1102</v>
      </c>
      <c r="C2732" s="339">
        <v>1</v>
      </c>
      <c r="D2732" s="339" t="s">
        <v>2</v>
      </c>
      <c r="E2732" s="339">
        <v>62.94</v>
      </c>
      <c r="F2732" s="339">
        <v>2.93</v>
      </c>
      <c r="G2732" s="339">
        <f t="shared" si="14"/>
        <v>62.94</v>
      </c>
      <c r="H2732" s="339">
        <f t="shared" si="15"/>
        <v>2.93</v>
      </c>
    </row>
    <row r="2733" spans="1:10" x14ac:dyDescent="0.2">
      <c r="B2733" s="339" t="s">
        <v>722</v>
      </c>
    </row>
    <row r="2734" spans="1:10" x14ac:dyDescent="0.2">
      <c r="B2734" s="339" t="s">
        <v>1103</v>
      </c>
      <c r="C2734" s="339">
        <f>+C2727</f>
        <v>13</v>
      </c>
      <c r="D2734" s="339" t="s">
        <v>692</v>
      </c>
      <c r="E2734" s="339">
        <v>29.11</v>
      </c>
      <c r="F2734" s="339">
        <v>0</v>
      </c>
      <c r="G2734" s="339">
        <f>ROUND((C2734*(E2734)),2)</f>
        <v>378.43</v>
      </c>
      <c r="H2734" s="339">
        <f>ROUND((C2734*(F2734)),2)</f>
        <v>0</v>
      </c>
    </row>
    <row r="2735" spans="1:10" x14ac:dyDescent="0.2">
      <c r="B2735" s="339" t="s">
        <v>707</v>
      </c>
      <c r="G2735" s="339">
        <f>SUM(G2727:G2734)</f>
        <v>2011.08</v>
      </c>
      <c r="H2735" s="339">
        <f>SUM(H2727:H2734)</f>
        <v>263.33999999999997</v>
      </c>
      <c r="I2735" s="340">
        <f>SUM(G2735:H2735)</f>
        <v>2274.42</v>
      </c>
    </row>
    <row r="2737" spans="1:10" ht="24" x14ac:dyDescent="0.2">
      <c r="A2737" s="339">
        <f>+A2723+0.01</f>
        <v>113.07000000000004</v>
      </c>
      <c r="B2737" s="339" t="s">
        <v>1109</v>
      </c>
      <c r="C2737" s="339">
        <v>1</v>
      </c>
      <c r="D2737" s="339" t="s">
        <v>2</v>
      </c>
      <c r="G2737" s="339">
        <f>+G2749/C2739</f>
        <v>2125.81</v>
      </c>
      <c r="H2737" s="339">
        <f>+H2749/C2739</f>
        <v>283.99</v>
      </c>
      <c r="I2737" s="340">
        <f>+H2737+G2737</f>
        <v>2409.8000000000002</v>
      </c>
      <c r="J2737" s="339" t="s">
        <v>701</v>
      </c>
    </row>
    <row r="2738" spans="1:10" x14ac:dyDescent="0.2">
      <c r="B2738" s="339" t="s">
        <v>1105</v>
      </c>
    </row>
    <row r="2739" spans="1:10" x14ac:dyDescent="0.2">
      <c r="B2739" s="339" t="s">
        <v>703</v>
      </c>
      <c r="C2739" s="339">
        <v>1</v>
      </c>
      <c r="D2739" s="339" t="s">
        <v>2</v>
      </c>
    </row>
    <row r="2740" spans="1:10" x14ac:dyDescent="0.2">
      <c r="B2740" s="339" t="s">
        <v>704</v>
      </c>
    </row>
    <row r="2741" spans="1:10" x14ac:dyDescent="0.2">
      <c r="B2741" s="339" t="s">
        <v>1097</v>
      </c>
      <c r="C2741" s="339">
        <v>13</v>
      </c>
      <c r="D2741" s="339" t="s">
        <v>692</v>
      </c>
      <c r="E2741" s="339">
        <v>48.31</v>
      </c>
      <c r="F2741" s="339">
        <v>8.6999999999999993</v>
      </c>
      <c r="G2741" s="339">
        <f t="shared" ref="G2741:G2746" si="16">ROUND((C2741*(E2741)),2)</f>
        <v>628.03</v>
      </c>
      <c r="H2741" s="339">
        <f t="shared" ref="H2741:H2746" si="17">ROUND((C2741*(F2741)),2)</f>
        <v>113.1</v>
      </c>
    </row>
    <row r="2742" spans="1:10" x14ac:dyDescent="0.2">
      <c r="B2742" s="339" t="s">
        <v>1098</v>
      </c>
      <c r="C2742" s="339">
        <v>8.976000000000002E-2</v>
      </c>
      <c r="D2742" s="339" t="s">
        <v>9</v>
      </c>
      <c r="E2742" s="339">
        <v>6577.0399999999991</v>
      </c>
      <c r="F2742" s="339">
        <v>967.25000000000011</v>
      </c>
      <c r="G2742" s="339">
        <f t="shared" si="16"/>
        <v>590.36</v>
      </c>
      <c r="H2742" s="339">
        <f t="shared" si="17"/>
        <v>86.82</v>
      </c>
    </row>
    <row r="2743" spans="1:10" x14ac:dyDescent="0.2">
      <c r="B2743" s="339" t="s">
        <v>1099</v>
      </c>
      <c r="C2743" s="339">
        <v>3.1199999999999999E-2</v>
      </c>
      <c r="D2743" s="339" t="s">
        <v>9</v>
      </c>
      <c r="E2743" s="339">
        <v>7436.28</v>
      </c>
      <c r="F2743" s="339">
        <v>1250.23</v>
      </c>
      <c r="G2743" s="339">
        <f t="shared" si="16"/>
        <v>232.01</v>
      </c>
      <c r="H2743" s="339">
        <f t="shared" si="17"/>
        <v>39.01</v>
      </c>
    </row>
    <row r="2744" spans="1:10" x14ac:dyDescent="0.2">
      <c r="B2744" s="339" t="s">
        <v>1100</v>
      </c>
      <c r="C2744" s="339">
        <v>7.6499999999999999E-2</v>
      </c>
      <c r="D2744" s="339" t="s">
        <v>782</v>
      </c>
      <c r="E2744" s="339">
        <v>2906.78</v>
      </c>
      <c r="F2744" s="339">
        <v>523.22</v>
      </c>
      <c r="G2744" s="339">
        <f t="shared" si="16"/>
        <v>222.37</v>
      </c>
      <c r="H2744" s="339">
        <f t="shared" si="17"/>
        <v>40.03</v>
      </c>
    </row>
    <row r="2745" spans="1:10" x14ac:dyDescent="0.2">
      <c r="B2745" s="339" t="s">
        <v>1101</v>
      </c>
      <c r="C2745" s="339">
        <v>0.153</v>
      </c>
      <c r="D2745" s="339" t="s">
        <v>714</v>
      </c>
      <c r="E2745" s="339">
        <v>76.27</v>
      </c>
      <c r="F2745" s="339">
        <v>13.73</v>
      </c>
      <c r="G2745" s="339">
        <f t="shared" si="16"/>
        <v>11.67</v>
      </c>
      <c r="H2745" s="339">
        <f t="shared" si="17"/>
        <v>2.1</v>
      </c>
    </row>
    <row r="2746" spans="1:10" x14ac:dyDescent="0.2">
      <c r="B2746" s="339" t="s">
        <v>1102</v>
      </c>
      <c r="C2746" s="339">
        <v>1</v>
      </c>
      <c r="D2746" s="339" t="s">
        <v>2</v>
      </c>
      <c r="E2746" s="339">
        <v>62.94</v>
      </c>
      <c r="F2746" s="339">
        <v>2.93</v>
      </c>
      <c r="G2746" s="339">
        <f t="shared" si="16"/>
        <v>62.94</v>
      </c>
      <c r="H2746" s="339">
        <f t="shared" si="17"/>
        <v>2.93</v>
      </c>
    </row>
    <row r="2747" spans="1:10" x14ac:dyDescent="0.2">
      <c r="B2747" s="339" t="s">
        <v>722</v>
      </c>
    </row>
    <row r="2748" spans="1:10" x14ac:dyDescent="0.2">
      <c r="B2748" s="339" t="s">
        <v>1103</v>
      </c>
      <c r="C2748" s="339">
        <f>+C2741</f>
        <v>13</v>
      </c>
      <c r="D2748" s="339" t="s">
        <v>692</v>
      </c>
      <c r="E2748" s="339">
        <v>29.11</v>
      </c>
      <c r="F2748" s="339">
        <v>0</v>
      </c>
      <c r="G2748" s="339">
        <f>ROUND((C2748*(E2748)),2)</f>
        <v>378.43</v>
      </c>
      <c r="H2748" s="339">
        <f>ROUND((C2748*(F2748)),2)</f>
        <v>0</v>
      </c>
    </row>
    <row r="2749" spans="1:10" x14ac:dyDescent="0.2">
      <c r="B2749" s="339" t="s">
        <v>707</v>
      </c>
      <c r="G2749" s="339">
        <f>SUM(G2741:G2748)</f>
        <v>2125.81</v>
      </c>
      <c r="H2749" s="339">
        <f>SUM(H2741:H2748)</f>
        <v>283.99</v>
      </c>
      <c r="I2749" s="340">
        <f>SUM(G2749:H2749)</f>
        <v>2409.8000000000002</v>
      </c>
    </row>
    <row r="2751" spans="1:10" x14ac:dyDescent="0.2">
      <c r="A2751" s="339">
        <f>+A2737+0.01</f>
        <v>113.08000000000004</v>
      </c>
      <c r="B2751" s="339" t="s">
        <v>1110</v>
      </c>
      <c r="C2751" s="339">
        <v>1</v>
      </c>
      <c r="D2751" s="339" t="s">
        <v>2</v>
      </c>
      <c r="G2751" s="339">
        <f>+G2763/C2753</f>
        <v>1749.19</v>
      </c>
      <c r="H2751" s="339">
        <f>+H2763/C2753</f>
        <v>220.98999999999998</v>
      </c>
      <c r="I2751" s="340">
        <f>+H2751+G2751</f>
        <v>1970.18</v>
      </c>
      <c r="J2751" s="339" t="s">
        <v>701</v>
      </c>
    </row>
    <row r="2752" spans="1:10" x14ac:dyDescent="0.2">
      <c r="B2752" s="339" t="s">
        <v>1111</v>
      </c>
    </row>
    <row r="2753" spans="1:10" x14ac:dyDescent="0.2">
      <c r="B2753" s="339" t="s">
        <v>703</v>
      </c>
      <c r="C2753" s="339">
        <v>1</v>
      </c>
      <c r="D2753" s="339" t="s">
        <v>2</v>
      </c>
    </row>
    <row r="2754" spans="1:10" x14ac:dyDescent="0.2">
      <c r="B2754" s="339" t="s">
        <v>704</v>
      </c>
    </row>
    <row r="2755" spans="1:10" x14ac:dyDescent="0.2">
      <c r="B2755" s="339" t="s">
        <v>1097</v>
      </c>
      <c r="C2755" s="339">
        <v>13</v>
      </c>
      <c r="D2755" s="339" t="s">
        <v>692</v>
      </c>
      <c r="E2755" s="339">
        <v>54.24</v>
      </c>
      <c r="F2755" s="339">
        <v>9.76</v>
      </c>
      <c r="G2755" s="339">
        <f t="shared" ref="G2755:G2760" si="18">ROUND((C2755*(E2755)),2)</f>
        <v>705.12</v>
      </c>
      <c r="H2755" s="339">
        <f t="shared" ref="H2755:H2760" si="19">ROUND((C2755*(F2755)),2)</f>
        <v>126.88</v>
      </c>
    </row>
    <row r="2756" spans="1:10" x14ac:dyDescent="0.2">
      <c r="B2756" s="339" t="s">
        <v>1098</v>
      </c>
      <c r="C2756" s="339">
        <v>2.8957500000000001E-2</v>
      </c>
      <c r="D2756" s="339" t="s">
        <v>9</v>
      </c>
      <c r="E2756" s="339">
        <v>6577.0399999999991</v>
      </c>
      <c r="F2756" s="339">
        <v>967.25000000000011</v>
      </c>
      <c r="G2756" s="339">
        <f t="shared" si="18"/>
        <v>190.45</v>
      </c>
      <c r="H2756" s="339">
        <f t="shared" si="19"/>
        <v>28.01</v>
      </c>
    </row>
    <row r="2757" spans="1:10" x14ac:dyDescent="0.2">
      <c r="B2757" s="339" t="s">
        <v>1099</v>
      </c>
      <c r="C2757" s="339">
        <v>4.1599999999999998E-2</v>
      </c>
      <c r="D2757" s="339" t="s">
        <v>9</v>
      </c>
      <c r="E2757" s="339">
        <v>7436.28</v>
      </c>
      <c r="F2757" s="339">
        <v>1250.23</v>
      </c>
      <c r="G2757" s="339">
        <f t="shared" si="18"/>
        <v>309.35000000000002</v>
      </c>
      <c r="H2757" s="339">
        <f t="shared" si="19"/>
        <v>52.01</v>
      </c>
    </row>
    <row r="2758" spans="1:10" x14ac:dyDescent="0.2">
      <c r="B2758" s="339" t="s">
        <v>1100</v>
      </c>
      <c r="C2758" s="339">
        <v>2.0250000000000001E-2</v>
      </c>
      <c r="D2758" s="339" t="s">
        <v>782</v>
      </c>
      <c r="E2758" s="339">
        <v>2906.78</v>
      </c>
      <c r="F2758" s="339">
        <v>523.22</v>
      </c>
      <c r="G2758" s="339">
        <f t="shared" si="18"/>
        <v>58.86</v>
      </c>
      <c r="H2758" s="339">
        <f t="shared" si="19"/>
        <v>10.6</v>
      </c>
    </row>
    <row r="2759" spans="1:10" x14ac:dyDescent="0.2">
      <c r="B2759" s="339" t="s">
        <v>1101</v>
      </c>
      <c r="C2759" s="339">
        <v>4.0500000000000001E-2</v>
      </c>
      <c r="D2759" s="339" t="s">
        <v>714</v>
      </c>
      <c r="E2759" s="339">
        <v>76.27</v>
      </c>
      <c r="F2759" s="339">
        <v>13.73</v>
      </c>
      <c r="G2759" s="339">
        <f t="shared" si="18"/>
        <v>3.09</v>
      </c>
      <c r="H2759" s="339">
        <f t="shared" si="19"/>
        <v>0.56000000000000005</v>
      </c>
    </row>
    <row r="2760" spans="1:10" x14ac:dyDescent="0.2">
      <c r="B2760" s="339" t="s">
        <v>1102</v>
      </c>
      <c r="C2760" s="339">
        <v>1</v>
      </c>
      <c r="D2760" s="339" t="s">
        <v>2</v>
      </c>
      <c r="E2760" s="339">
        <v>62.94</v>
      </c>
      <c r="F2760" s="339">
        <v>2.93</v>
      </c>
      <c r="G2760" s="339">
        <f t="shared" si="18"/>
        <v>62.94</v>
      </c>
      <c r="H2760" s="339">
        <f t="shared" si="19"/>
        <v>2.93</v>
      </c>
    </row>
    <row r="2761" spans="1:10" x14ac:dyDescent="0.2">
      <c r="B2761" s="339" t="s">
        <v>722</v>
      </c>
    </row>
    <row r="2762" spans="1:10" x14ac:dyDescent="0.2">
      <c r="B2762" s="339" t="s">
        <v>1103</v>
      </c>
      <c r="C2762" s="339">
        <f>+C2755</f>
        <v>13</v>
      </c>
      <c r="D2762" s="339" t="s">
        <v>692</v>
      </c>
      <c r="E2762" s="339">
        <v>32.26</v>
      </c>
      <c r="F2762" s="339">
        <v>0</v>
      </c>
      <c r="G2762" s="339">
        <f>ROUND((C2762*(E2762)),2)</f>
        <v>419.38</v>
      </c>
      <c r="H2762" s="339">
        <f>ROUND((C2762*(F2762)),2)</f>
        <v>0</v>
      </c>
    </row>
    <row r="2763" spans="1:10" x14ac:dyDescent="0.2">
      <c r="B2763" s="339" t="s">
        <v>707</v>
      </c>
      <c r="G2763" s="339">
        <f>SUM(G2755:G2762)</f>
        <v>1749.19</v>
      </c>
      <c r="H2763" s="339">
        <f>SUM(H2755:H2762)</f>
        <v>220.98999999999998</v>
      </c>
      <c r="I2763" s="340">
        <f>SUM(G2763:H2763)</f>
        <v>1970.18</v>
      </c>
    </row>
    <row r="2765" spans="1:10" x14ac:dyDescent="0.2">
      <c r="A2765" s="339">
        <f>+A2751+0.01</f>
        <v>113.09000000000005</v>
      </c>
      <c r="B2765" s="339" t="s">
        <v>1112</v>
      </c>
      <c r="C2765" s="339">
        <v>1</v>
      </c>
      <c r="D2765" s="339" t="s">
        <v>2</v>
      </c>
      <c r="G2765" s="339">
        <f>+G2777/C2767</f>
        <v>1827.1</v>
      </c>
      <c r="H2765" s="339">
        <f>+H2777/C2767</f>
        <v>233.07</v>
      </c>
      <c r="I2765" s="340">
        <f>+H2765+G2765</f>
        <v>2060.17</v>
      </c>
      <c r="J2765" s="339" t="s">
        <v>701</v>
      </c>
    </row>
    <row r="2766" spans="1:10" x14ac:dyDescent="0.2">
      <c r="B2766" s="339" t="s">
        <v>1111</v>
      </c>
    </row>
    <row r="2767" spans="1:10" x14ac:dyDescent="0.2">
      <c r="B2767" s="339" t="s">
        <v>703</v>
      </c>
      <c r="C2767" s="339">
        <v>1</v>
      </c>
      <c r="D2767" s="339" t="s">
        <v>2</v>
      </c>
    </row>
    <row r="2768" spans="1:10" x14ac:dyDescent="0.2">
      <c r="B2768" s="339" t="s">
        <v>704</v>
      </c>
    </row>
    <row r="2769" spans="1:10" x14ac:dyDescent="0.2">
      <c r="B2769" s="339" t="s">
        <v>1097</v>
      </c>
      <c r="C2769" s="339">
        <v>13</v>
      </c>
      <c r="D2769" s="339" t="s">
        <v>692</v>
      </c>
      <c r="E2769" s="339">
        <v>54.24</v>
      </c>
      <c r="F2769" s="339">
        <v>9.76</v>
      </c>
      <c r="G2769" s="339">
        <f t="shared" ref="G2769:G2774" si="20">ROUND((C2769*(E2769)),2)</f>
        <v>705.12</v>
      </c>
      <c r="H2769" s="339">
        <f t="shared" ref="H2769:H2774" si="21">ROUND((C2769*(F2769)),2)</f>
        <v>126.88</v>
      </c>
    </row>
    <row r="2770" spans="1:10" x14ac:dyDescent="0.2">
      <c r="B2770" s="339" t="s">
        <v>1098</v>
      </c>
      <c r="C2770" s="339">
        <v>3.7894999999999998E-2</v>
      </c>
      <c r="D2770" s="339" t="s">
        <v>9</v>
      </c>
      <c r="E2770" s="339">
        <v>6577.0399999999991</v>
      </c>
      <c r="F2770" s="339">
        <v>967.25000000000011</v>
      </c>
      <c r="G2770" s="339">
        <f t="shared" si="20"/>
        <v>249.24</v>
      </c>
      <c r="H2770" s="339">
        <f t="shared" si="21"/>
        <v>36.65</v>
      </c>
    </row>
    <row r="2771" spans="1:10" x14ac:dyDescent="0.2">
      <c r="B2771" s="339" t="s">
        <v>1099</v>
      </c>
      <c r="C2771" s="339">
        <v>4.1599999999999998E-2</v>
      </c>
      <c r="D2771" s="339" t="s">
        <v>9</v>
      </c>
      <c r="E2771" s="339">
        <v>7436.28</v>
      </c>
      <c r="F2771" s="339">
        <v>1250.23</v>
      </c>
      <c r="G2771" s="339">
        <f t="shared" si="20"/>
        <v>309.35000000000002</v>
      </c>
      <c r="H2771" s="339">
        <f t="shared" si="21"/>
        <v>52.01</v>
      </c>
    </row>
    <row r="2772" spans="1:10" x14ac:dyDescent="0.2">
      <c r="B2772" s="339" t="s">
        <v>1100</v>
      </c>
      <c r="C2772" s="339">
        <v>2.6500000000000003E-2</v>
      </c>
      <c r="D2772" s="339" t="s">
        <v>782</v>
      </c>
      <c r="E2772" s="339">
        <v>2906.78</v>
      </c>
      <c r="F2772" s="339">
        <v>523.22</v>
      </c>
      <c r="G2772" s="339">
        <f t="shared" si="20"/>
        <v>77.03</v>
      </c>
      <c r="H2772" s="339">
        <f t="shared" si="21"/>
        <v>13.87</v>
      </c>
    </row>
    <row r="2773" spans="1:10" x14ac:dyDescent="0.2">
      <c r="B2773" s="339" t="s">
        <v>1101</v>
      </c>
      <c r="C2773" s="339">
        <v>5.3000000000000005E-2</v>
      </c>
      <c r="D2773" s="339" t="s">
        <v>714</v>
      </c>
      <c r="E2773" s="339">
        <v>76.27</v>
      </c>
      <c r="F2773" s="339">
        <v>13.73</v>
      </c>
      <c r="G2773" s="339">
        <f t="shared" si="20"/>
        <v>4.04</v>
      </c>
      <c r="H2773" s="339">
        <f t="shared" si="21"/>
        <v>0.73</v>
      </c>
    </row>
    <row r="2774" spans="1:10" x14ac:dyDescent="0.2">
      <c r="B2774" s="339" t="s">
        <v>1102</v>
      </c>
      <c r="C2774" s="339">
        <v>1</v>
      </c>
      <c r="D2774" s="339" t="s">
        <v>2</v>
      </c>
      <c r="E2774" s="339">
        <v>62.94</v>
      </c>
      <c r="F2774" s="339">
        <v>2.93</v>
      </c>
      <c r="G2774" s="339">
        <f t="shared" si="20"/>
        <v>62.94</v>
      </c>
      <c r="H2774" s="339">
        <f t="shared" si="21"/>
        <v>2.93</v>
      </c>
    </row>
    <row r="2775" spans="1:10" x14ac:dyDescent="0.2">
      <c r="B2775" s="339" t="s">
        <v>722</v>
      </c>
    </row>
    <row r="2776" spans="1:10" x14ac:dyDescent="0.2">
      <c r="B2776" s="339" t="s">
        <v>1103</v>
      </c>
      <c r="C2776" s="339">
        <f>+C2769</f>
        <v>13</v>
      </c>
      <c r="D2776" s="339" t="s">
        <v>692</v>
      </c>
      <c r="E2776" s="339">
        <v>32.26</v>
      </c>
      <c r="F2776" s="339">
        <v>0</v>
      </c>
      <c r="G2776" s="339">
        <f>ROUND((C2776*(E2776)),2)</f>
        <v>419.38</v>
      </c>
      <c r="H2776" s="339">
        <f>ROUND((C2776*(F2776)),2)</f>
        <v>0</v>
      </c>
    </row>
    <row r="2777" spans="1:10" x14ac:dyDescent="0.2">
      <c r="B2777" s="339" t="s">
        <v>707</v>
      </c>
      <c r="G2777" s="339">
        <f>SUM(G2769:G2776)</f>
        <v>1827.1</v>
      </c>
      <c r="H2777" s="339">
        <f>SUM(H2769:H2776)</f>
        <v>233.07</v>
      </c>
      <c r="I2777" s="340">
        <f>SUM(G2777:H2777)</f>
        <v>2060.17</v>
      </c>
    </row>
    <row r="2779" spans="1:10" x14ac:dyDescent="0.2">
      <c r="A2779" s="339">
        <f>+A2765+0.01</f>
        <v>113.10000000000005</v>
      </c>
      <c r="B2779" s="339" t="s">
        <v>1113</v>
      </c>
      <c r="C2779" s="339">
        <v>1</v>
      </c>
      <c r="D2779" s="339" t="s">
        <v>2</v>
      </c>
      <c r="G2779" s="339">
        <f>+G2791/C2781</f>
        <v>1982.9</v>
      </c>
      <c r="H2779" s="339">
        <f>+H2791/C2781</f>
        <v>257.23999999999995</v>
      </c>
      <c r="I2779" s="340">
        <f>+H2779+G2779</f>
        <v>2240.14</v>
      </c>
      <c r="J2779" s="339" t="s">
        <v>701</v>
      </c>
    </row>
    <row r="2780" spans="1:10" x14ac:dyDescent="0.2">
      <c r="B2780" s="339" t="s">
        <v>1111</v>
      </c>
    </row>
    <row r="2781" spans="1:10" x14ac:dyDescent="0.2">
      <c r="B2781" s="339" t="s">
        <v>703</v>
      </c>
      <c r="C2781" s="339">
        <v>1</v>
      </c>
      <c r="D2781" s="339" t="s">
        <v>2</v>
      </c>
    </row>
    <row r="2782" spans="1:10" x14ac:dyDescent="0.2">
      <c r="B2782" s="339" t="s">
        <v>704</v>
      </c>
    </row>
    <row r="2783" spans="1:10" x14ac:dyDescent="0.2">
      <c r="B2783" s="339" t="s">
        <v>1097</v>
      </c>
      <c r="C2783" s="339">
        <v>13</v>
      </c>
      <c r="D2783" s="339" t="s">
        <v>692</v>
      </c>
      <c r="E2783" s="339">
        <v>54.24</v>
      </c>
      <c r="F2783" s="339">
        <v>9.76</v>
      </c>
      <c r="G2783" s="339">
        <f t="shared" ref="G2783:G2788" si="22">ROUND((C2783*(E2783)),2)</f>
        <v>705.12</v>
      </c>
      <c r="H2783" s="339">
        <f t="shared" ref="H2783:H2788" si="23">ROUND((C2783*(F2783)),2)</f>
        <v>126.88</v>
      </c>
    </row>
    <row r="2784" spans="1:10" x14ac:dyDescent="0.2">
      <c r="B2784" s="339" t="s">
        <v>1098</v>
      </c>
      <c r="C2784" s="339">
        <v>5.5770000000000007E-2</v>
      </c>
      <c r="D2784" s="339" t="s">
        <v>9</v>
      </c>
      <c r="E2784" s="339">
        <v>6577.0399999999991</v>
      </c>
      <c r="F2784" s="339">
        <v>967.25000000000011</v>
      </c>
      <c r="G2784" s="339">
        <f t="shared" si="22"/>
        <v>366.8</v>
      </c>
      <c r="H2784" s="339">
        <f t="shared" si="23"/>
        <v>53.94</v>
      </c>
    </row>
    <row r="2785" spans="1:10" x14ac:dyDescent="0.2">
      <c r="B2785" s="339" t="s">
        <v>1099</v>
      </c>
      <c r="C2785" s="339">
        <v>4.1599999999999998E-2</v>
      </c>
      <c r="D2785" s="339" t="s">
        <v>9</v>
      </c>
      <c r="E2785" s="339">
        <v>7436.28</v>
      </c>
      <c r="F2785" s="339">
        <v>1250.23</v>
      </c>
      <c r="G2785" s="339">
        <f t="shared" si="22"/>
        <v>309.35000000000002</v>
      </c>
      <c r="H2785" s="339">
        <f t="shared" si="23"/>
        <v>52.01</v>
      </c>
    </row>
    <row r="2786" spans="1:10" x14ac:dyDescent="0.2">
      <c r="B2786" s="339" t="s">
        <v>1100</v>
      </c>
      <c r="C2786" s="339">
        <v>3.9E-2</v>
      </c>
      <c r="D2786" s="339" t="s">
        <v>782</v>
      </c>
      <c r="E2786" s="339">
        <v>2906.78</v>
      </c>
      <c r="F2786" s="339">
        <v>523.22</v>
      </c>
      <c r="G2786" s="339">
        <f t="shared" si="22"/>
        <v>113.36</v>
      </c>
      <c r="H2786" s="339">
        <f t="shared" si="23"/>
        <v>20.41</v>
      </c>
    </row>
    <row r="2787" spans="1:10" x14ac:dyDescent="0.2">
      <c r="B2787" s="339" t="s">
        <v>1101</v>
      </c>
      <c r="C2787" s="339">
        <v>7.8E-2</v>
      </c>
      <c r="D2787" s="339" t="s">
        <v>714</v>
      </c>
      <c r="E2787" s="339">
        <v>76.27</v>
      </c>
      <c r="F2787" s="339">
        <v>13.73</v>
      </c>
      <c r="G2787" s="339">
        <f t="shared" si="22"/>
        <v>5.95</v>
      </c>
      <c r="H2787" s="339">
        <f t="shared" si="23"/>
        <v>1.07</v>
      </c>
    </row>
    <row r="2788" spans="1:10" x14ac:dyDescent="0.2">
      <c r="B2788" s="339" t="s">
        <v>1102</v>
      </c>
      <c r="C2788" s="339">
        <v>1</v>
      </c>
      <c r="D2788" s="339" t="s">
        <v>2</v>
      </c>
      <c r="E2788" s="339">
        <v>62.94</v>
      </c>
      <c r="F2788" s="339">
        <v>2.93</v>
      </c>
      <c r="G2788" s="339">
        <f t="shared" si="22"/>
        <v>62.94</v>
      </c>
      <c r="H2788" s="339">
        <f t="shared" si="23"/>
        <v>2.93</v>
      </c>
    </row>
    <row r="2789" spans="1:10" x14ac:dyDescent="0.2">
      <c r="B2789" s="339" t="s">
        <v>722</v>
      </c>
    </row>
    <row r="2790" spans="1:10" x14ac:dyDescent="0.2">
      <c r="B2790" s="339" t="s">
        <v>1103</v>
      </c>
      <c r="C2790" s="339">
        <f>+C2783</f>
        <v>13</v>
      </c>
      <c r="D2790" s="339" t="s">
        <v>692</v>
      </c>
      <c r="E2790" s="339">
        <v>32.26</v>
      </c>
      <c r="F2790" s="339">
        <v>0</v>
      </c>
      <c r="G2790" s="339">
        <f>ROUND((C2790*(E2790)),2)</f>
        <v>419.38</v>
      </c>
      <c r="H2790" s="339">
        <f>ROUND((C2790*(F2790)),2)</f>
        <v>0</v>
      </c>
    </row>
    <row r="2791" spans="1:10" x14ac:dyDescent="0.2">
      <c r="B2791" s="339" t="s">
        <v>707</v>
      </c>
      <c r="G2791" s="339">
        <f>SUM(G2783:G2790)</f>
        <v>1982.9</v>
      </c>
      <c r="H2791" s="339">
        <f>SUM(H2783:H2790)</f>
        <v>257.23999999999995</v>
      </c>
      <c r="I2791" s="340">
        <f>SUM(G2791:H2791)</f>
        <v>2240.14</v>
      </c>
    </row>
    <row r="2793" spans="1:10" ht="24" x14ac:dyDescent="0.2">
      <c r="A2793" s="339">
        <f>+A2779+0.01</f>
        <v>113.11000000000006</v>
      </c>
      <c r="B2793" s="339" t="s">
        <v>1114</v>
      </c>
      <c r="C2793" s="339">
        <v>1</v>
      </c>
      <c r="D2793" s="339" t="s">
        <v>2</v>
      </c>
      <c r="G2793" s="339">
        <f>+G2805/C2795</f>
        <v>2335.6</v>
      </c>
      <c r="H2793" s="339">
        <f>+H2805/C2795</f>
        <v>309.11</v>
      </c>
      <c r="I2793" s="340">
        <f>+H2793+G2793</f>
        <v>2644.71</v>
      </c>
      <c r="J2793" s="339" t="s">
        <v>701</v>
      </c>
    </row>
    <row r="2794" spans="1:10" x14ac:dyDescent="0.2">
      <c r="B2794" s="339" t="s">
        <v>1111</v>
      </c>
    </row>
    <row r="2795" spans="1:10" x14ac:dyDescent="0.2">
      <c r="B2795" s="339" t="s">
        <v>703</v>
      </c>
      <c r="C2795" s="339">
        <v>1</v>
      </c>
      <c r="D2795" s="339" t="s">
        <v>2</v>
      </c>
    </row>
    <row r="2796" spans="1:10" x14ac:dyDescent="0.2">
      <c r="B2796" s="339" t="s">
        <v>704</v>
      </c>
    </row>
    <row r="2797" spans="1:10" x14ac:dyDescent="0.2">
      <c r="B2797" s="339" t="s">
        <v>1097</v>
      </c>
      <c r="C2797" s="339">
        <v>13</v>
      </c>
      <c r="D2797" s="339" t="s">
        <v>692</v>
      </c>
      <c r="E2797" s="339">
        <v>54.24</v>
      </c>
      <c r="F2797" s="339">
        <v>9.76</v>
      </c>
      <c r="G2797" s="339">
        <f t="shared" ref="G2797:G2802" si="24">ROUND((C2797*(E2797)),2)</f>
        <v>705.12</v>
      </c>
      <c r="H2797" s="339">
        <f t="shared" ref="H2797:H2802" si="25">ROUND((C2797*(F2797)),2)</f>
        <v>126.88</v>
      </c>
    </row>
    <row r="2798" spans="1:10" x14ac:dyDescent="0.2">
      <c r="B2798" s="339" t="s">
        <v>1098</v>
      </c>
      <c r="C2798" s="339">
        <v>0.10939500000000001</v>
      </c>
      <c r="D2798" s="339" t="s">
        <v>9</v>
      </c>
      <c r="E2798" s="339">
        <v>6577.0399999999991</v>
      </c>
      <c r="F2798" s="339">
        <v>967.25000000000011</v>
      </c>
      <c r="G2798" s="339">
        <f t="shared" si="24"/>
        <v>719.5</v>
      </c>
      <c r="H2798" s="339">
        <f t="shared" si="25"/>
        <v>105.81</v>
      </c>
    </row>
    <row r="2799" spans="1:10" x14ac:dyDescent="0.2">
      <c r="B2799" s="339" t="s">
        <v>1099</v>
      </c>
      <c r="C2799" s="339">
        <v>4.1599999999999998E-2</v>
      </c>
      <c r="D2799" s="339" t="s">
        <v>9</v>
      </c>
      <c r="E2799" s="339">
        <v>7436.28</v>
      </c>
      <c r="F2799" s="339">
        <v>1250.23</v>
      </c>
      <c r="G2799" s="339">
        <f t="shared" si="24"/>
        <v>309.35000000000002</v>
      </c>
      <c r="H2799" s="339">
        <f t="shared" si="25"/>
        <v>52.01</v>
      </c>
    </row>
    <row r="2800" spans="1:10" x14ac:dyDescent="0.2">
      <c r="B2800" s="339" t="s">
        <v>1100</v>
      </c>
      <c r="C2800" s="339">
        <v>3.9E-2</v>
      </c>
      <c r="D2800" s="339" t="s">
        <v>782</v>
      </c>
      <c r="E2800" s="339">
        <v>2906.78</v>
      </c>
      <c r="F2800" s="339">
        <v>523.22</v>
      </c>
      <c r="G2800" s="339">
        <f t="shared" si="24"/>
        <v>113.36</v>
      </c>
      <c r="H2800" s="339">
        <f t="shared" si="25"/>
        <v>20.41</v>
      </c>
    </row>
    <row r="2801" spans="1:10" x14ac:dyDescent="0.2">
      <c r="B2801" s="339" t="s">
        <v>1101</v>
      </c>
      <c r="C2801" s="339">
        <v>7.8E-2</v>
      </c>
      <c r="D2801" s="339" t="s">
        <v>714</v>
      </c>
      <c r="E2801" s="339">
        <v>76.27</v>
      </c>
      <c r="F2801" s="339">
        <v>13.73</v>
      </c>
      <c r="G2801" s="339">
        <f t="shared" si="24"/>
        <v>5.95</v>
      </c>
      <c r="H2801" s="339">
        <f t="shared" si="25"/>
        <v>1.07</v>
      </c>
    </row>
    <row r="2802" spans="1:10" x14ac:dyDescent="0.2">
      <c r="B2802" s="339" t="s">
        <v>1102</v>
      </c>
      <c r="C2802" s="339">
        <v>1</v>
      </c>
      <c r="D2802" s="339" t="s">
        <v>2</v>
      </c>
      <c r="E2802" s="339">
        <v>62.94</v>
      </c>
      <c r="F2802" s="339">
        <v>2.93</v>
      </c>
      <c r="G2802" s="339">
        <f t="shared" si="24"/>
        <v>62.94</v>
      </c>
      <c r="H2802" s="339">
        <f t="shared" si="25"/>
        <v>2.93</v>
      </c>
    </row>
    <row r="2803" spans="1:10" x14ac:dyDescent="0.2">
      <c r="B2803" s="339" t="s">
        <v>722</v>
      </c>
    </row>
    <row r="2804" spans="1:10" x14ac:dyDescent="0.2">
      <c r="B2804" s="339" t="s">
        <v>1103</v>
      </c>
      <c r="C2804" s="339">
        <f>+C2797</f>
        <v>13</v>
      </c>
      <c r="D2804" s="339" t="s">
        <v>692</v>
      </c>
      <c r="E2804" s="339">
        <v>32.26</v>
      </c>
      <c r="F2804" s="339">
        <v>0</v>
      </c>
      <c r="G2804" s="339">
        <f>ROUND((C2804*(E2804)),2)</f>
        <v>419.38</v>
      </c>
      <c r="H2804" s="339">
        <f>ROUND((C2804*(F2804)),2)</f>
        <v>0</v>
      </c>
    </row>
    <row r="2805" spans="1:10" x14ac:dyDescent="0.2">
      <c r="B2805" s="339" t="s">
        <v>707</v>
      </c>
      <c r="G2805" s="339">
        <f>SUM(G2797:G2804)</f>
        <v>2335.6</v>
      </c>
      <c r="H2805" s="339">
        <f>SUM(H2797:H2804)</f>
        <v>309.11</v>
      </c>
      <c r="I2805" s="340">
        <f>SUM(G2805:H2805)</f>
        <v>2644.71</v>
      </c>
    </row>
    <row r="2807" spans="1:10" ht="24" x14ac:dyDescent="0.2">
      <c r="A2807" s="339">
        <f>+A2793+0.01</f>
        <v>113.12000000000006</v>
      </c>
      <c r="B2807" s="339" t="s">
        <v>1115</v>
      </c>
      <c r="C2807" s="339">
        <v>1</v>
      </c>
      <c r="D2807" s="339" t="s">
        <v>2</v>
      </c>
      <c r="G2807" s="339">
        <f>+G2819/C2809</f>
        <v>2450.33</v>
      </c>
      <c r="H2807" s="339">
        <f>+H2819/C2809</f>
        <v>329.76000000000005</v>
      </c>
      <c r="I2807" s="340">
        <f>+H2807+G2807</f>
        <v>2780.09</v>
      </c>
      <c r="J2807" s="339" t="s">
        <v>701</v>
      </c>
    </row>
    <row r="2808" spans="1:10" x14ac:dyDescent="0.2">
      <c r="B2808" s="339" t="s">
        <v>1111</v>
      </c>
    </row>
    <row r="2809" spans="1:10" x14ac:dyDescent="0.2">
      <c r="B2809" s="339" t="s">
        <v>703</v>
      </c>
      <c r="C2809" s="339">
        <v>1</v>
      </c>
      <c r="D2809" s="339" t="s">
        <v>2</v>
      </c>
    </row>
    <row r="2810" spans="1:10" x14ac:dyDescent="0.2">
      <c r="B2810" s="339" t="s">
        <v>704</v>
      </c>
    </row>
    <row r="2811" spans="1:10" x14ac:dyDescent="0.2">
      <c r="B2811" s="339" t="s">
        <v>1097</v>
      </c>
      <c r="C2811" s="339">
        <v>13</v>
      </c>
      <c r="D2811" s="339" t="s">
        <v>692</v>
      </c>
      <c r="E2811" s="339">
        <v>54.24</v>
      </c>
      <c r="F2811" s="339">
        <v>9.76</v>
      </c>
      <c r="G2811" s="339">
        <f t="shared" ref="G2811:G2816" si="26">ROUND((C2811*(E2811)),2)</f>
        <v>705.12</v>
      </c>
      <c r="H2811" s="339">
        <f t="shared" ref="H2811:H2816" si="27">ROUND((C2811*(F2811)),2)</f>
        <v>126.88</v>
      </c>
    </row>
    <row r="2812" spans="1:10" x14ac:dyDescent="0.2">
      <c r="B2812" s="339" t="s">
        <v>1098</v>
      </c>
      <c r="C2812" s="339">
        <v>0.10939500000000001</v>
      </c>
      <c r="D2812" s="339" t="s">
        <v>9</v>
      </c>
      <c r="E2812" s="339">
        <v>6577.0399999999991</v>
      </c>
      <c r="F2812" s="339">
        <v>967.25000000000011</v>
      </c>
      <c r="G2812" s="339">
        <f t="shared" si="26"/>
        <v>719.5</v>
      </c>
      <c r="H2812" s="339">
        <f t="shared" si="27"/>
        <v>105.81</v>
      </c>
    </row>
    <row r="2813" spans="1:10" x14ac:dyDescent="0.2">
      <c r="B2813" s="339" t="s">
        <v>1099</v>
      </c>
      <c r="C2813" s="339">
        <v>4.1599999999999998E-2</v>
      </c>
      <c r="D2813" s="339" t="s">
        <v>9</v>
      </c>
      <c r="E2813" s="339">
        <v>7436.28</v>
      </c>
      <c r="F2813" s="339">
        <v>1250.23</v>
      </c>
      <c r="G2813" s="339">
        <f t="shared" si="26"/>
        <v>309.35000000000002</v>
      </c>
      <c r="H2813" s="339">
        <f t="shared" si="27"/>
        <v>52.01</v>
      </c>
    </row>
    <row r="2814" spans="1:10" x14ac:dyDescent="0.2">
      <c r="B2814" s="339" t="s">
        <v>1100</v>
      </c>
      <c r="C2814" s="339">
        <v>7.6499999999999999E-2</v>
      </c>
      <c r="D2814" s="339" t="s">
        <v>782</v>
      </c>
      <c r="E2814" s="339">
        <v>2906.78</v>
      </c>
      <c r="F2814" s="339">
        <v>523.22</v>
      </c>
      <c r="G2814" s="339">
        <f t="shared" si="26"/>
        <v>222.37</v>
      </c>
      <c r="H2814" s="339">
        <f t="shared" si="27"/>
        <v>40.03</v>
      </c>
    </row>
    <row r="2815" spans="1:10" x14ac:dyDescent="0.2">
      <c r="B2815" s="339" t="s">
        <v>1101</v>
      </c>
      <c r="C2815" s="339">
        <v>0.153</v>
      </c>
      <c r="D2815" s="339" t="s">
        <v>714</v>
      </c>
      <c r="E2815" s="339">
        <v>76.27</v>
      </c>
      <c r="F2815" s="339">
        <v>13.73</v>
      </c>
      <c r="G2815" s="339">
        <f t="shared" si="26"/>
        <v>11.67</v>
      </c>
      <c r="H2815" s="339">
        <f t="shared" si="27"/>
        <v>2.1</v>
      </c>
    </row>
    <row r="2816" spans="1:10" x14ac:dyDescent="0.2">
      <c r="B2816" s="339" t="s">
        <v>1102</v>
      </c>
      <c r="C2816" s="339">
        <v>1</v>
      </c>
      <c r="D2816" s="339" t="s">
        <v>2</v>
      </c>
      <c r="E2816" s="339">
        <v>62.94</v>
      </c>
      <c r="F2816" s="339">
        <v>2.93</v>
      </c>
      <c r="G2816" s="339">
        <f t="shared" si="26"/>
        <v>62.94</v>
      </c>
      <c r="H2816" s="339">
        <f t="shared" si="27"/>
        <v>2.93</v>
      </c>
    </row>
    <row r="2817" spans="1:10" x14ac:dyDescent="0.2">
      <c r="B2817" s="339" t="s">
        <v>722</v>
      </c>
    </row>
    <row r="2818" spans="1:10" x14ac:dyDescent="0.2">
      <c r="B2818" s="339" t="s">
        <v>1103</v>
      </c>
      <c r="C2818" s="339">
        <f>+C2811</f>
        <v>13</v>
      </c>
      <c r="D2818" s="339" t="s">
        <v>692</v>
      </c>
      <c r="E2818" s="339">
        <v>32.26</v>
      </c>
      <c r="F2818" s="339">
        <v>0</v>
      </c>
      <c r="G2818" s="339">
        <f>ROUND((C2818*(E2818)),2)</f>
        <v>419.38</v>
      </c>
      <c r="H2818" s="339">
        <f>ROUND((C2818*(F2818)),2)</f>
        <v>0</v>
      </c>
    </row>
    <row r="2819" spans="1:10" x14ac:dyDescent="0.2">
      <c r="B2819" s="339" t="s">
        <v>707</v>
      </c>
      <c r="G2819" s="339">
        <f>SUM(G2811:G2818)</f>
        <v>2450.33</v>
      </c>
      <c r="H2819" s="339">
        <f>SUM(H2811:H2818)</f>
        <v>329.76000000000005</v>
      </c>
      <c r="I2819" s="340">
        <f>SUM(G2819:H2819)</f>
        <v>2780.09</v>
      </c>
    </row>
    <row r="2821" spans="1:10" x14ac:dyDescent="0.2">
      <c r="A2821" s="339">
        <v>114</v>
      </c>
      <c r="B2821" s="339" t="s">
        <v>1116</v>
      </c>
    </row>
    <row r="2822" spans="1:10" x14ac:dyDescent="0.2">
      <c r="A2822" s="339">
        <f>+A2821+0.01</f>
        <v>114.01</v>
      </c>
      <c r="B2822" s="339" t="s">
        <v>1117</v>
      </c>
      <c r="C2822" s="339">
        <v>1</v>
      </c>
      <c r="D2822" s="339" t="s">
        <v>2</v>
      </c>
      <c r="G2822" s="339">
        <f>+G2834/C2824</f>
        <v>359.77819444444441</v>
      </c>
      <c r="H2822" s="339">
        <f>+H2834/C2824</f>
        <v>40.290740740740745</v>
      </c>
      <c r="I2822" s="340">
        <f>+H2822+G2822</f>
        <v>400.06893518518518</v>
      </c>
      <c r="J2822" s="339" t="s">
        <v>701</v>
      </c>
    </row>
    <row r="2823" spans="1:10" x14ac:dyDescent="0.2">
      <c r="B2823" s="339" t="s">
        <v>1118</v>
      </c>
    </row>
    <row r="2824" spans="1:10" x14ac:dyDescent="0.2">
      <c r="B2824" s="339" t="s">
        <v>703</v>
      </c>
      <c r="C2824" s="339">
        <f>18*12</f>
        <v>216</v>
      </c>
      <c r="D2824" s="339" t="s">
        <v>2</v>
      </c>
    </row>
    <row r="2825" spans="1:10" x14ac:dyDescent="0.2">
      <c r="B2825" s="339" t="s">
        <v>704</v>
      </c>
    </row>
    <row r="2826" spans="1:10" x14ac:dyDescent="0.2">
      <c r="B2826" s="339" t="s">
        <v>1119</v>
      </c>
      <c r="C2826" s="339">
        <v>80</v>
      </c>
      <c r="D2826" s="339" t="s">
        <v>692</v>
      </c>
      <c r="E2826" s="339">
        <v>262.70999999999998</v>
      </c>
      <c r="F2826" s="339">
        <v>47.29</v>
      </c>
      <c r="G2826" s="339">
        <f t="shared" ref="G2826:G2831" si="28">ROUND((C2826*(E2826)),2)</f>
        <v>21016.799999999999</v>
      </c>
      <c r="H2826" s="339">
        <f t="shared" ref="H2826:H2831" si="29">ROUND((C2826*(F2826)),2)</f>
        <v>3783.2</v>
      </c>
    </row>
    <row r="2827" spans="1:10" x14ac:dyDescent="0.2">
      <c r="B2827" s="339" t="s">
        <v>1120</v>
      </c>
      <c r="C2827" s="339">
        <v>80</v>
      </c>
      <c r="D2827" s="339" t="s">
        <v>692</v>
      </c>
      <c r="E2827" s="339">
        <v>121.82</v>
      </c>
      <c r="F2827" s="339">
        <v>21.93</v>
      </c>
      <c r="G2827" s="339">
        <f t="shared" si="28"/>
        <v>9745.6</v>
      </c>
      <c r="H2827" s="339">
        <f t="shared" si="29"/>
        <v>1754.4</v>
      </c>
    </row>
    <row r="2828" spans="1:10" x14ac:dyDescent="0.2">
      <c r="B2828" s="339" t="s">
        <v>1121</v>
      </c>
      <c r="C2828" s="339">
        <v>80</v>
      </c>
      <c r="D2828" s="339" t="s">
        <v>692</v>
      </c>
      <c r="E2828" s="339">
        <v>68.86</v>
      </c>
      <c r="F2828" s="339">
        <v>12.39</v>
      </c>
      <c r="G2828" s="339">
        <f t="shared" si="28"/>
        <v>5508.8</v>
      </c>
      <c r="H2828" s="339">
        <f t="shared" si="29"/>
        <v>991.2</v>
      </c>
    </row>
    <row r="2829" spans="1:10" x14ac:dyDescent="0.2">
      <c r="B2829" s="339" t="s">
        <v>1122</v>
      </c>
      <c r="C2829" s="339">
        <f>4*5*2</f>
        <v>40</v>
      </c>
      <c r="D2829" s="339" t="s">
        <v>692</v>
      </c>
      <c r="E2829" s="339">
        <v>243.64</v>
      </c>
      <c r="F2829" s="339">
        <v>43.86</v>
      </c>
      <c r="G2829" s="339">
        <f t="shared" si="28"/>
        <v>9745.6</v>
      </c>
      <c r="H2829" s="339">
        <f t="shared" si="29"/>
        <v>1754.4</v>
      </c>
    </row>
    <row r="2830" spans="1:10" x14ac:dyDescent="0.2">
      <c r="B2830" s="339" t="s">
        <v>1123</v>
      </c>
      <c r="C2830" s="339">
        <f>5*4</f>
        <v>20</v>
      </c>
      <c r="D2830" s="339" t="s">
        <v>692</v>
      </c>
      <c r="E2830" s="339">
        <v>116.53</v>
      </c>
      <c r="F2830" s="339">
        <v>20.98</v>
      </c>
      <c r="G2830" s="339">
        <f t="shared" si="28"/>
        <v>2330.6</v>
      </c>
      <c r="H2830" s="339">
        <f t="shared" si="29"/>
        <v>419.6</v>
      </c>
    </row>
    <row r="2831" spans="1:10" x14ac:dyDescent="0.2">
      <c r="B2831" s="339" t="s">
        <v>1124</v>
      </c>
      <c r="C2831" s="339">
        <v>2</v>
      </c>
      <c r="D2831" s="339" t="s">
        <v>692</v>
      </c>
      <c r="E2831" s="339">
        <v>4000</v>
      </c>
      <c r="F2831" s="339">
        <v>0</v>
      </c>
      <c r="G2831" s="339">
        <f t="shared" si="28"/>
        <v>8000</v>
      </c>
      <c r="H2831" s="339">
        <f t="shared" si="29"/>
        <v>0</v>
      </c>
    </row>
    <row r="2832" spans="1:10" x14ac:dyDescent="0.2">
      <c r="B2832" s="339" t="s">
        <v>722</v>
      </c>
    </row>
    <row r="2833" spans="1:10" x14ac:dyDescent="0.2">
      <c r="B2833" s="339" t="s">
        <v>1125</v>
      </c>
      <c r="C2833" s="339">
        <f>+C2824</f>
        <v>216</v>
      </c>
      <c r="D2833" s="339" t="s">
        <v>2</v>
      </c>
      <c r="E2833" s="339">
        <v>98.910593599999999</v>
      </c>
      <c r="F2833" s="339">
        <v>0</v>
      </c>
      <c r="G2833" s="339">
        <f>ROUND((C2833*(E2833)),2)</f>
        <v>21364.69</v>
      </c>
      <c r="H2833" s="339">
        <f>ROUND((C2833*(F2833)),2)</f>
        <v>0</v>
      </c>
    </row>
    <row r="2834" spans="1:10" x14ac:dyDescent="0.2">
      <c r="B2834" s="339" t="s">
        <v>707</v>
      </c>
      <c r="G2834" s="339">
        <f>SUM(G2826:G2833)</f>
        <v>77712.09</v>
      </c>
      <c r="H2834" s="339">
        <f>SUM(H2826:H2833)</f>
        <v>8702.8000000000011</v>
      </c>
      <c r="I2834" s="340">
        <f>SUM(G2834:H2834)</f>
        <v>86414.89</v>
      </c>
    </row>
    <row r="2836" spans="1:10" x14ac:dyDescent="0.2">
      <c r="A2836" s="339">
        <f>+A2822+0.01</f>
        <v>114.02000000000001</v>
      </c>
      <c r="B2836" s="339" t="s">
        <v>1126</v>
      </c>
      <c r="C2836" s="339">
        <v>1</v>
      </c>
      <c r="D2836" s="339" t="s">
        <v>2</v>
      </c>
      <c r="G2836" s="339">
        <f>+G2848/C2838</f>
        <v>216.73593333333332</v>
      </c>
      <c r="H2836" s="339">
        <f>+H2848/C2838</f>
        <v>12.8096</v>
      </c>
      <c r="I2836" s="340">
        <f>+H2836+G2836</f>
        <v>229.54553333333331</v>
      </c>
      <c r="J2836" s="339" t="s">
        <v>701</v>
      </c>
    </row>
    <row r="2837" spans="1:10" x14ac:dyDescent="0.2">
      <c r="B2837" s="339" t="s">
        <v>1127</v>
      </c>
    </row>
    <row r="2838" spans="1:10" x14ac:dyDescent="0.2">
      <c r="B2838" s="339" t="s">
        <v>703</v>
      </c>
      <c r="C2838" s="339">
        <v>150</v>
      </c>
      <c r="D2838" s="339" t="s">
        <v>2</v>
      </c>
    </row>
    <row r="2839" spans="1:10" x14ac:dyDescent="0.2">
      <c r="B2839" s="339" t="s">
        <v>704</v>
      </c>
    </row>
    <row r="2840" spans="1:10" x14ac:dyDescent="0.2">
      <c r="B2840" s="339" t="s">
        <v>1119</v>
      </c>
      <c r="C2840" s="339">
        <f>6*2</f>
        <v>12</v>
      </c>
      <c r="D2840" s="339" t="s">
        <v>692</v>
      </c>
      <c r="E2840" s="339">
        <v>262.70999999999998</v>
      </c>
      <c r="F2840" s="339">
        <v>47.29</v>
      </c>
      <c r="G2840" s="339">
        <f t="shared" ref="G2840:G2845" si="30">ROUND((C2840*(E2840)),2)</f>
        <v>3152.52</v>
      </c>
      <c r="H2840" s="339">
        <f t="shared" ref="H2840:H2845" si="31">ROUND((C2840*(F2840)),2)</f>
        <v>567.48</v>
      </c>
    </row>
    <row r="2841" spans="1:10" x14ac:dyDescent="0.2">
      <c r="B2841" s="339" t="s">
        <v>1120</v>
      </c>
      <c r="C2841" s="339">
        <v>12</v>
      </c>
      <c r="D2841" s="339" t="s">
        <v>692</v>
      </c>
      <c r="E2841" s="339">
        <v>121.82</v>
      </c>
      <c r="F2841" s="339">
        <v>21.93</v>
      </c>
      <c r="G2841" s="339">
        <f t="shared" si="30"/>
        <v>1461.84</v>
      </c>
      <c r="H2841" s="339">
        <f t="shared" si="31"/>
        <v>263.16000000000003</v>
      </c>
    </row>
    <row r="2842" spans="1:10" x14ac:dyDescent="0.2">
      <c r="B2842" s="339" t="s">
        <v>1121</v>
      </c>
      <c r="C2842" s="339">
        <v>12</v>
      </c>
      <c r="D2842" s="339" t="s">
        <v>692</v>
      </c>
      <c r="E2842" s="339">
        <v>68.86</v>
      </c>
      <c r="F2842" s="339">
        <v>12.39</v>
      </c>
      <c r="G2842" s="339">
        <f t="shared" si="30"/>
        <v>826.32</v>
      </c>
      <c r="H2842" s="339">
        <f t="shared" si="31"/>
        <v>148.68</v>
      </c>
    </row>
    <row r="2843" spans="1:10" x14ac:dyDescent="0.2">
      <c r="B2843" s="339" t="s">
        <v>1122</v>
      </c>
      <c r="C2843" s="339">
        <v>10</v>
      </c>
      <c r="D2843" s="339" t="s">
        <v>692</v>
      </c>
      <c r="E2843" s="339">
        <v>243.64</v>
      </c>
      <c r="F2843" s="339">
        <v>43.86</v>
      </c>
      <c r="G2843" s="339">
        <f t="shared" si="30"/>
        <v>2436.4</v>
      </c>
      <c r="H2843" s="339">
        <f t="shared" si="31"/>
        <v>438.6</v>
      </c>
    </row>
    <row r="2844" spans="1:10" x14ac:dyDescent="0.2">
      <c r="B2844" s="339" t="s">
        <v>1123</v>
      </c>
      <c r="C2844" s="339">
        <f>6*4</f>
        <v>24</v>
      </c>
      <c r="D2844" s="339" t="s">
        <v>692</v>
      </c>
      <c r="E2844" s="339">
        <v>116.53</v>
      </c>
      <c r="F2844" s="339">
        <v>20.98</v>
      </c>
      <c r="G2844" s="339">
        <f t="shared" si="30"/>
        <v>2796.72</v>
      </c>
      <c r="H2844" s="339">
        <f t="shared" si="31"/>
        <v>503.52</v>
      </c>
    </row>
    <row r="2845" spans="1:10" x14ac:dyDescent="0.2">
      <c r="B2845" s="339" t="s">
        <v>1124</v>
      </c>
      <c r="C2845" s="339">
        <v>2</v>
      </c>
      <c r="D2845" s="339" t="s">
        <v>692</v>
      </c>
      <c r="E2845" s="339">
        <v>3500</v>
      </c>
      <c r="F2845" s="339">
        <v>0</v>
      </c>
      <c r="G2845" s="339">
        <f t="shared" si="30"/>
        <v>7000</v>
      </c>
      <c r="H2845" s="339">
        <f t="shared" si="31"/>
        <v>0</v>
      </c>
    </row>
    <row r="2846" spans="1:10" x14ac:dyDescent="0.2">
      <c r="B2846" s="339" t="s">
        <v>722</v>
      </c>
    </row>
    <row r="2847" spans="1:10" x14ac:dyDescent="0.2">
      <c r="B2847" s="339" t="s">
        <v>1125</v>
      </c>
      <c r="C2847" s="339">
        <f>+C2838</f>
        <v>150</v>
      </c>
      <c r="D2847" s="339" t="s">
        <v>2</v>
      </c>
      <c r="E2847" s="339">
        <v>98.910593599999999</v>
      </c>
      <c r="F2847" s="339">
        <v>0</v>
      </c>
      <c r="G2847" s="339">
        <f>ROUND((C2847*(E2847)),2)</f>
        <v>14836.59</v>
      </c>
      <c r="H2847" s="339">
        <f>ROUND((C2847*(F2847)),2)</f>
        <v>0</v>
      </c>
    </row>
    <row r="2848" spans="1:10" x14ac:dyDescent="0.2">
      <c r="B2848" s="339" t="s">
        <v>707</v>
      </c>
      <c r="G2848" s="339">
        <f>SUM(G2840:G2847)</f>
        <v>32510.39</v>
      </c>
      <c r="H2848" s="339">
        <f>SUM(H2840:H2847)</f>
        <v>1921.44</v>
      </c>
      <c r="I2848" s="340">
        <f>SUM(G2848:H2848)</f>
        <v>34431.83</v>
      </c>
    </row>
    <row r="2850" spans="1:10" x14ac:dyDescent="0.2">
      <c r="A2850" s="339">
        <f>+A2836+0.01</f>
        <v>114.03000000000002</v>
      </c>
      <c r="B2850" s="339" t="s">
        <v>1128</v>
      </c>
      <c r="C2850" s="339">
        <v>1</v>
      </c>
      <c r="D2850" s="339" t="s">
        <v>2</v>
      </c>
      <c r="G2850" s="339">
        <f>+G2858/C2852</f>
        <v>98.17</v>
      </c>
      <c r="H2850" s="339">
        <f>+H2858/C2852</f>
        <v>7.47</v>
      </c>
      <c r="I2850" s="340">
        <f>+H2850+G2850</f>
        <v>105.64</v>
      </c>
      <c r="J2850" s="339" t="s">
        <v>701</v>
      </c>
    </row>
    <row r="2851" spans="1:10" x14ac:dyDescent="0.2">
      <c r="B2851" s="339" t="s">
        <v>1129</v>
      </c>
    </row>
    <row r="2852" spans="1:10" x14ac:dyDescent="0.2">
      <c r="B2852" s="339" t="s">
        <v>703</v>
      </c>
      <c r="C2852" s="339">
        <v>1</v>
      </c>
      <c r="D2852" s="339" t="s">
        <v>2</v>
      </c>
    </row>
    <row r="2853" spans="1:10" x14ac:dyDescent="0.2">
      <c r="B2853" s="339" t="s">
        <v>704</v>
      </c>
    </row>
    <row r="2854" spans="1:10" x14ac:dyDescent="0.2">
      <c r="B2854" s="339" t="s">
        <v>1130</v>
      </c>
      <c r="C2854" s="339">
        <v>2.3E-3</v>
      </c>
      <c r="D2854" s="339" t="s">
        <v>9</v>
      </c>
      <c r="E2854" s="339">
        <v>8143.64</v>
      </c>
      <c r="F2854" s="339">
        <v>1377.57</v>
      </c>
      <c r="G2854" s="339">
        <f>ROUND((C2854*(E2854)),2)</f>
        <v>18.73</v>
      </c>
      <c r="H2854" s="339">
        <f>ROUND((C2854*(F2854)),2)</f>
        <v>3.17</v>
      </c>
    </row>
    <row r="2855" spans="1:10" x14ac:dyDescent="0.2">
      <c r="B2855" s="339" t="s">
        <v>1131</v>
      </c>
      <c r="C2855" s="339">
        <f>+ROUND((((1*4*10)/12)/20),4)</f>
        <v>0.16669999999999999</v>
      </c>
      <c r="D2855" s="339" t="s">
        <v>735</v>
      </c>
      <c r="E2855" s="339">
        <v>143.22</v>
      </c>
      <c r="F2855" s="339">
        <v>25.78</v>
      </c>
      <c r="G2855" s="339">
        <f>ROUND((C2855*(E2855)),2)</f>
        <v>23.87</v>
      </c>
      <c r="H2855" s="339">
        <f>ROUND((C2855*(F2855)),2)</f>
        <v>4.3</v>
      </c>
    </row>
    <row r="2856" spans="1:10" x14ac:dyDescent="0.2">
      <c r="B2856" s="339" t="s">
        <v>722</v>
      </c>
    </row>
    <row r="2857" spans="1:10" x14ac:dyDescent="0.2">
      <c r="B2857" s="339" t="s">
        <v>1132</v>
      </c>
      <c r="C2857" s="339">
        <v>1</v>
      </c>
      <c r="D2857" s="339" t="s">
        <v>2</v>
      </c>
      <c r="E2857" s="339">
        <v>55.57</v>
      </c>
      <c r="F2857" s="339">
        <v>0</v>
      </c>
      <c r="G2857" s="339">
        <f>ROUND((C2857*(E2857)),2)</f>
        <v>55.57</v>
      </c>
      <c r="H2857" s="339">
        <f>ROUND((C2857*(F2857)),2)</f>
        <v>0</v>
      </c>
    </row>
    <row r="2858" spans="1:10" x14ac:dyDescent="0.2">
      <c r="B2858" s="339" t="s">
        <v>707</v>
      </c>
      <c r="G2858" s="339">
        <f>SUM(G2854:G2857)</f>
        <v>98.17</v>
      </c>
      <c r="H2858" s="339">
        <f>SUM(H2854:H2857)</f>
        <v>7.47</v>
      </c>
      <c r="I2858" s="340">
        <f>SUM(G2858:H2858)</f>
        <v>105.64</v>
      </c>
    </row>
    <row r="2860" spans="1:10" x14ac:dyDescent="0.2">
      <c r="A2860" s="339">
        <f>+A2850+0.01</f>
        <v>114.04000000000002</v>
      </c>
      <c r="B2860" s="339" t="s">
        <v>1133</v>
      </c>
      <c r="C2860" s="339">
        <v>1</v>
      </c>
      <c r="D2860" s="339" t="s">
        <v>2</v>
      </c>
      <c r="G2860" s="339">
        <f>+G2869/C2862</f>
        <v>498.91999999999996</v>
      </c>
      <c r="H2860" s="339">
        <f>+H2869/C2862</f>
        <v>37.4</v>
      </c>
      <c r="I2860" s="340">
        <f>+H2860+G2860</f>
        <v>536.31999999999994</v>
      </c>
      <c r="J2860" s="339" t="s">
        <v>701</v>
      </c>
    </row>
    <row r="2861" spans="1:10" x14ac:dyDescent="0.2">
      <c r="B2861" s="339" t="s">
        <v>1134</v>
      </c>
    </row>
    <row r="2862" spans="1:10" x14ac:dyDescent="0.2">
      <c r="B2862" s="339" t="s">
        <v>703</v>
      </c>
      <c r="C2862" s="339">
        <v>1</v>
      </c>
      <c r="D2862" s="339" t="s">
        <v>2</v>
      </c>
    </row>
    <row r="2863" spans="1:10" x14ac:dyDescent="0.2">
      <c r="B2863" s="339" t="s">
        <v>704</v>
      </c>
    </row>
    <row r="2864" spans="1:10" x14ac:dyDescent="0.2">
      <c r="B2864" s="339" t="s">
        <v>1135</v>
      </c>
      <c r="C2864" s="339">
        <f>+ROUND((0.0175*1.25),4)</f>
        <v>2.1899999999999999E-2</v>
      </c>
      <c r="D2864" s="339" t="s">
        <v>9</v>
      </c>
      <c r="E2864" s="339">
        <v>8143.64</v>
      </c>
      <c r="F2864" s="339">
        <v>1377.57</v>
      </c>
      <c r="G2864" s="339">
        <f>ROUND((C2864*(E2864)),2)</f>
        <v>178.35</v>
      </c>
      <c r="H2864" s="339">
        <f>ROUND((C2864*(F2864)),2)</f>
        <v>30.17</v>
      </c>
    </row>
    <row r="2865" spans="1:10" x14ac:dyDescent="0.2">
      <c r="B2865" s="339" t="s">
        <v>1131</v>
      </c>
      <c r="C2865" s="339">
        <f>+ROUND((((1*4*10)/12)/20),4)</f>
        <v>0.16669999999999999</v>
      </c>
      <c r="D2865" s="339" t="s">
        <v>735</v>
      </c>
      <c r="E2865" s="339">
        <v>143.22</v>
      </c>
      <c r="F2865" s="339">
        <v>25.78</v>
      </c>
      <c r="G2865" s="339">
        <f>ROUND((C2865*(E2865)),2)</f>
        <v>23.87</v>
      </c>
      <c r="H2865" s="339">
        <f>ROUND((C2865*(F2865)),2)</f>
        <v>4.3</v>
      </c>
    </row>
    <row r="2866" spans="1:10" x14ac:dyDescent="0.2">
      <c r="B2866" s="339" t="s">
        <v>1136</v>
      </c>
      <c r="C2866" s="339">
        <v>1</v>
      </c>
      <c r="D2866" s="339" t="s">
        <v>2</v>
      </c>
      <c r="E2866" s="339">
        <v>62.94</v>
      </c>
      <c r="F2866" s="339">
        <v>2.93</v>
      </c>
      <c r="G2866" s="339">
        <f>ROUND((C2866*(E2866)),2)</f>
        <v>62.94</v>
      </c>
      <c r="H2866" s="339">
        <f>ROUND((C2866*(F2866)),2)</f>
        <v>2.93</v>
      </c>
    </row>
    <row r="2867" spans="1:10" x14ac:dyDescent="0.2">
      <c r="B2867" s="339" t="s">
        <v>722</v>
      </c>
    </row>
    <row r="2868" spans="1:10" x14ac:dyDescent="0.2">
      <c r="B2868" s="339" t="s">
        <v>1137</v>
      </c>
      <c r="C2868" s="339">
        <v>1</v>
      </c>
      <c r="D2868" s="339" t="s">
        <v>2</v>
      </c>
      <c r="E2868" s="339">
        <v>233.76</v>
      </c>
      <c r="F2868" s="339">
        <v>0</v>
      </c>
      <c r="G2868" s="339">
        <f>ROUND((C2868*(E2868)),2)</f>
        <v>233.76</v>
      </c>
      <c r="H2868" s="339">
        <f>ROUND((C2868*(F2868)),2)</f>
        <v>0</v>
      </c>
    </row>
    <row r="2869" spans="1:10" x14ac:dyDescent="0.2">
      <c r="B2869" s="339" t="s">
        <v>707</v>
      </c>
      <c r="G2869" s="339">
        <f>SUM(G2864:G2868)</f>
        <v>498.91999999999996</v>
      </c>
      <c r="H2869" s="339">
        <f>SUM(H2864:H2868)</f>
        <v>37.4</v>
      </c>
      <c r="I2869" s="340">
        <f>SUM(G2869:H2869)</f>
        <v>536.31999999999994</v>
      </c>
    </row>
    <row r="2871" spans="1:10" x14ac:dyDescent="0.2">
      <c r="A2871" s="339">
        <f>+A2860+0.01</f>
        <v>114.05000000000003</v>
      </c>
      <c r="B2871" s="339" t="s">
        <v>1138</v>
      </c>
      <c r="C2871" s="339">
        <v>1</v>
      </c>
      <c r="D2871" s="339" t="s">
        <v>2</v>
      </c>
      <c r="G2871" s="339">
        <f>+G2880/C2873</f>
        <v>884.76</v>
      </c>
      <c r="H2871" s="339">
        <f>+H2880/C2873</f>
        <v>79.03</v>
      </c>
      <c r="I2871" s="340">
        <f>+H2871+G2871</f>
        <v>963.79</v>
      </c>
      <c r="J2871" s="339" t="s">
        <v>701</v>
      </c>
    </row>
    <row r="2872" spans="1:10" x14ac:dyDescent="0.2">
      <c r="B2872" s="339" t="s">
        <v>1139</v>
      </c>
    </row>
    <row r="2873" spans="1:10" x14ac:dyDescent="0.2">
      <c r="B2873" s="339" t="s">
        <v>703</v>
      </c>
      <c r="C2873" s="339">
        <v>1</v>
      </c>
      <c r="D2873" s="339" t="s">
        <v>2</v>
      </c>
    </row>
    <row r="2874" spans="1:10" x14ac:dyDescent="0.2">
      <c r="B2874" s="339" t="s">
        <v>704</v>
      </c>
    </row>
    <row r="2875" spans="1:10" x14ac:dyDescent="0.2">
      <c r="B2875" s="339" t="s">
        <v>1140</v>
      </c>
      <c r="C2875" s="339">
        <f>+ROUND((0.02*1.25),4)</f>
        <v>2.5000000000000001E-2</v>
      </c>
      <c r="D2875" s="339" t="s">
        <v>9</v>
      </c>
      <c r="E2875" s="339">
        <v>8143.64</v>
      </c>
      <c r="F2875" s="339">
        <v>1377.57</v>
      </c>
      <c r="G2875" s="339">
        <f>ROUND((C2875*(E2875)),2)</f>
        <v>203.59</v>
      </c>
      <c r="H2875" s="339">
        <f>ROUND((C2875*(F2875)),2)</f>
        <v>34.44</v>
      </c>
    </row>
    <row r="2876" spans="1:10" x14ac:dyDescent="0.2">
      <c r="B2876" s="339" t="s">
        <v>1131</v>
      </c>
      <c r="C2876" s="339">
        <f>+ROUND((((1*4*10)/12)/20),4)</f>
        <v>0.16669999999999999</v>
      </c>
      <c r="D2876" s="339" t="s">
        <v>735</v>
      </c>
      <c r="E2876" s="339">
        <v>143.22</v>
      </c>
      <c r="F2876" s="339">
        <v>25.78</v>
      </c>
      <c r="G2876" s="339">
        <f>ROUND((C2876*(E2876)),2)</f>
        <v>23.87</v>
      </c>
      <c r="H2876" s="339">
        <f>ROUND((C2876*(F2876)),2)</f>
        <v>4.3</v>
      </c>
    </row>
    <row r="2877" spans="1:10" x14ac:dyDescent="0.2">
      <c r="B2877" s="339" t="s">
        <v>1141</v>
      </c>
      <c r="C2877" s="339">
        <v>1</v>
      </c>
      <c r="D2877" s="339" t="s">
        <v>2</v>
      </c>
      <c r="E2877" s="339">
        <v>359.77819444444441</v>
      </c>
      <c r="F2877" s="339">
        <v>40.290740740740745</v>
      </c>
      <c r="G2877" s="339">
        <f>ROUND((C2877*(E2877)),2)</f>
        <v>359.78</v>
      </c>
      <c r="H2877" s="339">
        <f>ROUND((C2877*(F2877)),2)</f>
        <v>40.29</v>
      </c>
    </row>
    <row r="2878" spans="1:10" x14ac:dyDescent="0.2">
      <c r="B2878" s="339" t="s">
        <v>722</v>
      </c>
    </row>
    <row r="2879" spans="1:10" x14ac:dyDescent="0.2">
      <c r="B2879" s="339" t="s">
        <v>1142</v>
      </c>
      <c r="C2879" s="339">
        <v>1</v>
      </c>
      <c r="D2879" s="339" t="s">
        <v>2</v>
      </c>
      <c r="E2879" s="339">
        <v>297.52</v>
      </c>
      <c r="F2879" s="339">
        <v>0</v>
      </c>
      <c r="G2879" s="339">
        <f>ROUND((C2879*(E2879)),2)</f>
        <v>297.52</v>
      </c>
      <c r="H2879" s="339">
        <f>ROUND((C2879*(F2879)),2)</f>
        <v>0</v>
      </c>
    </row>
    <row r="2880" spans="1:10" x14ac:dyDescent="0.2">
      <c r="B2880" s="339" t="s">
        <v>707</v>
      </c>
      <c r="G2880" s="339">
        <f>SUM(G2875:G2879)</f>
        <v>884.76</v>
      </c>
      <c r="H2880" s="339">
        <f>SUM(H2875:H2879)</f>
        <v>79.03</v>
      </c>
      <c r="I2880" s="340">
        <f>SUM(G2880:H2880)</f>
        <v>963.79</v>
      </c>
    </row>
    <row r="2882" spans="1:10" x14ac:dyDescent="0.2">
      <c r="A2882" s="339">
        <f>+A2871+0.01</f>
        <v>114.06000000000003</v>
      </c>
      <c r="B2882" s="339" t="s">
        <v>1143</v>
      </c>
      <c r="C2882" s="339">
        <v>1</v>
      </c>
      <c r="D2882" s="339" t="s">
        <v>2</v>
      </c>
      <c r="G2882" s="339">
        <f>+G2891/C2884</f>
        <v>722.02</v>
      </c>
      <c r="H2882" s="339">
        <f>+H2891/C2884</f>
        <v>47.28</v>
      </c>
      <c r="I2882" s="340">
        <f>+H2882+G2882</f>
        <v>769.3</v>
      </c>
      <c r="J2882" s="339" t="s">
        <v>701</v>
      </c>
    </row>
    <row r="2883" spans="1:10" x14ac:dyDescent="0.2">
      <c r="B2883" s="339" t="s">
        <v>1144</v>
      </c>
    </row>
    <row r="2884" spans="1:10" x14ac:dyDescent="0.2">
      <c r="B2884" s="339" t="s">
        <v>703</v>
      </c>
      <c r="C2884" s="339">
        <v>1</v>
      </c>
      <c r="D2884" s="339" t="s">
        <v>2</v>
      </c>
    </row>
    <row r="2885" spans="1:10" x14ac:dyDescent="0.2">
      <c r="B2885" s="339" t="s">
        <v>704</v>
      </c>
    </row>
    <row r="2886" spans="1:10" x14ac:dyDescent="0.2">
      <c r="B2886" s="339" t="s">
        <v>1135</v>
      </c>
      <c r="C2886" s="339">
        <f>+ROUND((0.0175*1.25),4)</f>
        <v>2.1899999999999999E-2</v>
      </c>
      <c r="D2886" s="339" t="s">
        <v>9</v>
      </c>
      <c r="E2886" s="339">
        <v>8143.64</v>
      </c>
      <c r="F2886" s="339">
        <v>1377.57</v>
      </c>
      <c r="G2886" s="339">
        <f>ROUND((C2886*(E2886)),2)</f>
        <v>178.35</v>
      </c>
      <c r="H2886" s="339">
        <f>ROUND((C2886*(F2886)),2)</f>
        <v>30.17</v>
      </c>
    </row>
    <row r="2887" spans="1:10" x14ac:dyDescent="0.2">
      <c r="B2887" s="339" t="s">
        <v>1131</v>
      </c>
      <c r="C2887" s="339">
        <f>+ROUND((((1*4*10)/12)/20),4)</f>
        <v>0.16669999999999999</v>
      </c>
      <c r="D2887" s="339" t="s">
        <v>735</v>
      </c>
      <c r="E2887" s="339">
        <v>143.22</v>
      </c>
      <c r="F2887" s="339">
        <v>25.78</v>
      </c>
      <c r="G2887" s="339">
        <f>ROUND((C2887*(E2887)),2)</f>
        <v>23.87</v>
      </c>
      <c r="H2887" s="339">
        <f>ROUND((C2887*(F2887)),2)</f>
        <v>4.3</v>
      </c>
    </row>
    <row r="2888" spans="1:10" x14ac:dyDescent="0.2">
      <c r="B2888" s="339" t="s">
        <v>1145</v>
      </c>
      <c r="C2888" s="339">
        <v>1</v>
      </c>
      <c r="D2888" s="339" t="s">
        <v>2</v>
      </c>
      <c r="E2888" s="339">
        <v>216.73593333333332</v>
      </c>
      <c r="F2888" s="339">
        <v>12.8096</v>
      </c>
      <c r="G2888" s="339">
        <f>ROUND((C2888*(E2888)),2)</f>
        <v>216.74</v>
      </c>
      <c r="H2888" s="339">
        <f>ROUND((C2888*(F2888)),2)</f>
        <v>12.81</v>
      </c>
    </row>
    <row r="2889" spans="1:10" x14ac:dyDescent="0.2">
      <c r="B2889" s="339" t="s">
        <v>722</v>
      </c>
    </row>
    <row r="2890" spans="1:10" x14ac:dyDescent="0.2">
      <c r="B2890" s="339" t="s">
        <v>1146</v>
      </c>
      <c r="C2890" s="339">
        <v>1</v>
      </c>
      <c r="D2890" s="339" t="s">
        <v>2</v>
      </c>
      <c r="E2890" s="339">
        <v>303.06</v>
      </c>
      <c r="F2890" s="339">
        <v>0</v>
      </c>
      <c r="G2890" s="339">
        <f>ROUND((C2890*(E2890)),2)</f>
        <v>303.06</v>
      </c>
      <c r="H2890" s="339">
        <f>ROUND((C2890*(F2890)),2)</f>
        <v>0</v>
      </c>
    </row>
    <row r="2891" spans="1:10" x14ac:dyDescent="0.2">
      <c r="B2891" s="339" t="s">
        <v>707</v>
      </c>
      <c r="G2891" s="339">
        <f>SUM(G2886:G2890)</f>
        <v>722.02</v>
      </c>
      <c r="H2891" s="339">
        <f>SUM(H2886:H2890)</f>
        <v>47.28</v>
      </c>
      <c r="I2891" s="340">
        <f>SUM(G2891:H2891)</f>
        <v>769.3</v>
      </c>
    </row>
    <row r="2893" spans="1:10" x14ac:dyDescent="0.2">
      <c r="A2893" s="339">
        <f>+A2882+0.01</f>
        <v>114.07000000000004</v>
      </c>
      <c r="B2893" s="339" t="s">
        <v>1147</v>
      </c>
      <c r="C2893" s="339">
        <v>1</v>
      </c>
      <c r="D2893" s="339" t="s">
        <v>2</v>
      </c>
      <c r="G2893" s="339">
        <f>+G2902/C2895</f>
        <v>701.64</v>
      </c>
      <c r="H2893" s="339">
        <f>+H2902/C2895</f>
        <v>37.4</v>
      </c>
      <c r="I2893" s="340">
        <f>+H2893+G2893</f>
        <v>739.04</v>
      </c>
      <c r="J2893" s="339" t="s">
        <v>701</v>
      </c>
    </row>
    <row r="2894" spans="1:10" x14ac:dyDescent="0.2">
      <c r="B2894" s="339" t="s">
        <v>1148</v>
      </c>
    </row>
    <row r="2895" spans="1:10" x14ac:dyDescent="0.2">
      <c r="B2895" s="339" t="s">
        <v>703</v>
      </c>
      <c r="C2895" s="339">
        <v>1</v>
      </c>
      <c r="D2895" s="339" t="s">
        <v>2</v>
      </c>
    </row>
    <row r="2896" spans="1:10" x14ac:dyDescent="0.2">
      <c r="B2896" s="339" t="s">
        <v>704</v>
      </c>
    </row>
    <row r="2897" spans="1:10" x14ac:dyDescent="0.2">
      <c r="B2897" s="339" t="s">
        <v>1135</v>
      </c>
      <c r="C2897" s="339">
        <f>+ROUND((0.0175*1.25),4)</f>
        <v>2.1899999999999999E-2</v>
      </c>
      <c r="D2897" s="339" t="s">
        <v>9</v>
      </c>
      <c r="E2897" s="339">
        <v>8143.64</v>
      </c>
      <c r="F2897" s="339">
        <v>1377.57</v>
      </c>
      <c r="G2897" s="339">
        <f>ROUND((C2897*(E2897)),2)</f>
        <v>178.35</v>
      </c>
      <c r="H2897" s="339">
        <f>ROUND((C2897*(F2897)),2)</f>
        <v>30.17</v>
      </c>
    </row>
    <row r="2898" spans="1:10" x14ac:dyDescent="0.2">
      <c r="B2898" s="339" t="s">
        <v>1131</v>
      </c>
      <c r="C2898" s="339">
        <f>+ROUND((((1*4*10)/12)/20),4)</f>
        <v>0.16669999999999999</v>
      </c>
      <c r="D2898" s="339" t="s">
        <v>735</v>
      </c>
      <c r="E2898" s="339">
        <v>143.22</v>
      </c>
      <c r="F2898" s="339">
        <v>25.78</v>
      </c>
      <c r="G2898" s="339">
        <f>ROUND((C2898*(E2898)),2)</f>
        <v>23.87</v>
      </c>
      <c r="H2898" s="339">
        <f>ROUND((C2898*(F2898)),2)</f>
        <v>4.3</v>
      </c>
    </row>
    <row r="2899" spans="1:10" x14ac:dyDescent="0.2">
      <c r="B2899" s="339" t="s">
        <v>1136</v>
      </c>
      <c r="C2899" s="339">
        <v>1</v>
      </c>
      <c r="D2899" s="339" t="s">
        <v>2</v>
      </c>
      <c r="E2899" s="339">
        <v>62.94</v>
      </c>
      <c r="F2899" s="339">
        <v>2.93</v>
      </c>
      <c r="G2899" s="339">
        <f>ROUND((C2899*(E2899)),2)</f>
        <v>62.94</v>
      </c>
      <c r="H2899" s="339">
        <f>ROUND((C2899*(F2899)),2)</f>
        <v>2.93</v>
      </c>
    </row>
    <row r="2900" spans="1:10" x14ac:dyDescent="0.2">
      <c r="B2900" s="339" t="s">
        <v>722</v>
      </c>
    </row>
    <row r="2901" spans="1:10" x14ac:dyDescent="0.2">
      <c r="B2901" s="339" t="s">
        <v>1149</v>
      </c>
      <c r="C2901" s="339">
        <v>1</v>
      </c>
      <c r="D2901" s="339" t="s">
        <v>2</v>
      </c>
      <c r="E2901" s="339">
        <v>436.48</v>
      </c>
      <c r="F2901" s="339">
        <v>0</v>
      </c>
      <c r="G2901" s="339">
        <f>ROUND((C2901*(E2901)),2)</f>
        <v>436.48</v>
      </c>
      <c r="H2901" s="339">
        <f>ROUND((C2901*(F2901)),2)</f>
        <v>0</v>
      </c>
    </row>
    <row r="2902" spans="1:10" x14ac:dyDescent="0.2">
      <c r="B2902" s="339" t="s">
        <v>707</v>
      </c>
      <c r="G2902" s="339">
        <f>SUM(G2897:G2901)</f>
        <v>701.64</v>
      </c>
      <c r="H2902" s="339">
        <f>SUM(H2897:H2901)</f>
        <v>37.4</v>
      </c>
      <c r="I2902" s="340">
        <f>SUM(G2902:H2902)</f>
        <v>739.04</v>
      </c>
    </row>
    <row r="2904" spans="1:10" x14ac:dyDescent="0.2">
      <c r="A2904" s="339">
        <f>+A2893+0.01</f>
        <v>114.08000000000004</v>
      </c>
      <c r="B2904" s="339" t="s">
        <v>1150</v>
      </c>
      <c r="C2904" s="339">
        <v>1</v>
      </c>
      <c r="D2904" s="339" t="s">
        <v>2</v>
      </c>
      <c r="G2904" s="339">
        <f>+G2914/C2906</f>
        <v>545.59999999999991</v>
      </c>
      <c r="H2904" s="339">
        <f>+H2914/C2906</f>
        <v>41.93</v>
      </c>
      <c r="I2904" s="340">
        <f>+H2904+G2904</f>
        <v>587.52999999999986</v>
      </c>
      <c r="J2904" s="339" t="s">
        <v>701</v>
      </c>
    </row>
    <row r="2905" spans="1:10" x14ac:dyDescent="0.2">
      <c r="B2905" s="339" t="s">
        <v>1151</v>
      </c>
    </row>
    <row r="2906" spans="1:10" x14ac:dyDescent="0.2">
      <c r="B2906" s="339" t="s">
        <v>703</v>
      </c>
      <c r="C2906" s="339">
        <v>1</v>
      </c>
      <c r="D2906" s="339" t="s">
        <v>2</v>
      </c>
    </row>
    <row r="2907" spans="1:10" x14ac:dyDescent="0.2">
      <c r="B2907" s="339" t="s">
        <v>704</v>
      </c>
    </row>
    <row r="2908" spans="1:10" x14ac:dyDescent="0.2">
      <c r="B2908" s="339" t="s">
        <v>1135</v>
      </c>
      <c r="C2908" s="339">
        <f>+ROUND((0.0175*1.25),4)</f>
        <v>2.1899999999999999E-2</v>
      </c>
      <c r="D2908" s="339" t="s">
        <v>9</v>
      </c>
      <c r="E2908" s="339">
        <v>8143.64</v>
      </c>
      <c r="F2908" s="339">
        <v>1377.57</v>
      </c>
      <c r="G2908" s="339">
        <f>ROUND((C2908*(E2908)),2)</f>
        <v>178.35</v>
      </c>
      <c r="H2908" s="339">
        <f>ROUND((C2908*(F2908)),2)</f>
        <v>30.17</v>
      </c>
    </row>
    <row r="2909" spans="1:10" x14ac:dyDescent="0.2">
      <c r="B2909" s="339" t="s">
        <v>1131</v>
      </c>
      <c r="C2909" s="339">
        <f>+ROUND((((1*4*10)/12)/20),4)</f>
        <v>0.16669999999999999</v>
      </c>
      <c r="D2909" s="339" t="s">
        <v>735</v>
      </c>
      <c r="E2909" s="339">
        <v>143.22</v>
      </c>
      <c r="F2909" s="339">
        <v>25.78</v>
      </c>
      <c r="G2909" s="339">
        <f>ROUND((C2909*(E2909)),2)</f>
        <v>23.87</v>
      </c>
      <c r="H2909" s="339">
        <f>ROUND((C2909*(F2909)),2)</f>
        <v>4.3</v>
      </c>
    </row>
    <row r="2910" spans="1:10" x14ac:dyDescent="0.2">
      <c r="B2910" s="339" t="s">
        <v>1136</v>
      </c>
      <c r="C2910" s="339">
        <v>1</v>
      </c>
      <c r="D2910" s="339" t="s">
        <v>2</v>
      </c>
      <c r="E2910" s="339">
        <v>62.94</v>
      </c>
      <c r="F2910" s="339">
        <v>2.93</v>
      </c>
      <c r="G2910" s="339">
        <f>ROUND((C2910*(E2910)),2)</f>
        <v>62.94</v>
      </c>
      <c r="H2910" s="339">
        <f>ROUND((C2910*(F2910)),2)</f>
        <v>2.93</v>
      </c>
    </row>
    <row r="2911" spans="1:10" x14ac:dyDescent="0.2">
      <c r="B2911" s="339" t="s">
        <v>1152</v>
      </c>
      <c r="C2911" s="339">
        <v>5.2999999999999999E-2</v>
      </c>
      <c r="D2911" s="339" t="s">
        <v>716</v>
      </c>
      <c r="E2911" s="339">
        <v>474.58</v>
      </c>
      <c r="F2911" s="339">
        <v>85.42</v>
      </c>
      <c r="G2911" s="339">
        <f>ROUND((C2911*(E2911)),2)</f>
        <v>25.15</v>
      </c>
      <c r="H2911" s="339">
        <f>ROUND((C2911*(F2911)),2)</f>
        <v>4.53</v>
      </c>
    </row>
    <row r="2912" spans="1:10" x14ac:dyDescent="0.2">
      <c r="B2912" s="339" t="s">
        <v>722</v>
      </c>
    </row>
    <row r="2913" spans="1:10" x14ac:dyDescent="0.2">
      <c r="B2913" s="339" t="s">
        <v>1153</v>
      </c>
      <c r="C2913" s="339">
        <v>1</v>
      </c>
      <c r="D2913" s="339" t="s">
        <v>2</v>
      </c>
      <c r="E2913" s="339">
        <v>255.29</v>
      </c>
      <c r="F2913" s="339">
        <v>0</v>
      </c>
      <c r="G2913" s="339">
        <f>ROUND((C2913*(E2913)),2)</f>
        <v>255.29</v>
      </c>
      <c r="H2913" s="339">
        <f>ROUND((C2913*(F2913)),2)</f>
        <v>0</v>
      </c>
    </row>
    <row r="2914" spans="1:10" x14ac:dyDescent="0.2">
      <c r="B2914" s="339" t="s">
        <v>707</v>
      </c>
      <c r="G2914" s="339">
        <f>SUM(G2908:G2913)</f>
        <v>545.59999999999991</v>
      </c>
      <c r="H2914" s="339">
        <f>SUM(H2908:H2913)</f>
        <v>41.93</v>
      </c>
      <c r="I2914" s="340">
        <f>SUM(G2914:H2914)</f>
        <v>587.52999999999986</v>
      </c>
    </row>
    <row r="2916" spans="1:10" x14ac:dyDescent="0.2">
      <c r="A2916" s="339">
        <f>+A2904+0.01</f>
        <v>114.09000000000005</v>
      </c>
      <c r="B2916" s="339" t="s">
        <v>1154</v>
      </c>
      <c r="C2916" s="339">
        <v>1</v>
      </c>
      <c r="D2916" s="339" t="s">
        <v>1</v>
      </c>
      <c r="G2916" s="339">
        <f>+G2924/C2918</f>
        <v>241.05</v>
      </c>
      <c r="H2916" s="339">
        <f>+H2924/C2918</f>
        <v>24.84</v>
      </c>
      <c r="I2916" s="340">
        <f>+H2916+G2916</f>
        <v>265.89</v>
      </c>
      <c r="J2916" s="339" t="s">
        <v>701</v>
      </c>
    </row>
    <row r="2917" spans="1:10" x14ac:dyDescent="0.2">
      <c r="B2917" s="339" t="s">
        <v>1155</v>
      </c>
    </row>
    <row r="2918" spans="1:10" x14ac:dyDescent="0.2">
      <c r="B2918" s="339" t="s">
        <v>703</v>
      </c>
      <c r="C2918" s="339">
        <v>1</v>
      </c>
      <c r="D2918" s="339" t="s">
        <v>1</v>
      </c>
    </row>
    <row r="2919" spans="1:10" x14ac:dyDescent="0.2">
      <c r="B2919" s="339" t="s">
        <v>704</v>
      </c>
    </row>
    <row r="2920" spans="1:10" x14ac:dyDescent="0.2">
      <c r="B2920" s="339" t="s">
        <v>1156</v>
      </c>
      <c r="C2920" s="339">
        <v>2.5000000000000001E-3</v>
      </c>
      <c r="D2920" s="339" t="s">
        <v>9</v>
      </c>
      <c r="E2920" s="339">
        <v>8143.64</v>
      </c>
      <c r="F2920" s="339">
        <v>1377.57</v>
      </c>
      <c r="G2920" s="339">
        <f>ROUND((C2920*(E2920)),2)</f>
        <v>20.36</v>
      </c>
      <c r="H2920" s="339">
        <f>ROUND((C2920*(F2920)),2)</f>
        <v>3.44</v>
      </c>
    </row>
    <row r="2921" spans="1:10" x14ac:dyDescent="0.2">
      <c r="B2921" s="339" t="s">
        <v>1157</v>
      </c>
      <c r="C2921" s="339">
        <v>0.83</v>
      </c>
      <c r="D2921" s="339" t="s">
        <v>735</v>
      </c>
      <c r="E2921" s="339">
        <v>143.22</v>
      </c>
      <c r="F2921" s="339">
        <v>25.78</v>
      </c>
      <c r="G2921" s="339">
        <f>ROUND((C2921*(E2921)),2)</f>
        <v>118.87</v>
      </c>
      <c r="H2921" s="339">
        <f>ROUND((C2921*(F2921)),2)</f>
        <v>21.4</v>
      </c>
    </row>
    <row r="2922" spans="1:10" x14ac:dyDescent="0.2">
      <c r="B2922" s="339" t="s">
        <v>722</v>
      </c>
    </row>
    <row r="2923" spans="1:10" x14ac:dyDescent="0.2">
      <c r="B2923" s="339" t="s">
        <v>1158</v>
      </c>
      <c r="C2923" s="339">
        <v>1</v>
      </c>
      <c r="D2923" s="339" t="s">
        <v>1</v>
      </c>
      <c r="E2923" s="339">
        <v>101.82</v>
      </c>
      <c r="F2923" s="339">
        <v>0</v>
      </c>
      <c r="G2923" s="339">
        <f>ROUND((C2923*(E2923)),2)</f>
        <v>101.82</v>
      </c>
      <c r="H2923" s="339">
        <f>ROUND((C2923*(F2923)),2)</f>
        <v>0</v>
      </c>
    </row>
    <row r="2924" spans="1:10" x14ac:dyDescent="0.2">
      <c r="B2924" s="339" t="s">
        <v>707</v>
      </c>
      <c r="G2924" s="339">
        <f>SUM(G2920:G2923)</f>
        <v>241.05</v>
      </c>
      <c r="H2924" s="339">
        <f>SUM(H2920:H2923)</f>
        <v>24.84</v>
      </c>
      <c r="I2924" s="340">
        <f>SUM(G2924:H2924)</f>
        <v>265.89</v>
      </c>
    </row>
    <row r="2926" spans="1:10" x14ac:dyDescent="0.2">
      <c r="A2926" s="339">
        <f>+A2916+0.01</f>
        <v>114.10000000000005</v>
      </c>
      <c r="B2926" s="339" t="s">
        <v>1159</v>
      </c>
      <c r="C2926" s="339">
        <v>1</v>
      </c>
      <c r="D2926" s="339" t="s">
        <v>1</v>
      </c>
      <c r="G2926" s="339">
        <f>+G2934/C2928</f>
        <v>258.48</v>
      </c>
      <c r="H2926" s="339">
        <f>+H2934/C2928</f>
        <v>25.119999999999997</v>
      </c>
      <c r="I2926" s="340">
        <f>+H2926+G2926</f>
        <v>283.60000000000002</v>
      </c>
      <c r="J2926" s="339" t="s">
        <v>701</v>
      </c>
    </row>
    <row r="2927" spans="1:10" x14ac:dyDescent="0.2">
      <c r="B2927" s="339" t="s">
        <v>1160</v>
      </c>
    </row>
    <row r="2928" spans="1:10" x14ac:dyDescent="0.2">
      <c r="B2928" s="339" t="s">
        <v>703</v>
      </c>
      <c r="C2928" s="339">
        <v>1</v>
      </c>
      <c r="D2928" s="339" t="s">
        <v>1</v>
      </c>
    </row>
    <row r="2929" spans="1:10" x14ac:dyDescent="0.2">
      <c r="B2929" s="339" t="s">
        <v>704</v>
      </c>
    </row>
    <row r="2930" spans="1:10" x14ac:dyDescent="0.2">
      <c r="B2930" s="339" t="s">
        <v>1156</v>
      </c>
      <c r="C2930" s="339">
        <f>ROUND((0.15*0.0165*1*1.1),4)</f>
        <v>2.7000000000000001E-3</v>
      </c>
      <c r="D2930" s="339" t="s">
        <v>9</v>
      </c>
      <c r="E2930" s="339">
        <v>8143.64</v>
      </c>
      <c r="F2930" s="339">
        <v>1377.57</v>
      </c>
      <c r="G2930" s="339">
        <f>ROUND((C2930*(E2930)),2)</f>
        <v>21.99</v>
      </c>
      <c r="H2930" s="339">
        <f>ROUND((C2930*(F2930)),2)</f>
        <v>3.72</v>
      </c>
    </row>
    <row r="2931" spans="1:10" x14ac:dyDescent="0.2">
      <c r="B2931" s="339" t="s">
        <v>1157</v>
      </c>
      <c r="C2931" s="339">
        <v>0.83</v>
      </c>
      <c r="D2931" s="339" t="s">
        <v>735</v>
      </c>
      <c r="E2931" s="339">
        <v>143.22</v>
      </c>
      <c r="F2931" s="339">
        <v>25.78</v>
      </c>
      <c r="G2931" s="339">
        <f>ROUND((C2931*(E2931)),2)</f>
        <v>118.87</v>
      </c>
      <c r="H2931" s="339">
        <f>ROUND((C2931*(F2931)),2)</f>
        <v>21.4</v>
      </c>
    </row>
    <row r="2932" spans="1:10" x14ac:dyDescent="0.2">
      <c r="B2932" s="339" t="s">
        <v>722</v>
      </c>
    </row>
    <row r="2933" spans="1:10" x14ac:dyDescent="0.2">
      <c r="B2933" s="339" t="s">
        <v>1161</v>
      </c>
      <c r="C2933" s="339">
        <v>1</v>
      </c>
      <c r="D2933" s="339" t="s">
        <v>1</v>
      </c>
      <c r="E2933" s="339">
        <v>117.61855499999999</v>
      </c>
      <c r="F2933" s="339">
        <v>0</v>
      </c>
      <c r="G2933" s="339">
        <f>ROUND((C2933*(E2933)),2)</f>
        <v>117.62</v>
      </c>
      <c r="H2933" s="339">
        <f>ROUND((C2933*(F2933)),2)</f>
        <v>0</v>
      </c>
    </row>
    <row r="2934" spans="1:10" x14ac:dyDescent="0.2">
      <c r="B2934" s="339" t="s">
        <v>707</v>
      </c>
      <c r="G2934" s="339">
        <f>SUM(G2930:G2933)</f>
        <v>258.48</v>
      </c>
      <c r="H2934" s="339">
        <f>SUM(H2930:H2933)</f>
        <v>25.119999999999997</v>
      </c>
      <c r="I2934" s="340">
        <f>SUM(G2934:H2934)</f>
        <v>283.60000000000002</v>
      </c>
    </row>
    <row r="2936" spans="1:10" x14ac:dyDescent="0.2">
      <c r="A2936" s="339">
        <f>+A2926+0.01</f>
        <v>114.11000000000006</v>
      </c>
      <c r="B2936" s="339" t="s">
        <v>1162</v>
      </c>
      <c r="C2936" s="339">
        <v>1</v>
      </c>
      <c r="D2936" s="339" t="s">
        <v>1</v>
      </c>
      <c r="G2936" s="339">
        <f>+G2944/C2938</f>
        <v>279.91999999999996</v>
      </c>
      <c r="H2936" s="339">
        <f>+H2944/C2938</f>
        <v>26.36</v>
      </c>
      <c r="I2936" s="340">
        <f>+H2936+G2936</f>
        <v>306.27999999999997</v>
      </c>
      <c r="J2936" s="339" t="s">
        <v>701</v>
      </c>
    </row>
    <row r="2937" spans="1:10" x14ac:dyDescent="0.2">
      <c r="B2937" s="339" t="s">
        <v>1163</v>
      </c>
    </row>
    <row r="2938" spans="1:10" x14ac:dyDescent="0.2">
      <c r="B2938" s="339" t="s">
        <v>703</v>
      </c>
      <c r="C2938" s="339">
        <v>1</v>
      </c>
      <c r="D2938" s="339" t="s">
        <v>1</v>
      </c>
    </row>
    <row r="2939" spans="1:10" x14ac:dyDescent="0.2">
      <c r="B2939" s="339" t="s">
        <v>704</v>
      </c>
    </row>
    <row r="2940" spans="1:10" x14ac:dyDescent="0.2">
      <c r="B2940" s="339" t="s">
        <v>1156</v>
      </c>
      <c r="C2940" s="339">
        <f>ROUND((0.2*0.0165*1*1.1),4)</f>
        <v>3.5999999999999999E-3</v>
      </c>
      <c r="D2940" s="339" t="s">
        <v>9</v>
      </c>
      <c r="E2940" s="339">
        <v>8143.64</v>
      </c>
      <c r="F2940" s="339">
        <v>1377.57</v>
      </c>
      <c r="G2940" s="339">
        <f>ROUND((C2940*(E2940)),2)</f>
        <v>29.32</v>
      </c>
      <c r="H2940" s="339">
        <f>ROUND((C2940*(F2940)),2)</f>
        <v>4.96</v>
      </c>
    </row>
    <row r="2941" spans="1:10" x14ac:dyDescent="0.2">
      <c r="B2941" s="339" t="s">
        <v>1157</v>
      </c>
      <c r="C2941" s="339">
        <v>0.83</v>
      </c>
      <c r="D2941" s="339" t="s">
        <v>735</v>
      </c>
      <c r="E2941" s="339">
        <v>143.22</v>
      </c>
      <c r="F2941" s="339">
        <v>25.78</v>
      </c>
      <c r="G2941" s="339">
        <f>ROUND((C2941*(E2941)),2)</f>
        <v>118.87</v>
      </c>
      <c r="H2941" s="339">
        <f>ROUND((C2941*(F2941)),2)</f>
        <v>21.4</v>
      </c>
    </row>
    <row r="2942" spans="1:10" x14ac:dyDescent="0.2">
      <c r="B2942" s="339" t="s">
        <v>722</v>
      </c>
    </row>
    <row r="2943" spans="1:10" x14ac:dyDescent="0.2">
      <c r="B2943" s="339" t="s">
        <v>1164</v>
      </c>
      <c r="C2943" s="339">
        <v>1</v>
      </c>
      <c r="D2943" s="339" t="s">
        <v>1</v>
      </c>
      <c r="E2943" s="339">
        <v>131.73020999999997</v>
      </c>
      <c r="F2943" s="339">
        <v>0</v>
      </c>
      <c r="G2943" s="339">
        <f>ROUND((C2943*(E2943)),2)</f>
        <v>131.72999999999999</v>
      </c>
      <c r="H2943" s="339">
        <f>ROUND((C2943*(F2943)),2)</f>
        <v>0</v>
      </c>
    </row>
    <row r="2944" spans="1:10" x14ac:dyDescent="0.2">
      <c r="B2944" s="339" t="s">
        <v>707</v>
      </c>
      <c r="G2944" s="339">
        <f>SUM(G2940:G2943)</f>
        <v>279.91999999999996</v>
      </c>
      <c r="H2944" s="339">
        <f>SUM(H2940:H2943)</f>
        <v>26.36</v>
      </c>
      <c r="I2944" s="340">
        <f>SUM(G2944:H2944)</f>
        <v>306.27999999999997</v>
      </c>
    </row>
    <row r="2946" spans="1:10" x14ac:dyDescent="0.2">
      <c r="A2946" s="339">
        <f>+A2936+0.01</f>
        <v>114.12000000000006</v>
      </c>
      <c r="B2946" s="339" t="s">
        <v>1165</v>
      </c>
      <c r="C2946" s="339">
        <v>1</v>
      </c>
      <c r="D2946" s="339" t="s">
        <v>2</v>
      </c>
      <c r="G2946" s="339">
        <f>+G2955/C2948</f>
        <v>531.1</v>
      </c>
      <c r="H2946" s="339">
        <f>+H2955/C2948</f>
        <v>58.889999999999993</v>
      </c>
      <c r="I2946" s="340">
        <f>+H2946+G2946</f>
        <v>589.99</v>
      </c>
      <c r="J2946" s="339" t="s">
        <v>701</v>
      </c>
    </row>
    <row r="2947" spans="1:10" x14ac:dyDescent="0.2">
      <c r="B2947" s="339" t="s">
        <v>1166</v>
      </c>
    </row>
    <row r="2948" spans="1:10" x14ac:dyDescent="0.2">
      <c r="B2948" s="339" t="s">
        <v>703</v>
      </c>
      <c r="C2948" s="339">
        <v>1</v>
      </c>
      <c r="D2948" s="339" t="s">
        <v>2</v>
      </c>
    </row>
    <row r="2949" spans="1:10" x14ac:dyDescent="0.2">
      <c r="B2949" s="339" t="s">
        <v>704</v>
      </c>
    </row>
    <row r="2950" spans="1:10" x14ac:dyDescent="0.2">
      <c r="B2950" s="339" t="s">
        <v>1167</v>
      </c>
      <c r="C2950" s="339">
        <f>+ROUND((0.015*1.25*2),4)</f>
        <v>3.7499999999999999E-2</v>
      </c>
      <c r="D2950" s="339" t="s">
        <v>9</v>
      </c>
      <c r="E2950" s="339">
        <v>8143.64</v>
      </c>
      <c r="F2950" s="339">
        <v>1377.57</v>
      </c>
      <c r="G2950" s="339">
        <f>ROUND((C2950*(E2950)),2)</f>
        <v>305.39</v>
      </c>
      <c r="H2950" s="339">
        <f>ROUND((C2950*(F2950)),2)</f>
        <v>51.66</v>
      </c>
    </row>
    <row r="2951" spans="1:10" x14ac:dyDescent="0.2">
      <c r="B2951" s="339" t="s">
        <v>1131</v>
      </c>
      <c r="C2951" s="339">
        <f>+ROUND((((1*4*10)/12)/20),4)</f>
        <v>0.16669999999999999</v>
      </c>
      <c r="D2951" s="339" t="s">
        <v>735</v>
      </c>
      <c r="E2951" s="339">
        <v>143.22</v>
      </c>
      <c r="F2951" s="339">
        <v>25.78</v>
      </c>
      <c r="G2951" s="339">
        <f>ROUND((C2951*(E2951)),2)</f>
        <v>23.87</v>
      </c>
      <c r="H2951" s="339">
        <f>ROUND((C2951*(F2951)),2)</f>
        <v>4.3</v>
      </c>
    </row>
    <row r="2952" spans="1:10" x14ac:dyDescent="0.2">
      <c r="B2952" s="339" t="s">
        <v>1136</v>
      </c>
      <c r="C2952" s="339">
        <v>1</v>
      </c>
      <c r="D2952" s="339" t="s">
        <v>2</v>
      </c>
      <c r="E2952" s="339">
        <v>62.94</v>
      </c>
      <c r="F2952" s="339">
        <v>2.93</v>
      </c>
      <c r="G2952" s="339">
        <f>ROUND((C2952*(E2952)),2)</f>
        <v>62.94</v>
      </c>
      <c r="H2952" s="339">
        <f>ROUND((C2952*(F2952)),2)</f>
        <v>2.93</v>
      </c>
    </row>
    <row r="2953" spans="1:10" x14ac:dyDescent="0.2">
      <c r="B2953" s="339" t="s">
        <v>722</v>
      </c>
    </row>
    <row r="2954" spans="1:10" x14ac:dyDescent="0.2">
      <c r="B2954" s="339" t="s">
        <v>1168</v>
      </c>
      <c r="C2954" s="339">
        <v>1</v>
      </c>
      <c r="D2954" s="339" t="s">
        <v>2</v>
      </c>
      <c r="E2954" s="339">
        <v>138.9</v>
      </c>
      <c r="F2954" s="339">
        <v>0</v>
      </c>
      <c r="G2954" s="339">
        <f>ROUND((C2954*(E2954)),2)</f>
        <v>138.9</v>
      </c>
      <c r="H2954" s="339">
        <f>ROUND((C2954*(F2954)),2)</f>
        <v>0</v>
      </c>
    </row>
    <row r="2955" spans="1:10" x14ac:dyDescent="0.2">
      <c r="B2955" s="339" t="s">
        <v>707</v>
      </c>
      <c r="G2955" s="339">
        <f>SUM(G2950:G2954)</f>
        <v>531.1</v>
      </c>
      <c r="H2955" s="339">
        <f>SUM(H2950:H2954)</f>
        <v>58.889999999999993</v>
      </c>
      <c r="I2955" s="340">
        <f>SUM(G2955:H2955)</f>
        <v>589.99</v>
      </c>
    </row>
    <row r="2957" spans="1:10" x14ac:dyDescent="0.2">
      <c r="A2957" s="339">
        <f>+A2946+0.01</f>
        <v>114.13000000000007</v>
      </c>
      <c r="B2957" s="339" t="s">
        <v>1169</v>
      </c>
      <c r="C2957" s="339">
        <v>1</v>
      </c>
      <c r="D2957" s="339" t="s">
        <v>2</v>
      </c>
      <c r="G2957" s="339">
        <f>+G2965/C2959</f>
        <v>159.03</v>
      </c>
      <c r="H2957" s="339">
        <f>+H2965/C2959</f>
        <v>12.98</v>
      </c>
      <c r="I2957" s="340">
        <f>+H2957+G2957</f>
        <v>172.01</v>
      </c>
      <c r="J2957" s="339" t="s">
        <v>701</v>
      </c>
    </row>
    <row r="2958" spans="1:10" x14ac:dyDescent="0.2">
      <c r="B2958" s="339" t="s">
        <v>1170</v>
      </c>
    </row>
    <row r="2959" spans="1:10" x14ac:dyDescent="0.2">
      <c r="B2959" s="339" t="s">
        <v>703</v>
      </c>
      <c r="C2959" s="339">
        <v>1</v>
      </c>
      <c r="D2959" s="339" t="s">
        <v>2</v>
      </c>
    </row>
    <row r="2960" spans="1:10" x14ac:dyDescent="0.2">
      <c r="B2960" s="339" t="s">
        <v>704</v>
      </c>
    </row>
    <row r="2961" spans="1:10" x14ac:dyDescent="0.2">
      <c r="B2961" s="339" t="s">
        <v>1171</v>
      </c>
      <c r="C2961" s="339">
        <f>+ROUND((0.005*1.25),4)</f>
        <v>6.3E-3</v>
      </c>
      <c r="D2961" s="339" t="s">
        <v>9</v>
      </c>
      <c r="E2961" s="339">
        <v>8143.64</v>
      </c>
      <c r="F2961" s="339">
        <v>1377.57</v>
      </c>
      <c r="G2961" s="339">
        <f>ROUND((C2961*(E2961)),2)</f>
        <v>51.3</v>
      </c>
      <c r="H2961" s="339">
        <f>ROUND((C2961*(F2961)),2)</f>
        <v>8.68</v>
      </c>
    </row>
    <row r="2962" spans="1:10" x14ac:dyDescent="0.2">
      <c r="B2962" s="339" t="s">
        <v>1131</v>
      </c>
      <c r="C2962" s="339">
        <f>+ROUND((((1*4*10)/12)/20),4)</f>
        <v>0.16669999999999999</v>
      </c>
      <c r="D2962" s="339" t="s">
        <v>735</v>
      </c>
      <c r="E2962" s="339">
        <v>143.22</v>
      </c>
      <c r="F2962" s="339">
        <v>25.78</v>
      </c>
      <c r="G2962" s="339">
        <f>ROUND((C2962*(E2962)),2)</f>
        <v>23.87</v>
      </c>
      <c r="H2962" s="339">
        <f>ROUND((C2962*(F2962)),2)</f>
        <v>4.3</v>
      </c>
    </row>
    <row r="2963" spans="1:10" x14ac:dyDescent="0.2">
      <c r="B2963" s="339" t="s">
        <v>722</v>
      </c>
    </row>
    <row r="2964" spans="1:10" x14ac:dyDescent="0.2">
      <c r="B2964" s="339" t="s">
        <v>1172</v>
      </c>
      <c r="C2964" s="339">
        <v>1</v>
      </c>
      <c r="D2964" s="339" t="s">
        <v>2</v>
      </c>
      <c r="E2964" s="339">
        <v>83.86</v>
      </c>
      <c r="F2964" s="339">
        <v>0</v>
      </c>
      <c r="G2964" s="339">
        <f>ROUND((C2964*(E2964)),2)</f>
        <v>83.86</v>
      </c>
      <c r="H2964" s="339">
        <f>ROUND((C2964*(F2964)),2)</f>
        <v>0</v>
      </c>
    </row>
    <row r="2965" spans="1:10" x14ac:dyDescent="0.2">
      <c r="B2965" s="339" t="s">
        <v>707</v>
      </c>
      <c r="G2965" s="339">
        <f>SUM(G2961:G2964)</f>
        <v>159.03</v>
      </c>
      <c r="H2965" s="339">
        <f>SUM(H2961:H2964)</f>
        <v>12.98</v>
      </c>
      <c r="I2965" s="340">
        <f>SUM(G2965:H2965)</f>
        <v>172.01</v>
      </c>
    </row>
    <row r="2967" spans="1:10" x14ac:dyDescent="0.2">
      <c r="A2967" s="339">
        <f>+A2957+0.01</f>
        <v>114.14000000000007</v>
      </c>
      <c r="B2967" s="339" t="s">
        <v>1173</v>
      </c>
      <c r="C2967" s="339">
        <v>1</v>
      </c>
      <c r="D2967" s="339" t="s">
        <v>1</v>
      </c>
      <c r="G2967" s="339">
        <f>+G2976/C2969</f>
        <v>450.96000000000004</v>
      </c>
      <c r="H2967" s="339">
        <f>+H2976/C2969</f>
        <v>28.659999999999997</v>
      </c>
      <c r="I2967" s="340">
        <f>+H2967+G2967</f>
        <v>479.62</v>
      </c>
      <c r="J2967" s="339" t="s">
        <v>701</v>
      </c>
    </row>
    <row r="2968" spans="1:10" x14ac:dyDescent="0.2">
      <c r="B2968" s="339" t="s">
        <v>1174</v>
      </c>
    </row>
    <row r="2969" spans="1:10" x14ac:dyDescent="0.2">
      <c r="B2969" s="339" t="s">
        <v>703</v>
      </c>
      <c r="C2969" s="339">
        <v>1</v>
      </c>
      <c r="D2969" s="339" t="s">
        <v>1</v>
      </c>
    </row>
    <row r="2970" spans="1:10" x14ac:dyDescent="0.2">
      <c r="B2970" s="339" t="s">
        <v>704</v>
      </c>
    </row>
    <row r="2971" spans="1:10" x14ac:dyDescent="0.2">
      <c r="B2971" s="339" t="s">
        <v>1175</v>
      </c>
      <c r="C2971" s="339">
        <v>1.2500000000000001E-2</v>
      </c>
      <c r="D2971" s="339" t="s">
        <v>9</v>
      </c>
      <c r="E2971" s="339">
        <v>8143.64</v>
      </c>
      <c r="F2971" s="339">
        <v>1377.57</v>
      </c>
      <c r="G2971" s="339">
        <f>ROUND((C2971*(E2971)),2)</f>
        <v>101.8</v>
      </c>
      <c r="H2971" s="339">
        <f>ROUND((C2971*(F2971)),2)</f>
        <v>17.22</v>
      </c>
    </row>
    <row r="2972" spans="1:10" x14ac:dyDescent="0.2">
      <c r="B2972" s="339" t="s">
        <v>1176</v>
      </c>
      <c r="C2972" s="339">
        <v>0.33</v>
      </c>
      <c r="D2972" s="339" t="s">
        <v>735</v>
      </c>
      <c r="E2972" s="339">
        <v>143.22</v>
      </c>
      <c r="F2972" s="339">
        <v>25.78</v>
      </c>
      <c r="G2972" s="339">
        <f>ROUND((C2972*(E2972)),2)</f>
        <v>47.26</v>
      </c>
      <c r="H2972" s="339">
        <f>ROUND((C2972*(F2972)),2)</f>
        <v>8.51</v>
      </c>
    </row>
    <row r="2973" spans="1:10" x14ac:dyDescent="0.2">
      <c r="B2973" s="339" t="s">
        <v>1136</v>
      </c>
      <c r="C2973" s="339">
        <v>1</v>
      </c>
      <c r="D2973" s="339" t="s">
        <v>2</v>
      </c>
      <c r="E2973" s="339">
        <v>62.94</v>
      </c>
      <c r="F2973" s="339">
        <v>2.93</v>
      </c>
      <c r="G2973" s="339">
        <f>ROUND((C2973*(E2973)),2)</f>
        <v>62.94</v>
      </c>
      <c r="H2973" s="339">
        <f>ROUND((C2973*(F2973)),2)</f>
        <v>2.93</v>
      </c>
    </row>
    <row r="2974" spans="1:10" x14ac:dyDescent="0.2">
      <c r="B2974" s="339" t="s">
        <v>722</v>
      </c>
    </row>
    <row r="2975" spans="1:10" x14ac:dyDescent="0.2">
      <c r="B2975" s="339" t="s">
        <v>1177</v>
      </c>
      <c r="C2975" s="339">
        <v>1</v>
      </c>
      <c r="D2975" s="339" t="s">
        <v>2</v>
      </c>
      <c r="E2975" s="339">
        <v>238.96</v>
      </c>
      <c r="F2975" s="339">
        <v>0</v>
      </c>
      <c r="G2975" s="339">
        <f>ROUND((C2975*(E2975)),2)</f>
        <v>238.96</v>
      </c>
      <c r="H2975" s="339">
        <f>ROUND((C2975*(F2975)),2)</f>
        <v>0</v>
      </c>
    </row>
    <row r="2976" spans="1:10" x14ac:dyDescent="0.2">
      <c r="B2976" s="339" t="s">
        <v>707</v>
      </c>
      <c r="G2976" s="339">
        <f>SUM(G2971:G2975)</f>
        <v>450.96000000000004</v>
      </c>
      <c r="H2976" s="339">
        <f>SUM(H2971:H2975)</f>
        <v>28.659999999999997</v>
      </c>
      <c r="I2976" s="340">
        <f>SUM(G2976:H2976)</f>
        <v>479.62</v>
      </c>
    </row>
    <row r="2978" spans="1:10" x14ac:dyDescent="0.2">
      <c r="A2978" s="339">
        <f>+A2967+0.01</f>
        <v>114.15000000000008</v>
      </c>
      <c r="B2978" s="339" t="s">
        <v>1178</v>
      </c>
      <c r="C2978" s="339">
        <v>1</v>
      </c>
      <c r="D2978" s="339" t="s">
        <v>1</v>
      </c>
      <c r="G2978" s="339">
        <f>+G2987/C2980</f>
        <v>350.54999999999995</v>
      </c>
      <c r="H2978" s="339">
        <f>+H2987/C2980</f>
        <v>17.64</v>
      </c>
      <c r="I2978" s="340">
        <f>+H2978+G2978</f>
        <v>368.18999999999994</v>
      </c>
      <c r="J2978" s="339" t="s">
        <v>701</v>
      </c>
    </row>
    <row r="2979" spans="1:10" x14ac:dyDescent="0.2">
      <c r="B2979" s="339" t="s">
        <v>1179</v>
      </c>
    </row>
    <row r="2980" spans="1:10" x14ac:dyDescent="0.2">
      <c r="B2980" s="339" t="s">
        <v>703</v>
      </c>
      <c r="C2980" s="339">
        <v>1</v>
      </c>
      <c r="D2980" s="339" t="s">
        <v>1</v>
      </c>
    </row>
    <row r="2981" spans="1:10" x14ac:dyDescent="0.2">
      <c r="B2981" s="339" t="s">
        <v>704</v>
      </c>
    </row>
    <row r="2982" spans="1:10" x14ac:dyDescent="0.2">
      <c r="B2982" s="339" t="s">
        <v>1175</v>
      </c>
      <c r="C2982" s="339">
        <v>4.4999999999999997E-3</v>
      </c>
      <c r="D2982" s="339" t="s">
        <v>9</v>
      </c>
      <c r="E2982" s="339">
        <v>8143.64</v>
      </c>
      <c r="F2982" s="339">
        <v>1377.57</v>
      </c>
      <c r="G2982" s="339">
        <f>ROUND((C2982*(E2982)),2)</f>
        <v>36.65</v>
      </c>
      <c r="H2982" s="339">
        <f>ROUND((C2982*(F2982)),2)</f>
        <v>6.2</v>
      </c>
    </row>
    <row r="2983" spans="1:10" x14ac:dyDescent="0.2">
      <c r="B2983" s="339" t="s">
        <v>1176</v>
      </c>
      <c r="C2983" s="339">
        <v>0.33</v>
      </c>
      <c r="D2983" s="339" t="s">
        <v>735</v>
      </c>
      <c r="E2983" s="339">
        <v>143.22</v>
      </c>
      <c r="F2983" s="339">
        <v>25.78</v>
      </c>
      <c r="G2983" s="339">
        <f>ROUND((C2983*(E2983)),2)</f>
        <v>47.26</v>
      </c>
      <c r="H2983" s="339">
        <f>ROUND((C2983*(F2983)),2)</f>
        <v>8.51</v>
      </c>
    </row>
    <row r="2984" spans="1:10" x14ac:dyDescent="0.2">
      <c r="B2984" s="339" t="s">
        <v>1136</v>
      </c>
      <c r="C2984" s="339">
        <v>1</v>
      </c>
      <c r="D2984" s="339" t="s">
        <v>2</v>
      </c>
      <c r="E2984" s="339">
        <v>62.94</v>
      </c>
      <c r="F2984" s="339">
        <v>2.93</v>
      </c>
      <c r="G2984" s="339">
        <f>ROUND((C2984*(E2984)),2)</f>
        <v>62.94</v>
      </c>
      <c r="H2984" s="339">
        <f>ROUND((C2984*(F2984)),2)</f>
        <v>2.93</v>
      </c>
    </row>
    <row r="2985" spans="1:10" x14ac:dyDescent="0.2">
      <c r="B2985" s="339" t="s">
        <v>722</v>
      </c>
    </row>
    <row r="2986" spans="1:10" x14ac:dyDescent="0.2">
      <c r="B2986" s="339" t="s">
        <v>1180</v>
      </c>
      <c r="C2986" s="339">
        <v>1</v>
      </c>
      <c r="D2986" s="339" t="s">
        <v>2</v>
      </c>
      <c r="E2986" s="339">
        <v>203.7</v>
      </c>
      <c r="F2986" s="339">
        <v>0</v>
      </c>
      <c r="G2986" s="339">
        <f>ROUND((C2986*(E2986)),2)</f>
        <v>203.7</v>
      </c>
      <c r="H2986" s="339">
        <f>ROUND((C2986*(F2986)),2)</f>
        <v>0</v>
      </c>
    </row>
    <row r="2987" spans="1:10" x14ac:dyDescent="0.2">
      <c r="B2987" s="339" t="s">
        <v>707</v>
      </c>
      <c r="G2987" s="339">
        <f>SUM(G2982:G2986)</f>
        <v>350.54999999999995</v>
      </c>
      <c r="H2987" s="339">
        <f>SUM(H2982:H2986)</f>
        <v>17.64</v>
      </c>
      <c r="I2987" s="340">
        <f>SUM(G2987:H2987)</f>
        <v>368.18999999999994</v>
      </c>
    </row>
    <row r="2989" spans="1:10" x14ac:dyDescent="0.2">
      <c r="A2989" s="339">
        <v>115</v>
      </c>
      <c r="B2989" s="339" t="s">
        <v>1181</v>
      </c>
    </row>
    <row r="2990" spans="1:10" x14ac:dyDescent="0.2">
      <c r="A2990" s="339">
        <f>+A2989+0.01</f>
        <v>115.01</v>
      </c>
      <c r="B2990" s="339" t="s">
        <v>1182</v>
      </c>
      <c r="C2990" s="339">
        <v>1</v>
      </c>
      <c r="D2990" s="339" t="s">
        <v>2</v>
      </c>
      <c r="G2990" s="339">
        <f>+G2998/C2992</f>
        <v>239.41000000000003</v>
      </c>
      <c r="H2990" s="339">
        <f>+H2998/C2992</f>
        <v>20.76</v>
      </c>
      <c r="I2990" s="340">
        <f>+H2990+G2990</f>
        <v>260.17</v>
      </c>
      <c r="J2990" s="339" t="s">
        <v>701</v>
      </c>
    </row>
    <row r="2991" spans="1:10" x14ac:dyDescent="0.2">
      <c r="B2991" s="339" t="s">
        <v>1183</v>
      </c>
    </row>
    <row r="2992" spans="1:10" x14ac:dyDescent="0.2">
      <c r="B2992" s="339" t="s">
        <v>703</v>
      </c>
      <c r="C2992" s="339">
        <v>1</v>
      </c>
      <c r="D2992" s="339" t="s">
        <v>2</v>
      </c>
    </row>
    <row r="2993" spans="1:10" x14ac:dyDescent="0.2">
      <c r="B2993" s="339" t="s">
        <v>704</v>
      </c>
    </row>
    <row r="2994" spans="1:10" x14ac:dyDescent="0.2">
      <c r="B2994" s="339" t="s">
        <v>1184</v>
      </c>
      <c r="C2994" s="339">
        <v>0.08</v>
      </c>
      <c r="D2994" s="339" t="s">
        <v>756</v>
      </c>
      <c r="E2994" s="339">
        <v>1441.53</v>
      </c>
      <c r="F2994" s="339">
        <v>259.48</v>
      </c>
      <c r="G2994" s="339">
        <f>ROUND((C2994*(E2994)),2)</f>
        <v>115.32</v>
      </c>
      <c r="H2994" s="339">
        <f>ROUND((C2994*(F2994)),2)</f>
        <v>20.76</v>
      </c>
    </row>
    <row r="2995" spans="1:10" x14ac:dyDescent="0.2">
      <c r="B2995" s="339" t="s">
        <v>722</v>
      </c>
    </row>
    <row r="2996" spans="1:10" x14ac:dyDescent="0.2">
      <c r="B2996" s="339" t="s">
        <v>1185</v>
      </c>
      <c r="C2996" s="339">
        <f>+C2992</f>
        <v>1</v>
      </c>
      <c r="D2996" s="339" t="s">
        <v>2</v>
      </c>
      <c r="E2996" s="339">
        <v>80.72999999999999</v>
      </c>
      <c r="F2996" s="339">
        <v>0</v>
      </c>
      <c r="G2996" s="339">
        <f>ROUND((C2996*(E2996)),2)</f>
        <v>80.73</v>
      </c>
      <c r="H2996" s="339">
        <f>ROUND((C2996*(F2996)),2)</f>
        <v>0</v>
      </c>
    </row>
    <row r="2997" spans="1:10" x14ac:dyDescent="0.2">
      <c r="B2997" s="339" t="s">
        <v>1186</v>
      </c>
      <c r="C2997" s="339">
        <v>1</v>
      </c>
      <c r="D2997" s="339" t="s">
        <v>4</v>
      </c>
      <c r="E2997" s="339">
        <v>43.36</v>
      </c>
      <c r="F2997" s="339">
        <v>0</v>
      </c>
      <c r="G2997" s="339">
        <f>ROUND((C2997*(E2997)),2)</f>
        <v>43.36</v>
      </c>
      <c r="H2997" s="339">
        <v>0</v>
      </c>
    </row>
    <row r="2998" spans="1:10" x14ac:dyDescent="0.2">
      <c r="B2998" s="339" t="s">
        <v>707</v>
      </c>
      <c r="G2998" s="339">
        <f>SUM(G2994:G2997)</f>
        <v>239.41000000000003</v>
      </c>
      <c r="H2998" s="339">
        <f>SUM(H2994:H2997)</f>
        <v>20.76</v>
      </c>
      <c r="I2998" s="340">
        <f>SUM(G2998:H2998)</f>
        <v>260.17</v>
      </c>
    </row>
    <row r="3000" spans="1:10" x14ac:dyDescent="0.2">
      <c r="A3000" s="339">
        <f>+A2990+0.01</f>
        <v>115.02000000000001</v>
      </c>
      <c r="B3000" s="339" t="s">
        <v>1187</v>
      </c>
      <c r="C3000" s="339">
        <v>1</v>
      </c>
      <c r="D3000" s="339" t="s">
        <v>2</v>
      </c>
      <c r="G3000" s="339">
        <f>+G3009/C3002</f>
        <v>440.52</v>
      </c>
      <c r="H3000" s="339">
        <f>+H3009/C3002</f>
        <v>50.05</v>
      </c>
      <c r="I3000" s="340">
        <f>+H3000+G3000</f>
        <v>490.57</v>
      </c>
      <c r="J3000" s="339" t="s">
        <v>701</v>
      </c>
    </row>
    <row r="3001" spans="1:10" x14ac:dyDescent="0.2">
      <c r="B3001" s="339" t="s">
        <v>1188</v>
      </c>
    </row>
    <row r="3002" spans="1:10" x14ac:dyDescent="0.2">
      <c r="B3002" s="339" t="s">
        <v>703</v>
      </c>
      <c r="C3002" s="339">
        <v>1</v>
      </c>
      <c r="D3002" s="339" t="s">
        <v>2</v>
      </c>
    </row>
    <row r="3003" spans="1:10" x14ac:dyDescent="0.2">
      <c r="B3003" s="339" t="s">
        <v>704</v>
      </c>
    </row>
    <row r="3004" spans="1:10" x14ac:dyDescent="0.2">
      <c r="B3004" s="339" t="s">
        <v>1184</v>
      </c>
      <c r="C3004" s="339">
        <v>0.08</v>
      </c>
      <c r="D3004" s="339" t="s">
        <v>756</v>
      </c>
      <c r="E3004" s="339">
        <v>1441.53</v>
      </c>
      <c r="F3004" s="339">
        <v>259.48</v>
      </c>
      <c r="G3004" s="339">
        <f>ROUND((C3004*(E3004)),2)</f>
        <v>115.32</v>
      </c>
      <c r="H3004" s="339">
        <f>ROUND((C3004*(F3004)),2)</f>
        <v>20.76</v>
      </c>
    </row>
    <row r="3005" spans="1:10" x14ac:dyDescent="0.2">
      <c r="B3005" s="339" t="s">
        <v>1189</v>
      </c>
      <c r="C3005" s="339">
        <v>1</v>
      </c>
      <c r="D3005" s="339" t="s">
        <v>2</v>
      </c>
      <c r="E3005" s="339">
        <v>162.71</v>
      </c>
      <c r="F3005" s="339">
        <v>29.29</v>
      </c>
      <c r="G3005" s="339">
        <f>ROUND((C3005*(E3005)),2)</f>
        <v>162.71</v>
      </c>
      <c r="H3005" s="339">
        <f>ROUND((C3005*(F3005)),2)</f>
        <v>29.29</v>
      </c>
    </row>
    <row r="3006" spans="1:10" x14ac:dyDescent="0.2">
      <c r="B3006" s="339" t="s">
        <v>722</v>
      </c>
    </row>
    <row r="3007" spans="1:10" x14ac:dyDescent="0.2">
      <c r="B3007" s="339" t="s">
        <v>1185</v>
      </c>
      <c r="C3007" s="339">
        <f>+C3002</f>
        <v>1</v>
      </c>
      <c r="D3007" s="339" t="s">
        <v>2</v>
      </c>
      <c r="E3007" s="339">
        <v>80.72999999999999</v>
      </c>
      <c r="F3007" s="339">
        <v>0</v>
      </c>
      <c r="G3007" s="339">
        <f>ROUND((C3007*(E3007)),2)</f>
        <v>80.73</v>
      </c>
      <c r="H3007" s="339">
        <f>ROUND((C3007*(F3007)),2)</f>
        <v>0</v>
      </c>
    </row>
    <row r="3008" spans="1:10" x14ac:dyDescent="0.2">
      <c r="B3008" s="339" t="s">
        <v>1186</v>
      </c>
      <c r="C3008" s="339">
        <v>1</v>
      </c>
      <c r="D3008" s="339" t="s">
        <v>4</v>
      </c>
      <c r="E3008" s="339">
        <v>81.760000000000005</v>
      </c>
      <c r="F3008" s="339">
        <v>0</v>
      </c>
      <c r="G3008" s="339">
        <f>ROUND((C3008*(E3008)),2)</f>
        <v>81.760000000000005</v>
      </c>
      <c r="H3008" s="339">
        <v>0</v>
      </c>
    </row>
    <row r="3009" spans="1:10" x14ac:dyDescent="0.2">
      <c r="B3009" s="339" t="s">
        <v>707</v>
      </c>
      <c r="G3009" s="339">
        <f>SUM(G3004:G3008)</f>
        <v>440.52</v>
      </c>
      <c r="H3009" s="339">
        <f>SUM(H3004:H3008)</f>
        <v>50.05</v>
      </c>
      <c r="I3009" s="340">
        <f>SUM(G3009:H3009)</f>
        <v>490.57</v>
      </c>
    </row>
    <row r="3011" spans="1:10" x14ac:dyDescent="0.2">
      <c r="A3011" s="339">
        <f>+A3000+0.01</f>
        <v>115.03000000000002</v>
      </c>
      <c r="B3011" s="339" t="s">
        <v>1190</v>
      </c>
      <c r="C3011" s="339">
        <v>1</v>
      </c>
      <c r="D3011" s="339" t="s">
        <v>2</v>
      </c>
      <c r="G3011" s="339">
        <f>+G3019/C3013</f>
        <v>223.58</v>
      </c>
      <c r="H3011" s="339">
        <f>+H3019/C3013</f>
        <v>18.45</v>
      </c>
      <c r="I3011" s="340">
        <f>+H3011+G3011</f>
        <v>242.03</v>
      </c>
      <c r="J3011" s="339" t="s">
        <v>701</v>
      </c>
    </row>
    <row r="3012" spans="1:10" x14ac:dyDescent="0.2">
      <c r="B3012" s="339" t="s">
        <v>1191</v>
      </c>
    </row>
    <row r="3013" spans="1:10" x14ac:dyDescent="0.2">
      <c r="B3013" s="339" t="s">
        <v>703</v>
      </c>
      <c r="C3013" s="339">
        <v>1</v>
      </c>
      <c r="D3013" s="339" t="s">
        <v>2</v>
      </c>
    </row>
    <row r="3014" spans="1:10" x14ac:dyDescent="0.2">
      <c r="B3014" s="339" t="s">
        <v>704</v>
      </c>
    </row>
    <row r="3015" spans="1:10" x14ac:dyDescent="0.2">
      <c r="B3015" s="339" t="s">
        <v>1184</v>
      </c>
      <c r="C3015" s="339">
        <v>0.08</v>
      </c>
      <c r="D3015" s="339" t="s">
        <v>756</v>
      </c>
      <c r="E3015" s="339">
        <v>1281.3599999999999</v>
      </c>
      <c r="F3015" s="339">
        <v>230.64</v>
      </c>
      <c r="G3015" s="339">
        <f>ROUND((C3015*(E3015)),2)</f>
        <v>102.51</v>
      </c>
      <c r="H3015" s="339">
        <f>ROUND((C3015*(F3015)),2)</f>
        <v>18.45</v>
      </c>
    </row>
    <row r="3016" spans="1:10" x14ac:dyDescent="0.2">
      <c r="B3016" s="339" t="s">
        <v>722</v>
      </c>
    </row>
    <row r="3017" spans="1:10" x14ac:dyDescent="0.2">
      <c r="B3017" s="339" t="s">
        <v>1185</v>
      </c>
      <c r="C3017" s="339">
        <f>+C3013</f>
        <v>1</v>
      </c>
      <c r="D3017" s="339" t="s">
        <v>2</v>
      </c>
      <c r="E3017" s="339">
        <v>80.72999999999999</v>
      </c>
      <c r="F3017" s="339">
        <v>0</v>
      </c>
      <c r="G3017" s="339">
        <f>ROUND((C3017*(E3017)),2)</f>
        <v>80.73</v>
      </c>
      <c r="H3017" s="339">
        <f>ROUND((C3017*(F3017)),2)</f>
        <v>0</v>
      </c>
    </row>
    <row r="3018" spans="1:10" x14ac:dyDescent="0.2">
      <c r="B3018" s="339" t="s">
        <v>1186</v>
      </c>
      <c r="C3018" s="339">
        <v>1</v>
      </c>
      <c r="D3018" s="339" t="s">
        <v>4</v>
      </c>
      <c r="E3018" s="339">
        <v>40.340000000000003</v>
      </c>
      <c r="F3018" s="339">
        <v>0</v>
      </c>
      <c r="G3018" s="339">
        <f>ROUND((C3018*(E3018)),2)</f>
        <v>40.340000000000003</v>
      </c>
      <c r="H3018" s="339">
        <v>0</v>
      </c>
    </row>
    <row r="3019" spans="1:10" x14ac:dyDescent="0.2">
      <c r="B3019" s="339" t="s">
        <v>707</v>
      </c>
      <c r="G3019" s="339">
        <f>SUM(G3015:G3018)</f>
        <v>223.58</v>
      </c>
      <c r="H3019" s="339">
        <f>SUM(H3015:H3018)</f>
        <v>18.45</v>
      </c>
      <c r="I3019" s="340">
        <f>SUM(G3019:H3019)</f>
        <v>242.03</v>
      </c>
    </row>
    <row r="3021" spans="1:10" x14ac:dyDescent="0.2">
      <c r="A3021" s="339">
        <f>+A3011+0.01</f>
        <v>115.04000000000002</v>
      </c>
      <c r="B3021" s="339" t="s">
        <v>1192</v>
      </c>
      <c r="C3021" s="339">
        <v>1</v>
      </c>
      <c r="D3021" s="339" t="s">
        <v>2</v>
      </c>
      <c r="G3021" s="339">
        <f>+G3030/C3023</f>
        <v>424.69000000000005</v>
      </c>
      <c r="H3021" s="339">
        <f>+H3030/C3023</f>
        <v>47.739999999999995</v>
      </c>
      <c r="I3021" s="340">
        <f>+H3021+G3021</f>
        <v>472.43000000000006</v>
      </c>
      <c r="J3021" s="339" t="s">
        <v>701</v>
      </c>
    </row>
    <row r="3022" spans="1:10" x14ac:dyDescent="0.2">
      <c r="B3022" s="339" t="s">
        <v>1193</v>
      </c>
    </row>
    <row r="3023" spans="1:10" x14ac:dyDescent="0.2">
      <c r="B3023" s="339" t="s">
        <v>703</v>
      </c>
      <c r="C3023" s="339">
        <v>1</v>
      </c>
      <c r="D3023" s="339" t="s">
        <v>2</v>
      </c>
    </row>
    <row r="3024" spans="1:10" x14ac:dyDescent="0.2">
      <c r="B3024" s="339" t="s">
        <v>704</v>
      </c>
    </row>
    <row r="3025" spans="1:10" x14ac:dyDescent="0.2">
      <c r="B3025" s="339" t="s">
        <v>1184</v>
      </c>
      <c r="C3025" s="339">
        <v>0.08</v>
      </c>
      <c r="D3025" s="339" t="s">
        <v>756</v>
      </c>
      <c r="E3025" s="339">
        <v>1281.3599999999999</v>
      </c>
      <c r="F3025" s="339">
        <v>230.64</v>
      </c>
      <c r="G3025" s="339">
        <f>ROUND((C3025*(E3025)),2)</f>
        <v>102.51</v>
      </c>
      <c r="H3025" s="339">
        <f>ROUND((C3025*(F3025)),2)</f>
        <v>18.45</v>
      </c>
    </row>
    <row r="3026" spans="1:10" x14ac:dyDescent="0.2">
      <c r="B3026" s="339" t="s">
        <v>1189</v>
      </c>
      <c r="C3026" s="339">
        <v>1</v>
      </c>
      <c r="D3026" s="339" t="s">
        <v>2</v>
      </c>
      <c r="E3026" s="339">
        <v>162.71</v>
      </c>
      <c r="F3026" s="339">
        <v>29.29</v>
      </c>
      <c r="G3026" s="339">
        <f>ROUND((C3026*(E3026)),2)</f>
        <v>162.71</v>
      </c>
      <c r="H3026" s="339">
        <f>ROUND((C3026*(F3026)),2)</f>
        <v>29.29</v>
      </c>
    </row>
    <row r="3027" spans="1:10" x14ac:dyDescent="0.2">
      <c r="B3027" s="339" t="s">
        <v>722</v>
      </c>
    </row>
    <row r="3028" spans="1:10" x14ac:dyDescent="0.2">
      <c r="B3028" s="339" t="s">
        <v>1185</v>
      </c>
      <c r="C3028" s="339">
        <f>+C3023</f>
        <v>1</v>
      </c>
      <c r="D3028" s="339" t="s">
        <v>2</v>
      </c>
      <c r="E3028" s="339">
        <v>80.72999999999999</v>
      </c>
      <c r="F3028" s="339">
        <v>0</v>
      </c>
      <c r="G3028" s="339">
        <f>ROUND((C3028*(E3028)),2)</f>
        <v>80.73</v>
      </c>
      <c r="H3028" s="339">
        <f>ROUND((C3028*(F3028)),2)</f>
        <v>0</v>
      </c>
    </row>
    <row r="3029" spans="1:10" x14ac:dyDescent="0.2">
      <c r="B3029" s="339" t="s">
        <v>1186</v>
      </c>
      <c r="C3029" s="339">
        <v>1</v>
      </c>
      <c r="D3029" s="339" t="s">
        <v>4</v>
      </c>
      <c r="E3029" s="339">
        <v>78.739999999999995</v>
      </c>
      <c r="F3029" s="339">
        <v>0</v>
      </c>
      <c r="G3029" s="339">
        <f>ROUND((C3029*(E3029)),2)</f>
        <v>78.739999999999995</v>
      </c>
      <c r="H3029" s="339">
        <v>0</v>
      </c>
    </row>
    <row r="3030" spans="1:10" x14ac:dyDescent="0.2">
      <c r="B3030" s="339" t="s">
        <v>707</v>
      </c>
      <c r="G3030" s="339">
        <f>SUM(G3025:G3029)</f>
        <v>424.69000000000005</v>
      </c>
      <c r="H3030" s="339">
        <f>SUM(H3025:H3029)</f>
        <v>47.739999999999995</v>
      </c>
      <c r="I3030" s="340">
        <f>SUM(G3030:H3030)</f>
        <v>472.43000000000006</v>
      </c>
    </row>
    <row r="3032" spans="1:10" x14ac:dyDescent="0.2">
      <c r="A3032" s="339">
        <f>+A3021+0.01</f>
        <v>115.05000000000003</v>
      </c>
      <c r="B3032" s="339" t="s">
        <v>1194</v>
      </c>
      <c r="C3032" s="339">
        <v>1</v>
      </c>
      <c r="D3032" s="339" t="s">
        <v>2</v>
      </c>
      <c r="G3032" s="339">
        <f>+G3040/C3034</f>
        <v>232.63</v>
      </c>
      <c r="H3032" s="339">
        <f>+H3040/C3034</f>
        <v>19.77</v>
      </c>
      <c r="I3032" s="340">
        <f>+H3032+G3032</f>
        <v>252.4</v>
      </c>
      <c r="J3032" s="339" t="s">
        <v>701</v>
      </c>
    </row>
    <row r="3033" spans="1:10" x14ac:dyDescent="0.2">
      <c r="B3033" s="339" t="s">
        <v>1195</v>
      </c>
    </row>
    <row r="3034" spans="1:10" x14ac:dyDescent="0.2">
      <c r="B3034" s="339" t="s">
        <v>703</v>
      </c>
      <c r="C3034" s="339">
        <v>1</v>
      </c>
      <c r="D3034" s="339" t="s">
        <v>2</v>
      </c>
    </row>
    <row r="3035" spans="1:10" x14ac:dyDescent="0.2">
      <c r="B3035" s="339" t="s">
        <v>704</v>
      </c>
    </row>
    <row r="3036" spans="1:10" x14ac:dyDescent="0.2">
      <c r="B3036" s="339" t="s">
        <v>1184</v>
      </c>
      <c r="C3036" s="339">
        <v>0.08</v>
      </c>
      <c r="D3036" s="339" t="s">
        <v>756</v>
      </c>
      <c r="E3036" s="339">
        <v>1372.88</v>
      </c>
      <c r="F3036" s="339">
        <v>247.12</v>
      </c>
      <c r="G3036" s="339">
        <f>ROUND((C3036*(E3036)),2)</f>
        <v>109.83</v>
      </c>
      <c r="H3036" s="339">
        <f>ROUND((C3036*(F3036)),2)</f>
        <v>19.77</v>
      </c>
    </row>
    <row r="3037" spans="1:10" x14ac:dyDescent="0.2">
      <c r="B3037" s="339" t="s">
        <v>722</v>
      </c>
    </row>
    <row r="3038" spans="1:10" x14ac:dyDescent="0.2">
      <c r="B3038" s="339" t="s">
        <v>1185</v>
      </c>
      <c r="C3038" s="339">
        <f>+C3034</f>
        <v>1</v>
      </c>
      <c r="D3038" s="339" t="s">
        <v>2</v>
      </c>
      <c r="E3038" s="339">
        <v>80.72999999999999</v>
      </c>
      <c r="F3038" s="339">
        <v>0</v>
      </c>
      <c r="G3038" s="339">
        <f>ROUND((C3038*(E3038)),2)</f>
        <v>80.73</v>
      </c>
      <c r="H3038" s="339">
        <f>ROUND((C3038*(F3038)),2)</f>
        <v>0</v>
      </c>
    </row>
    <row r="3039" spans="1:10" x14ac:dyDescent="0.2">
      <c r="B3039" s="339" t="s">
        <v>1186</v>
      </c>
      <c r="C3039" s="339">
        <v>1</v>
      </c>
      <c r="D3039" s="339" t="s">
        <v>4</v>
      </c>
      <c r="E3039" s="339">
        <v>42.07</v>
      </c>
      <c r="F3039" s="339">
        <v>0</v>
      </c>
      <c r="G3039" s="339">
        <f>ROUND((C3039*(E3039)),2)</f>
        <v>42.07</v>
      </c>
      <c r="H3039" s="339">
        <v>0</v>
      </c>
    </row>
    <row r="3040" spans="1:10" x14ac:dyDescent="0.2">
      <c r="B3040" s="339" t="s">
        <v>707</v>
      </c>
      <c r="G3040" s="339">
        <f>SUM(G3036:G3039)</f>
        <v>232.63</v>
      </c>
      <c r="H3040" s="339">
        <f>SUM(H3036:H3039)</f>
        <v>19.77</v>
      </c>
      <c r="I3040" s="340">
        <f>SUM(G3040:H3040)</f>
        <v>252.4</v>
      </c>
    </row>
    <row r="3042" spans="1:10" x14ac:dyDescent="0.2">
      <c r="A3042" s="339">
        <f>+A3032+0.01</f>
        <v>115.06000000000003</v>
      </c>
      <c r="B3042" s="339" t="s">
        <v>1196</v>
      </c>
      <c r="C3042" s="339">
        <v>1</v>
      </c>
      <c r="D3042" s="339" t="s">
        <v>2</v>
      </c>
      <c r="G3042" s="339">
        <f>+G3051/C3044</f>
        <v>433.74</v>
      </c>
      <c r="H3042" s="339">
        <f>+H3051/C3044</f>
        <v>49.06</v>
      </c>
      <c r="I3042" s="340">
        <f>+H3042+G3042</f>
        <v>482.8</v>
      </c>
      <c r="J3042" s="339" t="s">
        <v>701</v>
      </c>
    </row>
    <row r="3043" spans="1:10" x14ac:dyDescent="0.2">
      <c r="B3043" s="339" t="s">
        <v>1197</v>
      </c>
    </row>
    <row r="3044" spans="1:10" x14ac:dyDescent="0.2">
      <c r="B3044" s="339" t="s">
        <v>703</v>
      </c>
      <c r="C3044" s="339">
        <v>1</v>
      </c>
      <c r="D3044" s="339" t="s">
        <v>2</v>
      </c>
    </row>
    <row r="3045" spans="1:10" x14ac:dyDescent="0.2">
      <c r="B3045" s="339" t="s">
        <v>704</v>
      </c>
    </row>
    <row r="3046" spans="1:10" x14ac:dyDescent="0.2">
      <c r="B3046" s="339" t="s">
        <v>1184</v>
      </c>
      <c r="C3046" s="339">
        <v>0.08</v>
      </c>
      <c r="D3046" s="339" t="s">
        <v>756</v>
      </c>
      <c r="E3046" s="339">
        <v>1372.88</v>
      </c>
      <c r="F3046" s="339">
        <v>247.12</v>
      </c>
      <c r="G3046" s="339">
        <f>ROUND((C3046*(E3046)),2)</f>
        <v>109.83</v>
      </c>
      <c r="H3046" s="339">
        <f>ROUND((C3046*(F3046)),2)</f>
        <v>19.77</v>
      </c>
    </row>
    <row r="3047" spans="1:10" x14ac:dyDescent="0.2">
      <c r="B3047" s="339" t="s">
        <v>1189</v>
      </c>
      <c r="C3047" s="339">
        <v>1</v>
      </c>
      <c r="D3047" s="339" t="s">
        <v>2</v>
      </c>
      <c r="E3047" s="339">
        <v>162.71</v>
      </c>
      <c r="F3047" s="339">
        <v>29.29</v>
      </c>
      <c r="G3047" s="339">
        <f>ROUND((C3047*(E3047)),2)</f>
        <v>162.71</v>
      </c>
      <c r="H3047" s="339">
        <f>ROUND((C3047*(F3047)),2)</f>
        <v>29.29</v>
      </c>
    </row>
    <row r="3048" spans="1:10" x14ac:dyDescent="0.2">
      <c r="B3048" s="339" t="s">
        <v>722</v>
      </c>
    </row>
    <row r="3049" spans="1:10" x14ac:dyDescent="0.2">
      <c r="B3049" s="339" t="s">
        <v>1185</v>
      </c>
      <c r="C3049" s="339">
        <f>+C3044</f>
        <v>1</v>
      </c>
      <c r="D3049" s="339" t="s">
        <v>2</v>
      </c>
      <c r="E3049" s="339">
        <v>80.72999999999999</v>
      </c>
      <c r="F3049" s="339">
        <v>0</v>
      </c>
      <c r="G3049" s="339">
        <f>ROUND((C3049*(E3049)),2)</f>
        <v>80.73</v>
      </c>
      <c r="H3049" s="339">
        <f>ROUND((C3049*(F3049)),2)</f>
        <v>0</v>
      </c>
    </row>
    <row r="3050" spans="1:10" x14ac:dyDescent="0.2">
      <c r="B3050" s="339" t="s">
        <v>1186</v>
      </c>
      <c r="C3050" s="339">
        <v>1</v>
      </c>
      <c r="D3050" s="339" t="s">
        <v>4</v>
      </c>
      <c r="E3050" s="339">
        <v>80.47</v>
      </c>
      <c r="F3050" s="339">
        <v>0</v>
      </c>
      <c r="G3050" s="339">
        <f>ROUND((C3050*(E3050)),2)</f>
        <v>80.47</v>
      </c>
      <c r="H3050" s="339">
        <v>0</v>
      </c>
    </row>
    <row r="3051" spans="1:10" x14ac:dyDescent="0.2">
      <c r="B3051" s="339" t="s">
        <v>707</v>
      </c>
      <c r="G3051" s="339">
        <f>SUM(G3046:G3050)</f>
        <v>433.74</v>
      </c>
      <c r="H3051" s="339">
        <f>SUM(H3046:H3050)</f>
        <v>49.06</v>
      </c>
      <c r="I3051" s="340">
        <f>SUM(G3051:H3051)</f>
        <v>482.8</v>
      </c>
    </row>
    <row r="3053" spans="1:10" x14ac:dyDescent="0.2">
      <c r="A3053" s="339">
        <f>+A3042+0.01</f>
        <v>115.07000000000004</v>
      </c>
      <c r="B3053" s="339" t="s">
        <v>1198</v>
      </c>
      <c r="C3053" s="339">
        <v>1</v>
      </c>
      <c r="D3053" s="339" t="s">
        <v>2</v>
      </c>
      <c r="G3053" s="339">
        <f>+G3061/C3055</f>
        <v>201.10000000000002</v>
      </c>
      <c r="H3053" s="339">
        <f>+H3061/C3055</f>
        <v>15.18</v>
      </c>
      <c r="I3053" s="340">
        <f>+H3053+G3053</f>
        <v>216.28000000000003</v>
      </c>
      <c r="J3053" s="339" t="s">
        <v>701</v>
      </c>
    </row>
    <row r="3054" spans="1:10" x14ac:dyDescent="0.2">
      <c r="B3054" s="339" t="s">
        <v>1199</v>
      </c>
    </row>
    <row r="3055" spans="1:10" x14ac:dyDescent="0.2">
      <c r="B3055" s="339" t="s">
        <v>703</v>
      </c>
      <c r="C3055" s="339">
        <v>1</v>
      </c>
      <c r="D3055" s="339" t="s">
        <v>2</v>
      </c>
    </row>
    <row r="3056" spans="1:10" x14ac:dyDescent="0.2">
      <c r="B3056" s="339" t="s">
        <v>704</v>
      </c>
    </row>
    <row r="3057" spans="1:10" x14ac:dyDescent="0.2">
      <c r="B3057" s="339" t="s">
        <v>1184</v>
      </c>
      <c r="C3057" s="339">
        <v>0.1</v>
      </c>
      <c r="D3057" s="339" t="s">
        <v>756</v>
      </c>
      <c r="E3057" s="339">
        <v>843.22</v>
      </c>
      <c r="F3057" s="339">
        <v>151.78</v>
      </c>
      <c r="G3057" s="339">
        <f>ROUND((C3057*(E3057)),2)</f>
        <v>84.32</v>
      </c>
      <c r="H3057" s="339">
        <f>ROUND((C3057*(F3057)),2)</f>
        <v>15.18</v>
      </c>
    </row>
    <row r="3058" spans="1:10" x14ac:dyDescent="0.2">
      <c r="B3058" s="339" t="s">
        <v>722</v>
      </c>
    </row>
    <row r="3059" spans="1:10" x14ac:dyDescent="0.2">
      <c r="B3059" s="339" t="s">
        <v>1185</v>
      </c>
      <c r="C3059" s="339">
        <f>+C3055</f>
        <v>1</v>
      </c>
      <c r="D3059" s="339" t="s">
        <v>2</v>
      </c>
      <c r="E3059" s="339">
        <v>80.72999999999999</v>
      </c>
      <c r="F3059" s="339">
        <v>0</v>
      </c>
      <c r="G3059" s="339">
        <f>ROUND((C3059*(E3059)),2)</f>
        <v>80.73</v>
      </c>
      <c r="H3059" s="339">
        <f>ROUND((C3059*(F3059)),2)</f>
        <v>0</v>
      </c>
    </row>
    <row r="3060" spans="1:10" x14ac:dyDescent="0.2">
      <c r="B3060" s="339" t="s">
        <v>1186</v>
      </c>
      <c r="C3060" s="339">
        <v>1</v>
      </c>
      <c r="D3060" s="339" t="s">
        <v>4</v>
      </c>
      <c r="E3060" s="339">
        <v>36.049999999999997</v>
      </c>
      <c r="F3060" s="339">
        <v>0</v>
      </c>
      <c r="G3060" s="339">
        <f>ROUND((C3060*(E3060)),2)</f>
        <v>36.049999999999997</v>
      </c>
      <c r="H3060" s="339">
        <v>0</v>
      </c>
    </row>
    <row r="3061" spans="1:10" x14ac:dyDescent="0.2">
      <c r="B3061" s="339" t="s">
        <v>707</v>
      </c>
      <c r="G3061" s="339">
        <f>SUM(G3057:G3060)</f>
        <v>201.10000000000002</v>
      </c>
      <c r="H3061" s="339">
        <f>SUM(H3057:H3060)</f>
        <v>15.18</v>
      </c>
      <c r="I3061" s="340">
        <f>SUM(G3061:H3061)</f>
        <v>216.28000000000003</v>
      </c>
    </row>
    <row r="3063" spans="1:10" x14ac:dyDescent="0.2">
      <c r="A3063" s="339">
        <f>+A3053+0.01</f>
        <v>115.08000000000004</v>
      </c>
      <c r="B3063" s="339" t="s">
        <v>1200</v>
      </c>
      <c r="C3063" s="339">
        <v>1</v>
      </c>
      <c r="D3063" s="339" t="s">
        <v>2</v>
      </c>
      <c r="G3063" s="339">
        <f>+G3072/C3065</f>
        <v>402.21</v>
      </c>
      <c r="H3063" s="339">
        <f>+H3072/C3065</f>
        <v>44.47</v>
      </c>
      <c r="I3063" s="340">
        <f>+H3063+G3063</f>
        <v>446.67999999999995</v>
      </c>
      <c r="J3063" s="339" t="s">
        <v>701</v>
      </c>
    </row>
    <row r="3064" spans="1:10" x14ac:dyDescent="0.2">
      <c r="B3064" s="339" t="s">
        <v>1201</v>
      </c>
    </row>
    <row r="3065" spans="1:10" x14ac:dyDescent="0.2">
      <c r="B3065" s="339" t="s">
        <v>703</v>
      </c>
      <c r="C3065" s="339">
        <v>1</v>
      </c>
      <c r="D3065" s="339" t="s">
        <v>2</v>
      </c>
    </row>
    <row r="3066" spans="1:10" x14ac:dyDescent="0.2">
      <c r="B3066" s="339" t="s">
        <v>704</v>
      </c>
    </row>
    <row r="3067" spans="1:10" x14ac:dyDescent="0.2">
      <c r="B3067" s="339" t="s">
        <v>1184</v>
      </c>
      <c r="C3067" s="339">
        <v>0.1</v>
      </c>
      <c r="D3067" s="339" t="s">
        <v>756</v>
      </c>
      <c r="E3067" s="339">
        <v>843.22</v>
      </c>
      <c r="F3067" s="339">
        <v>151.78</v>
      </c>
      <c r="G3067" s="339">
        <f>ROUND((C3067*(E3067)),2)</f>
        <v>84.32</v>
      </c>
      <c r="H3067" s="339">
        <f>ROUND((C3067*(F3067)),2)</f>
        <v>15.18</v>
      </c>
    </row>
    <row r="3068" spans="1:10" x14ac:dyDescent="0.2">
      <c r="B3068" s="339" t="s">
        <v>1189</v>
      </c>
      <c r="C3068" s="339">
        <v>1</v>
      </c>
      <c r="D3068" s="339" t="s">
        <v>2</v>
      </c>
      <c r="E3068" s="339">
        <v>162.71</v>
      </c>
      <c r="F3068" s="339">
        <v>29.29</v>
      </c>
      <c r="G3068" s="339">
        <f>ROUND((C3068*(E3068)),2)</f>
        <v>162.71</v>
      </c>
      <c r="H3068" s="339">
        <f>ROUND((C3068*(F3068)),2)</f>
        <v>29.29</v>
      </c>
    </row>
    <row r="3069" spans="1:10" x14ac:dyDescent="0.2">
      <c r="B3069" s="339" t="s">
        <v>722</v>
      </c>
    </row>
    <row r="3070" spans="1:10" x14ac:dyDescent="0.2">
      <c r="B3070" s="339" t="s">
        <v>1185</v>
      </c>
      <c r="C3070" s="339">
        <f>+C3065</f>
        <v>1</v>
      </c>
      <c r="D3070" s="339" t="s">
        <v>2</v>
      </c>
      <c r="E3070" s="339">
        <v>80.72999999999999</v>
      </c>
      <c r="F3070" s="339">
        <v>0</v>
      </c>
      <c r="G3070" s="339">
        <f>ROUND((C3070*(E3070)),2)</f>
        <v>80.73</v>
      </c>
      <c r="H3070" s="339">
        <f>ROUND((C3070*(F3070)),2)</f>
        <v>0</v>
      </c>
    </row>
    <row r="3071" spans="1:10" x14ac:dyDescent="0.2">
      <c r="B3071" s="339" t="s">
        <v>1186</v>
      </c>
      <c r="C3071" s="339">
        <v>1</v>
      </c>
      <c r="D3071" s="339" t="s">
        <v>4</v>
      </c>
      <c r="E3071" s="339">
        <v>74.45</v>
      </c>
      <c r="F3071" s="339">
        <v>0</v>
      </c>
      <c r="G3071" s="339">
        <f>ROUND((C3071*(E3071)),2)</f>
        <v>74.45</v>
      </c>
      <c r="H3071" s="339">
        <v>0</v>
      </c>
    </row>
    <row r="3072" spans="1:10" x14ac:dyDescent="0.2">
      <c r="B3072" s="339" t="s">
        <v>707</v>
      </c>
      <c r="G3072" s="339">
        <f>SUM(G3067:G3071)</f>
        <v>402.21</v>
      </c>
      <c r="H3072" s="339">
        <f>SUM(H3067:H3071)</f>
        <v>44.47</v>
      </c>
      <c r="I3072" s="340">
        <f>SUM(G3072:H3072)</f>
        <v>446.67999999999995</v>
      </c>
    </row>
    <row r="3074" spans="1:10" x14ac:dyDescent="0.2">
      <c r="A3074" s="339">
        <f>+A3063+0.01</f>
        <v>115.09000000000005</v>
      </c>
      <c r="B3074" s="339" t="s">
        <v>1202</v>
      </c>
      <c r="C3074" s="339">
        <v>1</v>
      </c>
      <c r="D3074" s="339" t="s">
        <v>2</v>
      </c>
      <c r="G3074" s="339">
        <f>+G3082/C3076</f>
        <v>246.88</v>
      </c>
      <c r="H3074" s="339">
        <f>+H3082/C3076</f>
        <v>21.84</v>
      </c>
      <c r="I3074" s="340">
        <f>+H3074+G3074</f>
        <v>268.71999999999997</v>
      </c>
      <c r="J3074" s="339" t="s">
        <v>701</v>
      </c>
    </row>
    <row r="3075" spans="1:10" x14ac:dyDescent="0.2">
      <c r="B3075" s="339" t="s">
        <v>1203</v>
      </c>
    </row>
    <row r="3076" spans="1:10" x14ac:dyDescent="0.2">
      <c r="B3076" s="339" t="s">
        <v>703</v>
      </c>
      <c r="C3076" s="339">
        <v>1</v>
      </c>
      <c r="D3076" s="339" t="s">
        <v>2</v>
      </c>
    </row>
    <row r="3077" spans="1:10" x14ac:dyDescent="0.2">
      <c r="B3077" s="339" t="s">
        <v>704</v>
      </c>
    </row>
    <row r="3078" spans="1:10" x14ac:dyDescent="0.2">
      <c r="B3078" s="339" t="s">
        <v>1184</v>
      </c>
      <c r="C3078" s="339">
        <v>0.08</v>
      </c>
      <c r="D3078" s="339" t="s">
        <v>756</v>
      </c>
      <c r="E3078" s="339">
        <v>1516.95</v>
      </c>
      <c r="F3078" s="339">
        <v>273.05</v>
      </c>
      <c r="G3078" s="339">
        <f>ROUND((C3078*(E3078)),2)</f>
        <v>121.36</v>
      </c>
      <c r="H3078" s="339">
        <f>ROUND((C3078*(F3078)),2)</f>
        <v>21.84</v>
      </c>
    </row>
    <row r="3079" spans="1:10" x14ac:dyDescent="0.2">
      <c r="B3079" s="339" t="s">
        <v>722</v>
      </c>
    </row>
    <row r="3080" spans="1:10" x14ac:dyDescent="0.2">
      <c r="B3080" s="339" t="s">
        <v>1185</v>
      </c>
      <c r="C3080" s="339">
        <f>+C3076</f>
        <v>1</v>
      </c>
      <c r="D3080" s="339" t="s">
        <v>2</v>
      </c>
      <c r="E3080" s="339">
        <v>80.72999999999999</v>
      </c>
      <c r="F3080" s="339">
        <v>0</v>
      </c>
      <c r="G3080" s="339">
        <f>ROUND((C3080*(E3080)),2)</f>
        <v>80.73</v>
      </c>
      <c r="H3080" s="339">
        <f>ROUND((C3080*(F3080)),2)</f>
        <v>0</v>
      </c>
    </row>
    <row r="3081" spans="1:10" x14ac:dyDescent="0.2">
      <c r="B3081" s="339" t="s">
        <v>1186</v>
      </c>
      <c r="C3081" s="339">
        <v>1</v>
      </c>
      <c r="D3081" s="339" t="s">
        <v>4</v>
      </c>
      <c r="E3081" s="339">
        <v>44.79</v>
      </c>
      <c r="F3081" s="339">
        <v>0</v>
      </c>
      <c r="G3081" s="339">
        <f>ROUND((C3081*(E3081)),2)</f>
        <v>44.79</v>
      </c>
      <c r="H3081" s="339">
        <v>0</v>
      </c>
    </row>
    <row r="3082" spans="1:10" x14ac:dyDescent="0.2">
      <c r="B3082" s="339" t="s">
        <v>707</v>
      </c>
      <c r="G3082" s="339">
        <f>SUM(G3078:G3081)</f>
        <v>246.88</v>
      </c>
      <c r="H3082" s="339">
        <f>SUM(H3078:H3081)</f>
        <v>21.84</v>
      </c>
      <c r="I3082" s="340">
        <f>SUM(G3082:H3082)</f>
        <v>268.71999999999997</v>
      </c>
    </row>
    <row r="3084" spans="1:10" x14ac:dyDescent="0.2">
      <c r="A3084" s="339">
        <f>+A3074+0.01</f>
        <v>115.10000000000005</v>
      </c>
      <c r="B3084" s="339" t="s">
        <v>1204</v>
      </c>
      <c r="C3084" s="339">
        <v>1</v>
      </c>
      <c r="D3084" s="339" t="s">
        <v>2</v>
      </c>
      <c r="G3084" s="339">
        <f>+G3092/C3086</f>
        <v>246.88</v>
      </c>
      <c r="H3084" s="339">
        <f>+H3092/C3086</f>
        <v>21.84</v>
      </c>
      <c r="I3084" s="340">
        <f>+H3084+G3084</f>
        <v>268.71999999999997</v>
      </c>
      <c r="J3084" s="339" t="s">
        <v>701</v>
      </c>
    </row>
    <row r="3085" spans="1:10" x14ac:dyDescent="0.2">
      <c r="B3085" s="339" t="s">
        <v>1205</v>
      </c>
    </row>
    <row r="3086" spans="1:10" x14ac:dyDescent="0.2">
      <c r="B3086" s="339" t="s">
        <v>703</v>
      </c>
      <c r="C3086" s="339">
        <v>1</v>
      </c>
      <c r="D3086" s="339" t="s">
        <v>2</v>
      </c>
    </row>
    <row r="3087" spans="1:10" x14ac:dyDescent="0.2">
      <c r="B3087" s="339" t="s">
        <v>704</v>
      </c>
    </row>
    <row r="3088" spans="1:10" x14ac:dyDescent="0.2">
      <c r="B3088" s="339" t="s">
        <v>1184</v>
      </c>
      <c r="C3088" s="339">
        <v>0.08</v>
      </c>
      <c r="D3088" s="339" t="s">
        <v>756</v>
      </c>
      <c r="E3088" s="339">
        <v>1516.95</v>
      </c>
      <c r="F3088" s="339">
        <v>273.05</v>
      </c>
      <c r="G3088" s="339">
        <f>ROUND((C3088*(E3088)),2)</f>
        <v>121.36</v>
      </c>
      <c r="H3088" s="339">
        <f>ROUND((C3088*(F3088)),2)</f>
        <v>21.84</v>
      </c>
    </row>
    <row r="3089" spans="1:10" x14ac:dyDescent="0.2">
      <c r="B3089" s="339" t="s">
        <v>722</v>
      </c>
    </row>
    <row r="3090" spans="1:10" x14ac:dyDescent="0.2">
      <c r="B3090" s="339" t="s">
        <v>1185</v>
      </c>
      <c r="C3090" s="339">
        <f>+C3086</f>
        <v>1</v>
      </c>
      <c r="D3090" s="339" t="s">
        <v>2</v>
      </c>
      <c r="E3090" s="339">
        <v>80.72999999999999</v>
      </c>
      <c r="F3090" s="339">
        <v>0</v>
      </c>
      <c r="G3090" s="339">
        <f>ROUND((C3090*(E3090)),2)</f>
        <v>80.73</v>
      </c>
      <c r="H3090" s="339">
        <f>ROUND((C3090*(F3090)),2)</f>
        <v>0</v>
      </c>
    </row>
    <row r="3091" spans="1:10" x14ac:dyDescent="0.2">
      <c r="B3091" s="339" t="s">
        <v>1186</v>
      </c>
      <c r="C3091" s="339">
        <v>1</v>
      </c>
      <c r="D3091" s="339" t="s">
        <v>4</v>
      </c>
      <c r="E3091" s="339">
        <v>44.79</v>
      </c>
      <c r="F3091" s="339">
        <v>0</v>
      </c>
      <c r="G3091" s="339">
        <f>ROUND((C3091*(E3091)),2)</f>
        <v>44.79</v>
      </c>
      <c r="H3091" s="339">
        <v>0</v>
      </c>
    </row>
    <row r="3092" spans="1:10" x14ac:dyDescent="0.2">
      <c r="B3092" s="339" t="s">
        <v>707</v>
      </c>
      <c r="G3092" s="339">
        <f>SUM(G3088:G3091)</f>
        <v>246.88</v>
      </c>
      <c r="H3092" s="339">
        <f>SUM(H3088:H3091)</f>
        <v>21.84</v>
      </c>
      <c r="I3092" s="340">
        <f>SUM(G3092:H3092)</f>
        <v>268.71999999999997</v>
      </c>
    </row>
    <row r="3094" spans="1:10" x14ac:dyDescent="0.2">
      <c r="A3094" s="339">
        <f>+A3084+0.01</f>
        <v>115.11000000000006</v>
      </c>
      <c r="B3094" s="339" t="s">
        <v>1206</v>
      </c>
      <c r="C3094" s="339">
        <v>1</v>
      </c>
      <c r="D3094" s="339" t="s">
        <v>2</v>
      </c>
      <c r="G3094" s="339">
        <f>+G3103/C3096</f>
        <v>347.38</v>
      </c>
      <c r="H3094" s="339">
        <f>+H3103/C3096</f>
        <v>33.090000000000003</v>
      </c>
      <c r="I3094" s="340">
        <f>+H3094+G3094</f>
        <v>380.47</v>
      </c>
      <c r="J3094" s="339" t="s">
        <v>701</v>
      </c>
    </row>
    <row r="3095" spans="1:10" x14ac:dyDescent="0.2">
      <c r="B3095" s="339" t="s">
        <v>1207</v>
      </c>
    </row>
    <row r="3096" spans="1:10" x14ac:dyDescent="0.2">
      <c r="B3096" s="339" t="s">
        <v>703</v>
      </c>
      <c r="C3096" s="339">
        <v>1</v>
      </c>
      <c r="D3096" s="339" t="s">
        <v>2</v>
      </c>
    </row>
    <row r="3097" spans="1:10" x14ac:dyDescent="0.2">
      <c r="B3097" s="339" t="s">
        <v>704</v>
      </c>
    </row>
    <row r="3098" spans="1:10" x14ac:dyDescent="0.2">
      <c r="B3098" s="339" t="s">
        <v>1184</v>
      </c>
      <c r="C3098" s="339">
        <v>0.08</v>
      </c>
      <c r="D3098" s="339" t="s">
        <v>756</v>
      </c>
      <c r="E3098" s="339">
        <v>1381.36</v>
      </c>
      <c r="F3098" s="339">
        <v>248.64</v>
      </c>
      <c r="G3098" s="339">
        <f>ROUND((C3098*(E3098)),2)</f>
        <v>110.51</v>
      </c>
      <c r="H3098" s="339">
        <f>ROUND((C3098*(F3098)),2)</f>
        <v>19.89</v>
      </c>
    </row>
    <row r="3099" spans="1:10" x14ac:dyDescent="0.2">
      <c r="B3099" s="339" t="s">
        <v>1208</v>
      </c>
      <c r="C3099" s="339">
        <v>0.12</v>
      </c>
      <c r="D3099" s="339" t="s">
        <v>756</v>
      </c>
      <c r="E3099" s="339">
        <v>611.02</v>
      </c>
      <c r="F3099" s="339">
        <v>109.98</v>
      </c>
      <c r="G3099" s="339">
        <f>ROUND((C3099*(E3099)),2)</f>
        <v>73.319999999999993</v>
      </c>
      <c r="H3099" s="339">
        <f>ROUND((C3099*(F3099)),2)</f>
        <v>13.2</v>
      </c>
    </row>
    <row r="3100" spans="1:10" x14ac:dyDescent="0.2">
      <c r="B3100" s="339" t="s">
        <v>722</v>
      </c>
    </row>
    <row r="3101" spans="1:10" x14ac:dyDescent="0.2">
      <c r="B3101" s="339" t="s">
        <v>1185</v>
      </c>
      <c r="C3101" s="339">
        <f>+C3096</f>
        <v>1</v>
      </c>
      <c r="D3101" s="339" t="s">
        <v>2</v>
      </c>
      <c r="E3101" s="339">
        <v>100.14</v>
      </c>
      <c r="F3101" s="339">
        <v>0</v>
      </c>
      <c r="G3101" s="339">
        <f>ROUND((C3101*(E3101)),2)</f>
        <v>100.14</v>
      </c>
      <c r="H3101" s="339">
        <f>ROUND((C3101*(F3101)),2)</f>
        <v>0</v>
      </c>
    </row>
    <row r="3102" spans="1:10" x14ac:dyDescent="0.2">
      <c r="B3102" s="339" t="s">
        <v>1186</v>
      </c>
      <c r="C3102" s="339">
        <v>1</v>
      </c>
      <c r="D3102" s="339" t="s">
        <v>4</v>
      </c>
      <c r="E3102" s="339">
        <v>63.41</v>
      </c>
      <c r="F3102" s="339">
        <v>0</v>
      </c>
      <c r="G3102" s="339">
        <f>ROUND((C3102*(E3102)),2)</f>
        <v>63.41</v>
      </c>
      <c r="H3102" s="339">
        <v>0</v>
      </c>
    </row>
    <row r="3103" spans="1:10" x14ac:dyDescent="0.2">
      <c r="B3103" s="339" t="s">
        <v>707</v>
      </c>
      <c r="G3103" s="339">
        <f>SUM(G3098:G3102)</f>
        <v>347.38</v>
      </c>
      <c r="H3103" s="339">
        <f>SUM(H3098:H3102)</f>
        <v>33.090000000000003</v>
      </c>
      <c r="I3103" s="340">
        <f>SUM(G3103:H3103)</f>
        <v>380.47</v>
      </c>
    </row>
    <row r="3105" spans="1:10" x14ac:dyDescent="0.2">
      <c r="A3105" s="339">
        <f>+A3094+0.01</f>
        <v>115.12000000000006</v>
      </c>
      <c r="B3105" s="339" t="s">
        <v>1209</v>
      </c>
      <c r="C3105" s="339">
        <v>1</v>
      </c>
      <c r="D3105" s="339" t="s">
        <v>2</v>
      </c>
      <c r="G3105" s="339">
        <f>+G3114/C3107</f>
        <v>295.42</v>
      </c>
      <c r="H3105" s="339">
        <f>+H3114/C3107</f>
        <v>25.53</v>
      </c>
      <c r="I3105" s="340">
        <f>+H3105+G3105</f>
        <v>320.95000000000005</v>
      </c>
      <c r="J3105" s="339" t="s">
        <v>701</v>
      </c>
    </row>
    <row r="3106" spans="1:10" x14ac:dyDescent="0.2">
      <c r="B3106" s="339" t="s">
        <v>1210</v>
      </c>
    </row>
    <row r="3107" spans="1:10" x14ac:dyDescent="0.2">
      <c r="B3107" s="339" t="s">
        <v>703</v>
      </c>
      <c r="C3107" s="339">
        <v>1</v>
      </c>
      <c r="D3107" s="339" t="s">
        <v>2</v>
      </c>
    </row>
    <row r="3108" spans="1:10" x14ac:dyDescent="0.2">
      <c r="B3108" s="339" t="s">
        <v>704</v>
      </c>
    </row>
    <row r="3109" spans="1:10" x14ac:dyDescent="0.2">
      <c r="B3109" s="339" t="s">
        <v>1184</v>
      </c>
      <c r="C3109" s="339">
        <v>0.08</v>
      </c>
      <c r="D3109" s="339" t="s">
        <v>756</v>
      </c>
      <c r="E3109" s="339">
        <v>855.93</v>
      </c>
      <c r="F3109" s="339">
        <v>154.07</v>
      </c>
      <c r="G3109" s="339">
        <f>ROUND((C3109*(E3109)),2)</f>
        <v>68.47</v>
      </c>
      <c r="H3109" s="339">
        <f>ROUND((C3109*(F3109)),2)</f>
        <v>12.33</v>
      </c>
    </row>
    <row r="3110" spans="1:10" x14ac:dyDescent="0.2">
      <c r="B3110" s="339" t="s">
        <v>1208</v>
      </c>
      <c r="C3110" s="339">
        <v>0.12</v>
      </c>
      <c r="D3110" s="339" t="s">
        <v>756</v>
      </c>
      <c r="E3110" s="339">
        <v>611.02</v>
      </c>
      <c r="F3110" s="339">
        <v>109.98</v>
      </c>
      <c r="G3110" s="339">
        <f>ROUND((C3110*(E3110)),2)</f>
        <v>73.319999999999993</v>
      </c>
      <c r="H3110" s="339">
        <f>ROUND((C3110*(F3110)),2)</f>
        <v>13.2</v>
      </c>
    </row>
    <row r="3111" spans="1:10" x14ac:dyDescent="0.2">
      <c r="B3111" s="339" t="s">
        <v>722</v>
      </c>
    </row>
    <row r="3112" spans="1:10" x14ac:dyDescent="0.2">
      <c r="B3112" s="339" t="s">
        <v>1185</v>
      </c>
      <c r="C3112" s="339">
        <f>+C3107</f>
        <v>1</v>
      </c>
      <c r="D3112" s="339" t="s">
        <v>2</v>
      </c>
      <c r="E3112" s="339">
        <v>100.14</v>
      </c>
      <c r="F3112" s="339">
        <v>0</v>
      </c>
      <c r="G3112" s="339">
        <f>ROUND((C3112*(E3112)),2)</f>
        <v>100.14</v>
      </c>
      <c r="H3112" s="339">
        <f>ROUND((C3112*(F3112)),2)</f>
        <v>0</v>
      </c>
    </row>
    <row r="3113" spans="1:10" x14ac:dyDescent="0.2">
      <c r="B3113" s="339" t="s">
        <v>1186</v>
      </c>
      <c r="C3113" s="339">
        <v>1</v>
      </c>
      <c r="D3113" s="339" t="s">
        <v>4</v>
      </c>
      <c r="E3113" s="339">
        <v>53.49</v>
      </c>
      <c r="F3113" s="339">
        <v>0</v>
      </c>
      <c r="G3113" s="339">
        <f>ROUND((C3113*(E3113)),2)</f>
        <v>53.49</v>
      </c>
      <c r="H3113" s="339">
        <v>0</v>
      </c>
    </row>
    <row r="3114" spans="1:10" x14ac:dyDescent="0.2">
      <c r="B3114" s="339" t="s">
        <v>707</v>
      </c>
      <c r="G3114" s="339">
        <f>SUM(G3109:G3113)</f>
        <v>295.42</v>
      </c>
      <c r="H3114" s="339">
        <f>SUM(H3109:H3113)</f>
        <v>25.53</v>
      </c>
      <c r="I3114" s="340">
        <f>SUM(G3114:H3114)</f>
        <v>320.95000000000005</v>
      </c>
    </row>
    <row r="3116" spans="1:10" x14ac:dyDescent="0.2">
      <c r="A3116" s="339">
        <f>+A3105+0.01</f>
        <v>115.13000000000007</v>
      </c>
      <c r="B3116" s="339" t="s">
        <v>1211</v>
      </c>
      <c r="C3116" s="339">
        <v>1</v>
      </c>
      <c r="D3116" s="339" t="s">
        <v>2</v>
      </c>
      <c r="G3116" s="339">
        <f>+G3126/C3118</f>
        <v>522.41</v>
      </c>
      <c r="H3116" s="339">
        <f>+H3126/C3118</f>
        <v>62.38</v>
      </c>
      <c r="I3116" s="340">
        <f>+H3116+G3116</f>
        <v>584.79</v>
      </c>
      <c r="J3116" s="339" t="s">
        <v>701</v>
      </c>
    </row>
    <row r="3117" spans="1:10" x14ac:dyDescent="0.2">
      <c r="B3117" s="339" t="s">
        <v>1212</v>
      </c>
    </row>
    <row r="3118" spans="1:10" x14ac:dyDescent="0.2">
      <c r="B3118" s="339" t="s">
        <v>703</v>
      </c>
      <c r="C3118" s="339">
        <v>1</v>
      </c>
      <c r="D3118" s="339" t="s">
        <v>2</v>
      </c>
    </row>
    <row r="3119" spans="1:10" x14ac:dyDescent="0.2">
      <c r="B3119" s="339" t="s">
        <v>704</v>
      </c>
    </row>
    <row r="3120" spans="1:10" x14ac:dyDescent="0.2">
      <c r="B3120" s="339" t="s">
        <v>1184</v>
      </c>
      <c r="C3120" s="339">
        <v>0.08</v>
      </c>
      <c r="D3120" s="339" t="s">
        <v>756</v>
      </c>
      <c r="E3120" s="339">
        <v>1381.36</v>
      </c>
      <c r="F3120" s="339">
        <v>248.64</v>
      </c>
      <c r="G3120" s="339">
        <f>ROUND((C3120*(E3120)),2)</f>
        <v>110.51</v>
      </c>
      <c r="H3120" s="339">
        <f>ROUND((C3120*(F3120)),2)</f>
        <v>19.89</v>
      </c>
    </row>
    <row r="3121" spans="1:10" x14ac:dyDescent="0.2">
      <c r="B3121" s="339" t="s">
        <v>1208</v>
      </c>
      <c r="C3121" s="339">
        <v>0.12</v>
      </c>
      <c r="D3121" s="339" t="s">
        <v>756</v>
      </c>
      <c r="E3121" s="339">
        <v>611.02</v>
      </c>
      <c r="F3121" s="339">
        <v>109.98</v>
      </c>
      <c r="G3121" s="339">
        <f>ROUND((C3121*(E3121)),2)</f>
        <v>73.319999999999993</v>
      </c>
      <c r="H3121" s="339">
        <f>ROUND((C3121*(F3121)),2)</f>
        <v>13.2</v>
      </c>
    </row>
    <row r="3122" spans="1:10" x14ac:dyDescent="0.2">
      <c r="B3122" s="339" t="s">
        <v>1189</v>
      </c>
      <c r="C3122" s="339">
        <v>1</v>
      </c>
      <c r="D3122" s="339" t="s">
        <v>2</v>
      </c>
      <c r="E3122" s="339">
        <v>162.71</v>
      </c>
      <c r="F3122" s="339">
        <v>29.29</v>
      </c>
      <c r="G3122" s="339">
        <f>ROUND((C3122*(E3122)),2)</f>
        <v>162.71</v>
      </c>
      <c r="H3122" s="339">
        <f>ROUND((C3122*(F3122)),2)</f>
        <v>29.29</v>
      </c>
    </row>
    <row r="3123" spans="1:10" x14ac:dyDescent="0.2">
      <c r="B3123" s="339" t="s">
        <v>722</v>
      </c>
    </row>
    <row r="3124" spans="1:10" x14ac:dyDescent="0.2">
      <c r="B3124" s="339" t="s">
        <v>1185</v>
      </c>
      <c r="C3124" s="339">
        <f>+C3118</f>
        <v>1</v>
      </c>
      <c r="D3124" s="339" t="s">
        <v>2</v>
      </c>
      <c r="E3124" s="339">
        <v>100.14</v>
      </c>
      <c r="F3124" s="339">
        <v>0</v>
      </c>
      <c r="G3124" s="339">
        <f>ROUND((C3124*(E3124)),2)</f>
        <v>100.14</v>
      </c>
      <c r="H3124" s="339">
        <f>ROUND((C3124*(F3124)),2)</f>
        <v>0</v>
      </c>
    </row>
    <row r="3125" spans="1:10" x14ac:dyDescent="0.2">
      <c r="B3125" s="339" t="s">
        <v>1186</v>
      </c>
      <c r="C3125" s="339">
        <v>1</v>
      </c>
      <c r="D3125" s="339" t="s">
        <v>4</v>
      </c>
      <c r="E3125" s="339">
        <v>75.73</v>
      </c>
      <c r="F3125" s="339">
        <v>0</v>
      </c>
      <c r="G3125" s="339">
        <f>ROUND((C3125*(E3125)),2)</f>
        <v>75.73</v>
      </c>
      <c r="H3125" s="339">
        <v>0</v>
      </c>
    </row>
    <row r="3126" spans="1:10" x14ac:dyDescent="0.2">
      <c r="B3126" s="339" t="s">
        <v>707</v>
      </c>
      <c r="G3126" s="339">
        <f>SUM(G3120:G3125)</f>
        <v>522.41</v>
      </c>
      <c r="H3126" s="339">
        <f>SUM(H3120:H3125)</f>
        <v>62.38</v>
      </c>
      <c r="I3126" s="340">
        <f>SUM(G3126:H3126)</f>
        <v>584.79</v>
      </c>
    </row>
    <row r="3128" spans="1:10" x14ac:dyDescent="0.2">
      <c r="A3128" s="339">
        <f>+A3116+0.01</f>
        <v>115.14000000000007</v>
      </c>
      <c r="B3128" s="339" t="s">
        <v>1213</v>
      </c>
      <c r="C3128" s="339">
        <v>1</v>
      </c>
      <c r="D3128" s="339" t="s">
        <v>2</v>
      </c>
      <c r="G3128" s="339">
        <f>+G3137/C3130</f>
        <v>328.39</v>
      </c>
      <c r="H3128" s="339">
        <f>+H3137/C3130</f>
        <v>29.77</v>
      </c>
      <c r="I3128" s="340">
        <f>+H3128+G3128</f>
        <v>358.15999999999997</v>
      </c>
      <c r="J3128" s="339" t="s">
        <v>701</v>
      </c>
    </row>
    <row r="3129" spans="1:10" x14ac:dyDescent="0.2">
      <c r="B3129" s="339" t="s">
        <v>1214</v>
      </c>
    </row>
    <row r="3130" spans="1:10" x14ac:dyDescent="0.2">
      <c r="B3130" s="339" t="s">
        <v>703</v>
      </c>
      <c r="C3130" s="339">
        <v>1</v>
      </c>
      <c r="D3130" s="339" t="s">
        <v>2</v>
      </c>
    </row>
    <row r="3131" spans="1:10" x14ac:dyDescent="0.2">
      <c r="B3131" s="339" t="s">
        <v>704</v>
      </c>
    </row>
    <row r="3132" spans="1:10" x14ac:dyDescent="0.2">
      <c r="B3132" s="339" t="s">
        <v>1184</v>
      </c>
      <c r="C3132" s="339">
        <v>0.06</v>
      </c>
      <c r="D3132" s="339" t="s">
        <v>756</v>
      </c>
      <c r="E3132" s="339">
        <v>1533.9</v>
      </c>
      <c r="F3132" s="339">
        <v>276.10000000000002</v>
      </c>
      <c r="G3132" s="339">
        <f>ROUND((C3132*(E3132)),2)</f>
        <v>92.03</v>
      </c>
      <c r="H3132" s="339">
        <f>ROUND((C3132*(F3132)),2)</f>
        <v>16.57</v>
      </c>
    </row>
    <row r="3133" spans="1:10" x14ac:dyDescent="0.2">
      <c r="B3133" s="339" t="s">
        <v>1208</v>
      </c>
      <c r="C3133" s="339">
        <v>0.12</v>
      </c>
      <c r="D3133" s="339" t="s">
        <v>756</v>
      </c>
      <c r="E3133" s="339">
        <v>611.02</v>
      </c>
      <c r="F3133" s="339">
        <v>109.98</v>
      </c>
      <c r="G3133" s="339">
        <f>ROUND((C3133*(E3133)),2)</f>
        <v>73.319999999999993</v>
      </c>
      <c r="H3133" s="339">
        <f>ROUND((C3133*(F3133)),2)</f>
        <v>13.2</v>
      </c>
    </row>
    <row r="3134" spans="1:10" x14ac:dyDescent="0.2">
      <c r="B3134" s="339" t="s">
        <v>722</v>
      </c>
    </row>
    <row r="3135" spans="1:10" x14ac:dyDescent="0.2">
      <c r="B3135" s="339" t="s">
        <v>1185</v>
      </c>
      <c r="C3135" s="339">
        <f>+C3130</f>
        <v>1</v>
      </c>
      <c r="D3135" s="339" t="s">
        <v>2</v>
      </c>
      <c r="E3135" s="339">
        <v>103.35</v>
      </c>
      <c r="F3135" s="339">
        <v>0</v>
      </c>
      <c r="G3135" s="339">
        <f>ROUND((C3135*(E3135)),2)</f>
        <v>103.35</v>
      </c>
      <c r="H3135" s="339">
        <f>ROUND((C3135*(F3135)),2)</f>
        <v>0</v>
      </c>
    </row>
    <row r="3136" spans="1:10" x14ac:dyDescent="0.2">
      <c r="B3136" s="339" t="s">
        <v>1186</v>
      </c>
      <c r="C3136" s="339">
        <v>1</v>
      </c>
      <c r="D3136" s="339" t="s">
        <v>4</v>
      </c>
      <c r="E3136" s="339">
        <v>59.69</v>
      </c>
      <c r="F3136" s="339">
        <v>0</v>
      </c>
      <c r="G3136" s="339">
        <f>ROUND((C3136*(E3136)),2)</f>
        <v>59.69</v>
      </c>
      <c r="H3136" s="339">
        <v>0</v>
      </c>
    </row>
    <row r="3137" spans="1:10" x14ac:dyDescent="0.2">
      <c r="B3137" s="339" t="s">
        <v>707</v>
      </c>
      <c r="G3137" s="339">
        <f>SUM(G3132:G3136)</f>
        <v>328.39</v>
      </c>
      <c r="H3137" s="339">
        <f>SUM(H3132:H3136)</f>
        <v>29.77</v>
      </c>
      <c r="I3137" s="340">
        <f>SUM(G3137:H3137)</f>
        <v>358.15999999999997</v>
      </c>
    </row>
    <row r="3139" spans="1:10" x14ac:dyDescent="0.2">
      <c r="A3139" s="339">
        <f>+A3128+0.01</f>
        <v>115.15000000000008</v>
      </c>
      <c r="B3139" s="339" t="s">
        <v>1215</v>
      </c>
      <c r="C3139" s="339">
        <v>1</v>
      </c>
      <c r="D3139" s="339" t="s">
        <v>2</v>
      </c>
      <c r="G3139" s="339">
        <f>+G3148/C3141</f>
        <v>408.03</v>
      </c>
      <c r="H3139" s="339">
        <f>+H3148/C3141</f>
        <v>41.36</v>
      </c>
      <c r="I3139" s="340">
        <f>+H3139+G3139</f>
        <v>449.39</v>
      </c>
      <c r="J3139" s="339" t="s">
        <v>701</v>
      </c>
    </row>
    <row r="3140" spans="1:10" x14ac:dyDescent="0.2">
      <c r="B3140" s="339" t="s">
        <v>1216</v>
      </c>
    </row>
    <row r="3141" spans="1:10" x14ac:dyDescent="0.2">
      <c r="B3141" s="339" t="s">
        <v>703</v>
      </c>
      <c r="C3141" s="339">
        <v>1</v>
      </c>
      <c r="D3141" s="339" t="s">
        <v>2</v>
      </c>
    </row>
    <row r="3142" spans="1:10" x14ac:dyDescent="0.2">
      <c r="B3142" s="339" t="s">
        <v>704</v>
      </c>
    </row>
    <row r="3143" spans="1:10" x14ac:dyDescent="0.2">
      <c r="B3143" s="339" t="s">
        <v>1184</v>
      </c>
      <c r="C3143" s="339">
        <v>0.06</v>
      </c>
      <c r="D3143" s="339" t="s">
        <v>756</v>
      </c>
      <c r="E3143" s="339">
        <v>2607.63</v>
      </c>
      <c r="F3143" s="339">
        <v>469.37</v>
      </c>
      <c r="G3143" s="339">
        <f>ROUND((C3143*(E3143)),2)</f>
        <v>156.46</v>
      </c>
      <c r="H3143" s="339">
        <f>ROUND((C3143*(F3143)),2)</f>
        <v>28.16</v>
      </c>
    </row>
    <row r="3144" spans="1:10" x14ac:dyDescent="0.2">
      <c r="B3144" s="339" t="s">
        <v>1208</v>
      </c>
      <c r="C3144" s="339">
        <v>0.12</v>
      </c>
      <c r="D3144" s="339" t="s">
        <v>756</v>
      </c>
      <c r="E3144" s="339">
        <v>611.02</v>
      </c>
      <c r="F3144" s="339">
        <v>109.98</v>
      </c>
      <c r="G3144" s="339">
        <f>ROUND((C3144*(E3144)),2)</f>
        <v>73.319999999999993</v>
      </c>
      <c r="H3144" s="339">
        <f>ROUND((C3144*(F3144)),2)</f>
        <v>13.2</v>
      </c>
    </row>
    <row r="3145" spans="1:10" x14ac:dyDescent="0.2">
      <c r="B3145" s="339" t="s">
        <v>722</v>
      </c>
    </row>
    <row r="3146" spans="1:10" x14ac:dyDescent="0.2">
      <c r="B3146" s="339" t="s">
        <v>1185</v>
      </c>
      <c r="C3146" s="339">
        <f>+C3141</f>
        <v>1</v>
      </c>
      <c r="D3146" s="339" t="s">
        <v>2</v>
      </c>
      <c r="E3146" s="339">
        <v>103.35</v>
      </c>
      <c r="F3146" s="339">
        <v>0</v>
      </c>
      <c r="G3146" s="339">
        <f>ROUND((C3146*(E3146)),2)</f>
        <v>103.35</v>
      </c>
      <c r="H3146" s="339">
        <f>ROUND((C3146*(F3146)),2)</f>
        <v>0</v>
      </c>
    </row>
    <row r="3147" spans="1:10" x14ac:dyDescent="0.2">
      <c r="B3147" s="339" t="s">
        <v>1186</v>
      </c>
      <c r="C3147" s="339">
        <v>1</v>
      </c>
      <c r="D3147" s="339" t="s">
        <v>4</v>
      </c>
      <c r="E3147" s="339">
        <v>74.900000000000006</v>
      </c>
      <c r="F3147" s="339">
        <v>0</v>
      </c>
      <c r="G3147" s="339">
        <f>ROUND((C3147*(E3147)),2)</f>
        <v>74.900000000000006</v>
      </c>
      <c r="H3147" s="339">
        <v>0</v>
      </c>
    </row>
    <row r="3148" spans="1:10" x14ac:dyDescent="0.2">
      <c r="B3148" s="339" t="s">
        <v>707</v>
      </c>
      <c r="G3148" s="339">
        <f>SUM(G3143:G3147)</f>
        <v>408.03</v>
      </c>
      <c r="H3148" s="339">
        <f>SUM(H3143:H3147)</f>
        <v>41.36</v>
      </c>
      <c r="I3148" s="340">
        <f>SUM(G3148:H3148)</f>
        <v>449.39</v>
      </c>
    </row>
    <row r="3150" spans="1:10" x14ac:dyDescent="0.2">
      <c r="A3150" s="339">
        <v>116</v>
      </c>
      <c r="B3150" s="339" t="s">
        <v>1217</v>
      </c>
    </row>
    <row r="3151" spans="1:10" x14ac:dyDescent="0.2">
      <c r="A3151" s="339">
        <f>+A3150+0.01</f>
        <v>116.01</v>
      </c>
      <c r="B3151" s="339" t="s">
        <v>1218</v>
      </c>
      <c r="C3151" s="339">
        <v>1</v>
      </c>
      <c r="D3151" s="339" t="s">
        <v>692</v>
      </c>
      <c r="G3151" s="339">
        <f>+G3164/C3153</f>
        <v>2228.98</v>
      </c>
      <c r="H3151" s="339">
        <f>+H3164/C3153</f>
        <v>91.31</v>
      </c>
      <c r="I3151" s="340">
        <f>+H3151+G3151</f>
        <v>2320.29</v>
      </c>
      <c r="J3151" s="339" t="s">
        <v>701</v>
      </c>
    </row>
    <row r="3152" spans="1:10" x14ac:dyDescent="0.2">
      <c r="B3152" s="339" t="s">
        <v>1219</v>
      </c>
    </row>
    <row r="3153" spans="1:10" x14ac:dyDescent="0.2">
      <c r="B3153" s="339" t="s">
        <v>703</v>
      </c>
      <c r="C3153" s="339">
        <v>1</v>
      </c>
      <c r="D3153" s="339" t="s">
        <v>692</v>
      </c>
    </row>
    <row r="3154" spans="1:10" x14ac:dyDescent="0.2">
      <c r="B3154" s="339" t="s">
        <v>704</v>
      </c>
    </row>
    <row r="3155" spans="1:10" x14ac:dyDescent="0.2">
      <c r="B3155" s="339" t="s">
        <v>1220</v>
      </c>
      <c r="C3155" s="339">
        <v>1</v>
      </c>
      <c r="D3155" s="339" t="s">
        <v>692</v>
      </c>
      <c r="E3155" s="339">
        <v>7.63</v>
      </c>
      <c r="F3155" s="339">
        <v>1.37</v>
      </c>
      <c r="G3155" s="339">
        <f t="shared" ref="G3155:G3160" si="32">ROUND((C3155*(E3155)),2)</f>
        <v>7.63</v>
      </c>
      <c r="H3155" s="339">
        <f t="shared" ref="H3155:H3160" si="33">ROUND((C3155*(F3155)),2)</f>
        <v>1.37</v>
      </c>
    </row>
    <row r="3156" spans="1:10" x14ac:dyDescent="0.2">
      <c r="B3156" s="339" t="s">
        <v>1221</v>
      </c>
      <c r="C3156" s="339">
        <v>1</v>
      </c>
      <c r="D3156" s="339" t="s">
        <v>692</v>
      </c>
      <c r="E3156" s="339">
        <v>21.19</v>
      </c>
      <c r="F3156" s="339">
        <v>3.81</v>
      </c>
      <c r="G3156" s="339">
        <f t="shared" si="32"/>
        <v>21.19</v>
      </c>
      <c r="H3156" s="339">
        <f t="shared" si="33"/>
        <v>3.81</v>
      </c>
    </row>
    <row r="3157" spans="1:10" x14ac:dyDescent="0.2">
      <c r="B3157" s="339" t="s">
        <v>1222</v>
      </c>
      <c r="C3157" s="339">
        <v>1</v>
      </c>
      <c r="D3157" s="339" t="s">
        <v>692</v>
      </c>
      <c r="E3157" s="339">
        <v>16.95</v>
      </c>
      <c r="F3157" s="339">
        <v>3.05</v>
      </c>
      <c r="G3157" s="339">
        <f t="shared" si="32"/>
        <v>16.95</v>
      </c>
      <c r="H3157" s="339">
        <f t="shared" si="33"/>
        <v>3.05</v>
      </c>
    </row>
    <row r="3158" spans="1:10" x14ac:dyDescent="0.2">
      <c r="B3158" s="339" t="s">
        <v>1223</v>
      </c>
      <c r="C3158" s="339">
        <v>1</v>
      </c>
      <c r="D3158" s="339" t="s">
        <v>692</v>
      </c>
      <c r="E3158" s="339">
        <v>118.42</v>
      </c>
      <c r="F3158" s="339">
        <v>21.32</v>
      </c>
      <c r="G3158" s="339">
        <f t="shared" si="32"/>
        <v>118.42</v>
      </c>
      <c r="H3158" s="339">
        <f t="shared" si="33"/>
        <v>21.32</v>
      </c>
    </row>
    <row r="3159" spans="1:10" x14ac:dyDescent="0.2">
      <c r="B3159" s="339" t="s">
        <v>1224</v>
      </c>
      <c r="C3159" s="339">
        <v>5</v>
      </c>
      <c r="D3159" s="339" t="s">
        <v>1225</v>
      </c>
      <c r="E3159" s="339">
        <v>24.58</v>
      </c>
      <c r="F3159" s="339">
        <v>4.42</v>
      </c>
      <c r="G3159" s="339">
        <f t="shared" si="32"/>
        <v>122.9</v>
      </c>
      <c r="H3159" s="339">
        <f t="shared" si="33"/>
        <v>22.1</v>
      </c>
    </row>
    <row r="3160" spans="1:10" x14ac:dyDescent="0.2">
      <c r="B3160" s="339" t="s">
        <v>1226</v>
      </c>
      <c r="C3160" s="339">
        <v>1</v>
      </c>
      <c r="D3160" s="339" t="s">
        <v>692</v>
      </c>
      <c r="E3160" s="339">
        <v>220.34</v>
      </c>
      <c r="F3160" s="339">
        <v>39.659999999999997</v>
      </c>
      <c r="G3160" s="339">
        <f t="shared" si="32"/>
        <v>220.34</v>
      </c>
      <c r="H3160" s="339">
        <f t="shared" si="33"/>
        <v>39.659999999999997</v>
      </c>
    </row>
    <row r="3161" spans="1:10" x14ac:dyDescent="0.2">
      <c r="B3161" s="339" t="s">
        <v>1227</v>
      </c>
    </row>
    <row r="3162" spans="1:10" x14ac:dyDescent="0.2">
      <c r="B3162" s="339" t="s">
        <v>1228</v>
      </c>
      <c r="C3162" s="339">
        <v>1</v>
      </c>
      <c r="D3162" s="339" t="s">
        <v>692</v>
      </c>
      <c r="E3162" s="339">
        <v>1380.14</v>
      </c>
      <c r="F3162" s="339">
        <v>0</v>
      </c>
      <c r="G3162" s="339">
        <f>ROUND((C3162*(E3162)),2)</f>
        <v>1380.14</v>
      </c>
      <c r="H3162" s="339">
        <f>ROUND((C3162*(F3162)),2)</f>
        <v>0</v>
      </c>
    </row>
    <row r="3163" spans="1:10" x14ac:dyDescent="0.2">
      <c r="B3163" s="339" t="s">
        <v>1229</v>
      </c>
      <c r="C3163" s="339">
        <v>1</v>
      </c>
      <c r="D3163" s="339" t="s">
        <v>692</v>
      </c>
      <c r="E3163" s="339">
        <v>341.41204499999998</v>
      </c>
      <c r="F3163" s="339">
        <v>0</v>
      </c>
      <c r="G3163" s="339">
        <f>ROUND((C3163*(E3163)),2)</f>
        <v>341.41</v>
      </c>
      <c r="H3163" s="339">
        <f>ROUND((C3163*(F3163)),2)</f>
        <v>0</v>
      </c>
    </row>
    <row r="3164" spans="1:10" x14ac:dyDescent="0.2">
      <c r="B3164" s="339" t="s">
        <v>707</v>
      </c>
      <c r="G3164" s="339">
        <f>SUM(G3155:G3163)</f>
        <v>2228.98</v>
      </c>
      <c r="H3164" s="339">
        <f>SUM(H3155:H3163)</f>
        <v>91.31</v>
      </c>
      <c r="I3164" s="340">
        <f>SUM(G3164:H3164)</f>
        <v>2320.29</v>
      </c>
    </row>
    <row r="3166" spans="1:10" x14ac:dyDescent="0.2">
      <c r="A3166" s="339">
        <f>+A3151+0.01</f>
        <v>116.02000000000001</v>
      </c>
      <c r="B3166" s="339" t="s">
        <v>1230</v>
      </c>
      <c r="C3166" s="339">
        <v>1</v>
      </c>
      <c r="D3166" s="339" t="s">
        <v>692</v>
      </c>
      <c r="G3166" s="339">
        <f>+G3179/C3168</f>
        <v>2901.2999999999997</v>
      </c>
      <c r="H3166" s="339">
        <f>+H3179/C3168</f>
        <v>163.05999999999997</v>
      </c>
      <c r="I3166" s="340">
        <f>+H3166+G3166</f>
        <v>3064.3599999999997</v>
      </c>
      <c r="J3166" s="339" t="s">
        <v>701</v>
      </c>
    </row>
    <row r="3167" spans="1:10" x14ac:dyDescent="0.2">
      <c r="B3167" s="339" t="s">
        <v>1231</v>
      </c>
    </row>
    <row r="3168" spans="1:10" x14ac:dyDescent="0.2">
      <c r="B3168" s="339" t="s">
        <v>703</v>
      </c>
      <c r="C3168" s="339">
        <v>1</v>
      </c>
      <c r="D3168" s="339" t="s">
        <v>692</v>
      </c>
    </row>
    <row r="3169" spans="1:10" x14ac:dyDescent="0.2">
      <c r="B3169" s="339" t="s">
        <v>704</v>
      </c>
    </row>
    <row r="3170" spans="1:10" x14ac:dyDescent="0.2">
      <c r="B3170" s="339" t="s">
        <v>1232</v>
      </c>
      <c r="C3170" s="339">
        <v>0.2</v>
      </c>
      <c r="D3170" s="339" t="s">
        <v>692</v>
      </c>
      <c r="E3170" s="339">
        <v>843.22</v>
      </c>
      <c r="F3170" s="339">
        <v>151.78</v>
      </c>
      <c r="G3170" s="339">
        <f t="shared" ref="G3170:G3175" si="34">ROUND((C3170*(E3170)),2)</f>
        <v>168.64</v>
      </c>
      <c r="H3170" s="339">
        <f t="shared" ref="H3170:H3175" si="35">ROUND((C3170*(F3170)),2)</f>
        <v>30.36</v>
      </c>
    </row>
    <row r="3171" spans="1:10" x14ac:dyDescent="0.2">
      <c r="B3171" s="339" t="s">
        <v>1233</v>
      </c>
      <c r="C3171" s="339">
        <v>1</v>
      </c>
      <c r="D3171" s="339" t="s">
        <v>692</v>
      </c>
      <c r="E3171" s="339">
        <v>124.58</v>
      </c>
      <c r="F3171" s="339">
        <v>22.42</v>
      </c>
      <c r="G3171" s="339">
        <f t="shared" si="34"/>
        <v>124.58</v>
      </c>
      <c r="H3171" s="339">
        <f t="shared" si="35"/>
        <v>22.42</v>
      </c>
    </row>
    <row r="3172" spans="1:10" x14ac:dyDescent="0.2">
      <c r="B3172" s="339" t="s">
        <v>1234</v>
      </c>
      <c r="C3172" s="339">
        <v>1</v>
      </c>
      <c r="D3172" s="339" t="s">
        <v>692</v>
      </c>
      <c r="E3172" s="339">
        <v>74.58</v>
      </c>
      <c r="F3172" s="339">
        <v>13.42</v>
      </c>
      <c r="G3172" s="339">
        <f t="shared" si="34"/>
        <v>74.58</v>
      </c>
      <c r="H3172" s="339">
        <f t="shared" si="35"/>
        <v>13.42</v>
      </c>
    </row>
    <row r="3173" spans="1:10" x14ac:dyDescent="0.2">
      <c r="B3173" s="339" t="s">
        <v>1235</v>
      </c>
      <c r="C3173" s="339">
        <v>1</v>
      </c>
      <c r="D3173" s="339" t="s">
        <v>692</v>
      </c>
      <c r="E3173" s="339">
        <v>288.14</v>
      </c>
      <c r="F3173" s="339">
        <v>51.87</v>
      </c>
      <c r="G3173" s="339">
        <f t="shared" si="34"/>
        <v>288.14</v>
      </c>
      <c r="H3173" s="339">
        <f t="shared" si="35"/>
        <v>51.87</v>
      </c>
    </row>
    <row r="3174" spans="1:10" x14ac:dyDescent="0.2">
      <c r="B3174" s="339" t="s">
        <v>1236</v>
      </c>
      <c r="C3174" s="339">
        <v>0.1</v>
      </c>
      <c r="D3174" s="339" t="s">
        <v>692</v>
      </c>
      <c r="E3174" s="339">
        <v>927.97</v>
      </c>
      <c r="F3174" s="339">
        <v>167.03</v>
      </c>
      <c r="G3174" s="339">
        <f t="shared" si="34"/>
        <v>92.8</v>
      </c>
      <c r="H3174" s="339">
        <f t="shared" si="35"/>
        <v>16.7</v>
      </c>
    </row>
    <row r="3175" spans="1:10" x14ac:dyDescent="0.2">
      <c r="B3175" s="339" t="s">
        <v>1237</v>
      </c>
      <c r="C3175" s="339">
        <v>0.66</v>
      </c>
      <c r="D3175" s="339" t="s">
        <v>692</v>
      </c>
      <c r="E3175" s="339">
        <v>238.14</v>
      </c>
      <c r="F3175" s="339">
        <v>42.87</v>
      </c>
      <c r="G3175" s="339">
        <f t="shared" si="34"/>
        <v>157.16999999999999</v>
      </c>
      <c r="H3175" s="339">
        <f t="shared" si="35"/>
        <v>28.29</v>
      </c>
    </row>
    <row r="3176" spans="1:10" x14ac:dyDescent="0.2">
      <c r="B3176" s="339" t="s">
        <v>1227</v>
      </c>
    </row>
    <row r="3177" spans="1:10" x14ac:dyDescent="0.2">
      <c r="B3177" s="339" t="s">
        <v>1238</v>
      </c>
      <c r="C3177" s="339">
        <v>1</v>
      </c>
      <c r="D3177" s="339" t="s">
        <v>692</v>
      </c>
      <c r="E3177" s="339">
        <v>1777.24</v>
      </c>
      <c r="F3177" s="339">
        <v>0</v>
      </c>
      <c r="G3177" s="339">
        <f>ROUND((C3177*(E3177)),2)</f>
        <v>1777.24</v>
      </c>
      <c r="H3177" s="339">
        <f>ROUND((C3177*(F3177)),2)</f>
        <v>0</v>
      </c>
    </row>
    <row r="3178" spans="1:10" x14ac:dyDescent="0.2">
      <c r="B3178" s="339" t="s">
        <v>1239</v>
      </c>
      <c r="C3178" s="339">
        <v>0.66</v>
      </c>
      <c r="D3178" s="339" t="s">
        <v>692</v>
      </c>
      <c r="E3178" s="339">
        <v>330.52560499999998</v>
      </c>
      <c r="F3178" s="339">
        <v>0</v>
      </c>
      <c r="G3178" s="339">
        <f>ROUND((C3178*(E3178)),2)</f>
        <v>218.15</v>
      </c>
      <c r="H3178" s="339">
        <f>ROUND((C3178*(F3178)),2)</f>
        <v>0</v>
      </c>
    </row>
    <row r="3179" spans="1:10" x14ac:dyDescent="0.2">
      <c r="B3179" s="339" t="s">
        <v>707</v>
      </c>
      <c r="G3179" s="339">
        <f>SUM(G3170:G3178)</f>
        <v>2901.2999999999997</v>
      </c>
      <c r="H3179" s="339">
        <f>SUM(H3170:H3178)</f>
        <v>163.05999999999997</v>
      </c>
      <c r="I3179" s="340">
        <f>SUM(G3179:H3179)</f>
        <v>3064.3599999999997</v>
      </c>
    </row>
    <row r="3181" spans="1:10" x14ac:dyDescent="0.2">
      <c r="A3181" s="339">
        <f>+A3166+0.01</f>
        <v>116.03000000000002</v>
      </c>
      <c r="B3181" s="339" t="s">
        <v>1240</v>
      </c>
      <c r="C3181" s="339">
        <v>1</v>
      </c>
      <c r="D3181" s="339" t="s">
        <v>692</v>
      </c>
      <c r="G3181" s="339">
        <f>+G3193/C3183</f>
        <v>3054.82</v>
      </c>
      <c r="H3181" s="339">
        <f>+H3193/C3183</f>
        <v>134.76999999999998</v>
      </c>
      <c r="I3181" s="340">
        <f>+H3181+G3181</f>
        <v>3189.59</v>
      </c>
      <c r="J3181" s="339" t="s">
        <v>701</v>
      </c>
    </row>
    <row r="3182" spans="1:10" x14ac:dyDescent="0.2">
      <c r="B3182" s="339" t="s">
        <v>1241</v>
      </c>
    </row>
    <row r="3183" spans="1:10" x14ac:dyDescent="0.2">
      <c r="B3183" s="339" t="s">
        <v>703</v>
      </c>
      <c r="C3183" s="339">
        <v>1</v>
      </c>
      <c r="D3183" s="339" t="s">
        <v>692</v>
      </c>
    </row>
    <row r="3184" spans="1:10" x14ac:dyDescent="0.2">
      <c r="B3184" s="339" t="s">
        <v>704</v>
      </c>
    </row>
    <row r="3185" spans="1:10" x14ac:dyDescent="0.2">
      <c r="B3185" s="339" t="s">
        <v>1232</v>
      </c>
      <c r="C3185" s="339">
        <v>0.2</v>
      </c>
      <c r="D3185" s="339" t="s">
        <v>692</v>
      </c>
      <c r="E3185" s="339">
        <v>843.22</v>
      </c>
      <c r="F3185" s="339">
        <v>151.78</v>
      </c>
      <c r="G3185" s="339">
        <f>ROUND((C3185*(E3185)),2)</f>
        <v>168.64</v>
      </c>
      <c r="H3185" s="339">
        <f>ROUND((C3185*(F3185)),2)</f>
        <v>30.36</v>
      </c>
    </row>
    <row r="3186" spans="1:10" x14ac:dyDescent="0.2">
      <c r="B3186" s="339" t="s">
        <v>1233</v>
      </c>
      <c r="C3186" s="339">
        <v>1</v>
      </c>
      <c r="D3186" s="339" t="s">
        <v>692</v>
      </c>
      <c r="E3186" s="339">
        <v>124.58</v>
      </c>
      <c r="F3186" s="339">
        <v>22.42</v>
      </c>
      <c r="G3186" s="339">
        <f>ROUND((C3186*(E3186)),2)</f>
        <v>124.58</v>
      </c>
      <c r="H3186" s="339">
        <f>ROUND((C3186*(F3186)),2)</f>
        <v>22.42</v>
      </c>
    </row>
    <row r="3187" spans="1:10" x14ac:dyDescent="0.2">
      <c r="B3187" s="339" t="s">
        <v>1234</v>
      </c>
      <c r="C3187" s="339">
        <v>1</v>
      </c>
      <c r="D3187" s="339" t="s">
        <v>692</v>
      </c>
      <c r="E3187" s="339">
        <v>74.58</v>
      </c>
      <c r="F3187" s="339">
        <v>13.42</v>
      </c>
      <c r="G3187" s="339">
        <f>ROUND((C3187*(E3187)),2)</f>
        <v>74.58</v>
      </c>
      <c r="H3187" s="339">
        <f>ROUND((C3187*(F3187)),2)</f>
        <v>13.42</v>
      </c>
    </row>
    <row r="3188" spans="1:10" x14ac:dyDescent="0.2">
      <c r="B3188" s="339" t="s">
        <v>1235</v>
      </c>
      <c r="C3188" s="339">
        <v>1</v>
      </c>
      <c r="D3188" s="339" t="s">
        <v>692</v>
      </c>
      <c r="E3188" s="339">
        <v>288.14</v>
      </c>
      <c r="F3188" s="339">
        <v>51.87</v>
      </c>
      <c r="G3188" s="339">
        <f>ROUND((C3188*(E3188)),2)</f>
        <v>288.14</v>
      </c>
      <c r="H3188" s="339">
        <f>ROUND((C3188*(F3188)),2)</f>
        <v>51.87</v>
      </c>
    </row>
    <row r="3189" spans="1:10" x14ac:dyDescent="0.2">
      <c r="B3189" s="339" t="s">
        <v>1236</v>
      </c>
      <c r="C3189" s="339">
        <v>0.1</v>
      </c>
      <c r="D3189" s="339" t="s">
        <v>692</v>
      </c>
      <c r="E3189" s="339">
        <v>927.97</v>
      </c>
      <c r="F3189" s="339">
        <v>167.03</v>
      </c>
      <c r="G3189" s="339">
        <f>ROUND((C3189*(E3189)),2)</f>
        <v>92.8</v>
      </c>
      <c r="H3189" s="339">
        <f>ROUND((C3189*(F3189)),2)</f>
        <v>16.7</v>
      </c>
    </row>
    <row r="3190" spans="1:10" x14ac:dyDescent="0.2">
      <c r="B3190" s="339" t="s">
        <v>1227</v>
      </c>
    </row>
    <row r="3191" spans="1:10" x14ac:dyDescent="0.2">
      <c r="B3191" s="339" t="s">
        <v>1238</v>
      </c>
      <c r="C3191" s="339">
        <v>1</v>
      </c>
      <c r="D3191" s="339" t="s">
        <v>692</v>
      </c>
      <c r="E3191" s="339">
        <v>1777.24</v>
      </c>
      <c r="F3191" s="339">
        <v>0</v>
      </c>
      <c r="G3191" s="339">
        <f>ROUND((C3191*(E3191)),2)</f>
        <v>1777.24</v>
      </c>
      <c r="H3191" s="339">
        <f>ROUND((C3191*(F3191)),2)</f>
        <v>0</v>
      </c>
    </row>
    <row r="3192" spans="1:10" x14ac:dyDescent="0.2">
      <c r="B3192" s="339" t="s">
        <v>1242</v>
      </c>
      <c r="C3192" s="339">
        <v>1</v>
      </c>
      <c r="D3192" s="339" t="s">
        <v>692</v>
      </c>
      <c r="E3192" s="339">
        <v>528.83882499999993</v>
      </c>
      <c r="F3192" s="339">
        <v>0</v>
      </c>
      <c r="G3192" s="339">
        <f>ROUND((C3192*(E3192)),2)</f>
        <v>528.84</v>
      </c>
      <c r="H3192" s="339">
        <f>ROUND((C3192*(F3192)),2)</f>
        <v>0</v>
      </c>
    </row>
    <row r="3193" spans="1:10" x14ac:dyDescent="0.2">
      <c r="B3193" s="339" t="s">
        <v>707</v>
      </c>
      <c r="G3193" s="339">
        <f>SUM(G3185:G3192)</f>
        <v>3054.82</v>
      </c>
      <c r="H3193" s="339">
        <f>SUM(H3185:H3192)</f>
        <v>134.76999999999998</v>
      </c>
      <c r="I3193" s="340">
        <f>SUM(G3193:H3193)</f>
        <v>3189.59</v>
      </c>
    </row>
    <row r="3195" spans="1:10" x14ac:dyDescent="0.2">
      <c r="A3195" s="339">
        <f>+A3181+0.01</f>
        <v>116.04000000000002</v>
      </c>
      <c r="B3195" s="339" t="s">
        <v>1243</v>
      </c>
      <c r="C3195" s="339">
        <v>1</v>
      </c>
      <c r="D3195" s="339" t="s">
        <v>692</v>
      </c>
      <c r="G3195" s="339">
        <f>+G3208/C3197</f>
        <v>2105.9700000000003</v>
      </c>
      <c r="H3195" s="339">
        <f>+H3208/C3197</f>
        <v>91.38</v>
      </c>
      <c r="I3195" s="340">
        <f>+H3195+G3195</f>
        <v>2197.3500000000004</v>
      </c>
      <c r="J3195" s="339" t="s">
        <v>701</v>
      </c>
    </row>
    <row r="3196" spans="1:10" x14ac:dyDescent="0.2">
      <c r="B3196" s="339" t="s">
        <v>1244</v>
      </c>
    </row>
    <row r="3197" spans="1:10" x14ac:dyDescent="0.2">
      <c r="B3197" s="339" t="s">
        <v>703</v>
      </c>
      <c r="C3197" s="339">
        <v>1</v>
      </c>
      <c r="D3197" s="339" t="s">
        <v>692</v>
      </c>
    </row>
    <row r="3198" spans="1:10" x14ac:dyDescent="0.2">
      <c r="B3198" s="339" t="s">
        <v>704</v>
      </c>
    </row>
    <row r="3199" spans="1:10" x14ac:dyDescent="0.2">
      <c r="B3199" s="339" t="s">
        <v>1245</v>
      </c>
      <c r="C3199" s="339">
        <v>0.2</v>
      </c>
      <c r="D3199" s="339" t="s">
        <v>692</v>
      </c>
      <c r="E3199" s="339">
        <v>275.42</v>
      </c>
      <c r="F3199" s="339">
        <v>49.58</v>
      </c>
      <c r="G3199" s="339">
        <f t="shared" ref="G3199:G3204" si="36">ROUND((C3199*(E3199)),2)</f>
        <v>55.08</v>
      </c>
      <c r="H3199" s="339">
        <f t="shared" ref="H3199:H3204" si="37">ROUND((C3199*(F3199)),2)</f>
        <v>9.92</v>
      </c>
    </row>
    <row r="3200" spans="1:10" x14ac:dyDescent="0.2">
      <c r="B3200" s="339" t="s">
        <v>1246</v>
      </c>
      <c r="C3200" s="339">
        <v>1</v>
      </c>
      <c r="D3200" s="339" t="s">
        <v>692</v>
      </c>
      <c r="E3200" s="339">
        <v>27.12</v>
      </c>
      <c r="F3200" s="339">
        <v>4.88</v>
      </c>
      <c r="G3200" s="339">
        <f t="shared" si="36"/>
        <v>27.12</v>
      </c>
      <c r="H3200" s="339">
        <f t="shared" si="37"/>
        <v>4.88</v>
      </c>
    </row>
    <row r="3201" spans="1:10" x14ac:dyDescent="0.2">
      <c r="B3201" s="339" t="s">
        <v>1247</v>
      </c>
      <c r="C3201" s="339">
        <v>1</v>
      </c>
      <c r="D3201" s="339" t="s">
        <v>692</v>
      </c>
      <c r="E3201" s="339">
        <v>20.34</v>
      </c>
      <c r="F3201" s="339">
        <v>3.66</v>
      </c>
      <c r="G3201" s="339">
        <f t="shared" si="36"/>
        <v>20.34</v>
      </c>
      <c r="H3201" s="339">
        <f t="shared" si="37"/>
        <v>3.66</v>
      </c>
    </row>
    <row r="3202" spans="1:10" x14ac:dyDescent="0.2">
      <c r="B3202" s="339" t="s">
        <v>1248</v>
      </c>
      <c r="C3202" s="339">
        <v>1</v>
      </c>
      <c r="D3202" s="339" t="s">
        <v>692</v>
      </c>
      <c r="E3202" s="339">
        <v>173.73</v>
      </c>
      <c r="F3202" s="339">
        <v>31.27</v>
      </c>
      <c r="G3202" s="339">
        <f t="shared" si="36"/>
        <v>173.73</v>
      </c>
      <c r="H3202" s="339">
        <f t="shared" si="37"/>
        <v>31.27</v>
      </c>
    </row>
    <row r="3203" spans="1:10" x14ac:dyDescent="0.2">
      <c r="B3203" s="339" t="s">
        <v>1236</v>
      </c>
      <c r="C3203" s="339">
        <v>0.08</v>
      </c>
      <c r="D3203" s="339" t="s">
        <v>692</v>
      </c>
      <c r="E3203" s="339">
        <v>927.97</v>
      </c>
      <c r="F3203" s="339">
        <v>167.03</v>
      </c>
      <c r="G3203" s="339">
        <f t="shared" si="36"/>
        <v>74.239999999999995</v>
      </c>
      <c r="H3203" s="339">
        <f t="shared" si="37"/>
        <v>13.36</v>
      </c>
    </row>
    <row r="3204" spans="1:10" x14ac:dyDescent="0.2">
      <c r="B3204" s="339" t="s">
        <v>1237</v>
      </c>
      <c r="C3204" s="339">
        <v>0.66</v>
      </c>
      <c r="D3204" s="339" t="s">
        <v>692</v>
      </c>
      <c r="E3204" s="339">
        <v>238.14</v>
      </c>
      <c r="F3204" s="339">
        <v>42.87</v>
      </c>
      <c r="G3204" s="339">
        <f t="shared" si="36"/>
        <v>157.16999999999999</v>
      </c>
      <c r="H3204" s="339">
        <f t="shared" si="37"/>
        <v>28.29</v>
      </c>
    </row>
    <row r="3205" spans="1:10" x14ac:dyDescent="0.2">
      <c r="B3205" s="339" t="s">
        <v>1227</v>
      </c>
    </row>
    <row r="3206" spans="1:10" x14ac:dyDescent="0.2">
      <c r="B3206" s="339" t="s">
        <v>1249</v>
      </c>
      <c r="C3206" s="339">
        <v>1</v>
      </c>
      <c r="D3206" s="339" t="s">
        <v>692</v>
      </c>
      <c r="E3206" s="339">
        <v>1380.14</v>
      </c>
      <c r="F3206" s="339">
        <v>0</v>
      </c>
      <c r="G3206" s="339">
        <f>ROUND((C3206*(E3206)),2)</f>
        <v>1380.14</v>
      </c>
      <c r="H3206" s="339">
        <f>ROUND((C3206*(F3206)),2)</f>
        <v>0</v>
      </c>
    </row>
    <row r="3207" spans="1:10" x14ac:dyDescent="0.2">
      <c r="B3207" s="339" t="s">
        <v>1239</v>
      </c>
      <c r="C3207" s="339">
        <v>0.66</v>
      </c>
      <c r="D3207" s="339" t="s">
        <v>692</v>
      </c>
      <c r="E3207" s="339">
        <v>330.52560499999998</v>
      </c>
      <c r="F3207" s="339">
        <v>0</v>
      </c>
      <c r="G3207" s="339">
        <f>ROUND((C3207*(E3207)),2)</f>
        <v>218.15</v>
      </c>
      <c r="H3207" s="339">
        <f>ROUND((C3207*(F3207)),2)</f>
        <v>0</v>
      </c>
    </row>
    <row r="3208" spans="1:10" x14ac:dyDescent="0.2">
      <c r="B3208" s="339" t="s">
        <v>707</v>
      </c>
      <c r="G3208" s="339">
        <f>SUM(G3199:G3207)</f>
        <v>2105.9700000000003</v>
      </c>
      <c r="H3208" s="339">
        <f>SUM(H3199:H3207)</f>
        <v>91.38</v>
      </c>
      <c r="I3208" s="340">
        <f>SUM(G3208:H3208)</f>
        <v>2197.3500000000004</v>
      </c>
    </row>
    <row r="3210" spans="1:10" x14ac:dyDescent="0.2">
      <c r="A3210" s="339">
        <f>+A3195+0.01</f>
        <v>116.05000000000003</v>
      </c>
      <c r="B3210" s="339" t="s">
        <v>1250</v>
      </c>
      <c r="C3210" s="339">
        <v>1</v>
      </c>
      <c r="D3210" s="339" t="s">
        <v>692</v>
      </c>
      <c r="G3210" s="339">
        <f>+G3222/C3212</f>
        <v>2259.4900000000002</v>
      </c>
      <c r="H3210" s="339">
        <f>+H3222/C3212</f>
        <v>63.09</v>
      </c>
      <c r="I3210" s="340">
        <f>+H3210+G3210</f>
        <v>2322.5800000000004</v>
      </c>
      <c r="J3210" s="339" t="s">
        <v>701</v>
      </c>
    </row>
    <row r="3211" spans="1:10" x14ac:dyDescent="0.2">
      <c r="B3211" s="339" t="s">
        <v>1251</v>
      </c>
    </row>
    <row r="3212" spans="1:10" x14ac:dyDescent="0.2">
      <c r="B3212" s="339" t="s">
        <v>703</v>
      </c>
      <c r="C3212" s="339">
        <v>1</v>
      </c>
      <c r="D3212" s="339" t="s">
        <v>692</v>
      </c>
    </row>
    <row r="3213" spans="1:10" x14ac:dyDescent="0.2">
      <c r="B3213" s="339" t="s">
        <v>704</v>
      </c>
    </row>
    <row r="3214" spans="1:10" x14ac:dyDescent="0.2">
      <c r="B3214" s="339" t="s">
        <v>1245</v>
      </c>
      <c r="C3214" s="339">
        <v>0.2</v>
      </c>
      <c r="D3214" s="339" t="s">
        <v>692</v>
      </c>
      <c r="E3214" s="339">
        <v>275.42</v>
      </c>
      <c r="F3214" s="339">
        <v>49.58</v>
      </c>
      <c r="G3214" s="339">
        <f>ROUND((C3214*(E3214)),2)</f>
        <v>55.08</v>
      </c>
      <c r="H3214" s="339">
        <f>ROUND((C3214*(F3214)),2)</f>
        <v>9.92</v>
      </c>
    </row>
    <row r="3215" spans="1:10" x14ac:dyDescent="0.2">
      <c r="B3215" s="339" t="s">
        <v>1246</v>
      </c>
      <c r="C3215" s="339">
        <v>1</v>
      </c>
      <c r="D3215" s="339" t="s">
        <v>692</v>
      </c>
      <c r="E3215" s="339">
        <v>27.12</v>
      </c>
      <c r="F3215" s="339">
        <v>4.88</v>
      </c>
      <c r="G3215" s="339">
        <f>ROUND((C3215*(E3215)),2)</f>
        <v>27.12</v>
      </c>
      <c r="H3215" s="339">
        <f>ROUND((C3215*(F3215)),2)</f>
        <v>4.88</v>
      </c>
    </row>
    <row r="3216" spans="1:10" x14ac:dyDescent="0.2">
      <c r="B3216" s="339" t="s">
        <v>1247</v>
      </c>
      <c r="C3216" s="339">
        <v>1</v>
      </c>
      <c r="D3216" s="339" t="s">
        <v>692</v>
      </c>
      <c r="E3216" s="339">
        <v>20.34</v>
      </c>
      <c r="F3216" s="339">
        <v>3.66</v>
      </c>
      <c r="G3216" s="339">
        <f>ROUND((C3216*(E3216)),2)</f>
        <v>20.34</v>
      </c>
      <c r="H3216" s="339">
        <f>ROUND((C3216*(F3216)),2)</f>
        <v>3.66</v>
      </c>
    </row>
    <row r="3217" spans="1:10" x14ac:dyDescent="0.2">
      <c r="B3217" s="339" t="s">
        <v>1248</v>
      </c>
      <c r="C3217" s="339">
        <v>1</v>
      </c>
      <c r="D3217" s="339" t="s">
        <v>692</v>
      </c>
      <c r="E3217" s="339">
        <v>173.73</v>
      </c>
      <c r="F3217" s="339">
        <v>31.27</v>
      </c>
      <c r="G3217" s="339">
        <f>ROUND((C3217*(E3217)),2)</f>
        <v>173.73</v>
      </c>
      <c r="H3217" s="339">
        <f>ROUND((C3217*(F3217)),2)</f>
        <v>31.27</v>
      </c>
    </row>
    <row r="3218" spans="1:10" x14ac:dyDescent="0.2">
      <c r="B3218" s="339" t="s">
        <v>1236</v>
      </c>
      <c r="C3218" s="339">
        <v>0.08</v>
      </c>
      <c r="D3218" s="339" t="s">
        <v>692</v>
      </c>
      <c r="E3218" s="339">
        <v>927.97</v>
      </c>
      <c r="F3218" s="339">
        <v>167.03</v>
      </c>
      <c r="G3218" s="339">
        <f>ROUND((C3218*(E3218)),2)</f>
        <v>74.239999999999995</v>
      </c>
      <c r="H3218" s="339">
        <f>ROUND((C3218*(F3218)),2)</f>
        <v>13.36</v>
      </c>
    </row>
    <row r="3219" spans="1:10" x14ac:dyDescent="0.2">
      <c r="B3219" s="339" t="s">
        <v>1227</v>
      </c>
    </row>
    <row r="3220" spans="1:10" x14ac:dyDescent="0.2">
      <c r="B3220" s="339" t="s">
        <v>1249</v>
      </c>
      <c r="C3220" s="339">
        <v>1</v>
      </c>
      <c r="D3220" s="339" t="s">
        <v>692</v>
      </c>
      <c r="E3220" s="339">
        <v>1380.14</v>
      </c>
      <c r="F3220" s="339">
        <v>0</v>
      </c>
      <c r="G3220" s="339">
        <f>ROUND((C3220*(E3220)),2)</f>
        <v>1380.14</v>
      </c>
      <c r="H3220" s="339">
        <f>ROUND((C3220*(F3220)),2)</f>
        <v>0</v>
      </c>
    </row>
    <row r="3221" spans="1:10" x14ac:dyDescent="0.2">
      <c r="B3221" s="339" t="s">
        <v>1242</v>
      </c>
      <c r="C3221" s="339">
        <v>1</v>
      </c>
      <c r="D3221" s="339" t="s">
        <v>692</v>
      </c>
      <c r="E3221" s="339">
        <v>528.83882499999993</v>
      </c>
      <c r="F3221" s="339">
        <v>0</v>
      </c>
      <c r="G3221" s="339">
        <f>ROUND((C3221*(E3221)),2)</f>
        <v>528.84</v>
      </c>
      <c r="H3221" s="339">
        <f>ROUND((C3221*(F3221)),2)</f>
        <v>0</v>
      </c>
    </row>
    <row r="3222" spans="1:10" x14ac:dyDescent="0.2">
      <c r="B3222" s="339" t="s">
        <v>707</v>
      </c>
      <c r="G3222" s="339">
        <f>SUM(G3214:G3221)</f>
        <v>2259.4900000000002</v>
      </c>
      <c r="H3222" s="339">
        <f>SUM(H3214:H3221)</f>
        <v>63.09</v>
      </c>
      <c r="I3222" s="340">
        <f>SUM(G3222:H3222)</f>
        <v>2322.5800000000004</v>
      </c>
    </row>
    <row r="3224" spans="1:10" x14ac:dyDescent="0.2">
      <c r="A3224" s="339">
        <f>+A3210+0.01</f>
        <v>116.06000000000003</v>
      </c>
      <c r="B3224" s="339" t="s">
        <v>1252</v>
      </c>
      <c r="C3224" s="339">
        <v>1</v>
      </c>
      <c r="D3224" s="339" t="s">
        <v>692</v>
      </c>
      <c r="G3224" s="339">
        <f>+G3242/C3226</f>
        <v>13120.29</v>
      </c>
      <c r="H3224" s="339">
        <f>+H3242/C3226</f>
        <v>1408.41</v>
      </c>
      <c r="I3224" s="340">
        <f>+H3224+G3224</f>
        <v>14528.7</v>
      </c>
      <c r="J3224" s="339" t="s">
        <v>701</v>
      </c>
    </row>
    <row r="3225" spans="1:10" x14ac:dyDescent="0.2">
      <c r="B3225" s="339" t="s">
        <v>1253</v>
      </c>
    </row>
    <row r="3226" spans="1:10" x14ac:dyDescent="0.2">
      <c r="B3226" s="339" t="s">
        <v>703</v>
      </c>
      <c r="C3226" s="339">
        <v>1</v>
      </c>
      <c r="D3226" s="339" t="s">
        <v>692</v>
      </c>
    </row>
    <row r="3227" spans="1:10" x14ac:dyDescent="0.2">
      <c r="B3227" s="339" t="s">
        <v>704</v>
      </c>
    </row>
    <row r="3228" spans="1:10" x14ac:dyDescent="0.2">
      <c r="B3228" s="339" t="s">
        <v>1254</v>
      </c>
      <c r="C3228" s="339">
        <v>1</v>
      </c>
      <c r="D3228" s="339" t="s">
        <v>692</v>
      </c>
      <c r="E3228" s="339">
        <v>46.61</v>
      </c>
      <c r="F3228" s="339">
        <v>8.39</v>
      </c>
      <c r="G3228" s="339">
        <f t="shared" ref="G3228:G3239" si="38">ROUND((C3228*(E3228)),2)</f>
        <v>46.61</v>
      </c>
      <c r="H3228" s="339">
        <f>ROUND((C3228*(F3228)),2)</f>
        <v>8.39</v>
      </c>
    </row>
    <row r="3229" spans="1:10" x14ac:dyDescent="0.2">
      <c r="B3229" s="339" t="s">
        <v>1255</v>
      </c>
      <c r="C3229" s="339">
        <v>1</v>
      </c>
      <c r="D3229" s="339" t="s">
        <v>692</v>
      </c>
      <c r="E3229" s="339">
        <v>26.27</v>
      </c>
      <c r="F3229" s="339">
        <v>4.7300000000000004</v>
      </c>
      <c r="G3229" s="339">
        <f t="shared" si="38"/>
        <v>26.27</v>
      </c>
      <c r="H3229" s="339">
        <f>ROUND((C3229*(F3229)),2)</f>
        <v>4.7300000000000004</v>
      </c>
    </row>
    <row r="3230" spans="1:10" x14ac:dyDescent="0.2">
      <c r="B3230" s="339" t="s">
        <v>1256</v>
      </c>
      <c r="C3230" s="339">
        <v>1</v>
      </c>
      <c r="D3230" s="339" t="s">
        <v>692</v>
      </c>
      <c r="E3230" s="339">
        <v>156.78</v>
      </c>
      <c r="F3230" s="339">
        <v>28.22</v>
      </c>
      <c r="G3230" s="339">
        <f t="shared" si="38"/>
        <v>156.78</v>
      </c>
      <c r="H3230" s="339">
        <f>ROUND((C3230*(F3230)),2)</f>
        <v>28.22</v>
      </c>
    </row>
    <row r="3231" spans="1:10" x14ac:dyDescent="0.2">
      <c r="B3231" s="339" t="s">
        <v>1257</v>
      </c>
      <c r="C3231" s="339">
        <v>1</v>
      </c>
      <c r="D3231" s="339" t="s">
        <v>692</v>
      </c>
      <c r="E3231" s="339">
        <v>237.29</v>
      </c>
      <c r="F3231" s="339">
        <v>42.71</v>
      </c>
      <c r="G3231" s="339">
        <f t="shared" si="38"/>
        <v>237.29</v>
      </c>
      <c r="H3231" s="339">
        <f>ROUND((C3231*(F3231)),2)</f>
        <v>42.71</v>
      </c>
    </row>
    <row r="3232" spans="1:10" x14ac:dyDescent="0.2">
      <c r="B3232" s="339" t="s">
        <v>1258</v>
      </c>
      <c r="C3232" s="339">
        <v>1</v>
      </c>
      <c r="D3232" s="339" t="s">
        <v>692</v>
      </c>
      <c r="E3232" s="339">
        <v>5595</v>
      </c>
      <c r="F3232" s="339">
        <v>1007.1</v>
      </c>
      <c r="G3232" s="339">
        <f t="shared" si="38"/>
        <v>5595</v>
      </c>
      <c r="H3232" s="339">
        <f t="shared" ref="H3232:H3239" si="39">ROUND((C3232*(F3232)),2)</f>
        <v>1007.1</v>
      </c>
    </row>
    <row r="3233" spans="1:10" x14ac:dyDescent="0.2">
      <c r="B3233" s="339" t="s">
        <v>1259</v>
      </c>
      <c r="C3233" s="339">
        <v>1</v>
      </c>
      <c r="D3233" s="339" t="s">
        <v>692</v>
      </c>
      <c r="E3233" s="339">
        <v>93.22</v>
      </c>
      <c r="F3233" s="339">
        <v>16.78</v>
      </c>
      <c r="G3233" s="339">
        <f t="shared" si="38"/>
        <v>93.22</v>
      </c>
      <c r="H3233" s="339">
        <f t="shared" si="39"/>
        <v>16.78</v>
      </c>
    </row>
    <row r="3234" spans="1:10" x14ac:dyDescent="0.2">
      <c r="B3234" s="339" t="s">
        <v>1260</v>
      </c>
      <c r="C3234" s="339">
        <v>1</v>
      </c>
      <c r="D3234" s="339" t="s">
        <v>692</v>
      </c>
      <c r="E3234" s="339">
        <v>85.59</v>
      </c>
      <c r="F3234" s="339">
        <v>15.41</v>
      </c>
      <c r="G3234" s="339">
        <f t="shared" si="38"/>
        <v>85.59</v>
      </c>
      <c r="H3234" s="339">
        <f t="shared" si="39"/>
        <v>15.41</v>
      </c>
    </row>
    <row r="3235" spans="1:10" x14ac:dyDescent="0.2">
      <c r="B3235" s="339" t="s">
        <v>1261</v>
      </c>
      <c r="C3235" s="339">
        <v>1</v>
      </c>
      <c r="D3235" s="339" t="s">
        <v>692</v>
      </c>
      <c r="E3235" s="339">
        <v>109.32</v>
      </c>
      <c r="F3235" s="339">
        <v>19.68</v>
      </c>
      <c r="G3235" s="339">
        <f t="shared" si="38"/>
        <v>109.32</v>
      </c>
      <c r="H3235" s="339">
        <f t="shared" si="39"/>
        <v>19.68</v>
      </c>
    </row>
    <row r="3236" spans="1:10" x14ac:dyDescent="0.2">
      <c r="B3236" s="339" t="s">
        <v>1262</v>
      </c>
      <c r="C3236" s="339">
        <v>0.05</v>
      </c>
      <c r="D3236" s="339" t="s">
        <v>716</v>
      </c>
      <c r="E3236" s="339">
        <v>1131.3599999999999</v>
      </c>
      <c r="F3236" s="339">
        <v>203.64</v>
      </c>
      <c r="G3236" s="339">
        <f t="shared" si="38"/>
        <v>56.57</v>
      </c>
      <c r="H3236" s="339">
        <f t="shared" si="39"/>
        <v>10.18</v>
      </c>
    </row>
    <row r="3237" spans="1:10" x14ac:dyDescent="0.2">
      <c r="B3237" s="339" t="s">
        <v>1263</v>
      </c>
      <c r="C3237" s="339">
        <v>0.25</v>
      </c>
      <c r="D3237" s="339" t="s">
        <v>692</v>
      </c>
      <c r="E3237" s="339">
        <v>18.64</v>
      </c>
      <c r="F3237" s="339">
        <v>3.36</v>
      </c>
      <c r="G3237" s="339">
        <f t="shared" si="38"/>
        <v>4.66</v>
      </c>
      <c r="H3237" s="339">
        <f t="shared" si="39"/>
        <v>0.84</v>
      </c>
    </row>
    <row r="3238" spans="1:10" x14ac:dyDescent="0.2">
      <c r="B3238" s="339" t="s">
        <v>1264</v>
      </c>
      <c r="C3238" s="339">
        <v>1</v>
      </c>
      <c r="D3238" s="339" t="s">
        <v>692</v>
      </c>
      <c r="E3238" s="339">
        <v>2228.98</v>
      </c>
      <c r="F3238" s="339">
        <v>91.31</v>
      </c>
      <c r="G3238" s="339">
        <f t="shared" si="38"/>
        <v>2228.98</v>
      </c>
      <c r="H3238" s="339">
        <f t="shared" si="39"/>
        <v>91.31</v>
      </c>
    </row>
    <row r="3239" spans="1:10" x14ac:dyDescent="0.2">
      <c r="B3239" s="339" t="s">
        <v>1265</v>
      </c>
      <c r="C3239" s="339">
        <v>1</v>
      </c>
      <c r="D3239" s="339" t="s">
        <v>692</v>
      </c>
      <c r="E3239" s="339">
        <v>2901.2999999999997</v>
      </c>
      <c r="F3239" s="339">
        <v>163.05999999999997</v>
      </c>
      <c r="G3239" s="339">
        <f t="shared" si="38"/>
        <v>2901.3</v>
      </c>
      <c r="H3239" s="339">
        <f t="shared" si="39"/>
        <v>163.06</v>
      </c>
    </row>
    <row r="3240" spans="1:10" x14ac:dyDescent="0.2">
      <c r="B3240" s="339" t="s">
        <v>1227</v>
      </c>
    </row>
    <row r="3241" spans="1:10" x14ac:dyDescent="0.2">
      <c r="B3241" s="339" t="s">
        <v>1266</v>
      </c>
      <c r="C3241" s="339">
        <v>1</v>
      </c>
      <c r="D3241" s="339" t="s">
        <v>692</v>
      </c>
      <c r="E3241" s="339">
        <v>1578.7</v>
      </c>
      <c r="F3241" s="339">
        <v>0</v>
      </c>
      <c r="G3241" s="339">
        <f>ROUND((C3241*(E3241)),2)</f>
        <v>1578.7</v>
      </c>
      <c r="H3241" s="339">
        <f>ROUND((C3241*(F3241)),2)</f>
        <v>0</v>
      </c>
    </row>
    <row r="3242" spans="1:10" x14ac:dyDescent="0.2">
      <c r="B3242" s="339" t="s">
        <v>707</v>
      </c>
      <c r="G3242" s="339">
        <f>SUM(G3228:G3241)</f>
        <v>13120.29</v>
      </c>
      <c r="H3242" s="339">
        <f>SUM(H3228:H3241)</f>
        <v>1408.41</v>
      </c>
      <c r="I3242" s="340">
        <f>SUM(G3242:H3242)</f>
        <v>14528.7</v>
      </c>
    </row>
    <row r="3244" spans="1:10" x14ac:dyDescent="0.2">
      <c r="A3244" s="339">
        <f>+A3224+0.01</f>
        <v>116.07000000000004</v>
      </c>
      <c r="B3244" s="339" t="s">
        <v>1267</v>
      </c>
      <c r="C3244" s="339">
        <v>1</v>
      </c>
      <c r="D3244" s="339" t="s">
        <v>692</v>
      </c>
      <c r="G3244" s="339">
        <f>+G3262/C3246</f>
        <v>14625.29</v>
      </c>
      <c r="H3244" s="339">
        <f>+H3262/C3246</f>
        <v>1679.31</v>
      </c>
      <c r="I3244" s="340">
        <f>+H3244+G3244</f>
        <v>16304.6</v>
      </c>
      <c r="J3244" s="339" t="s">
        <v>701</v>
      </c>
    </row>
    <row r="3245" spans="1:10" x14ac:dyDescent="0.2">
      <c r="B3245" s="339" t="s">
        <v>1268</v>
      </c>
    </row>
    <row r="3246" spans="1:10" x14ac:dyDescent="0.2">
      <c r="B3246" s="339" t="s">
        <v>703</v>
      </c>
      <c r="C3246" s="339">
        <v>1</v>
      </c>
      <c r="D3246" s="339" t="s">
        <v>692</v>
      </c>
    </row>
    <row r="3247" spans="1:10" x14ac:dyDescent="0.2">
      <c r="B3247" s="339" t="s">
        <v>704</v>
      </c>
    </row>
    <row r="3248" spans="1:10" x14ac:dyDescent="0.2">
      <c r="B3248" s="339" t="s">
        <v>1254</v>
      </c>
      <c r="C3248" s="339">
        <v>1</v>
      </c>
      <c r="D3248" s="339" t="s">
        <v>692</v>
      </c>
      <c r="E3248" s="339">
        <v>46.61</v>
      </c>
      <c r="F3248" s="339">
        <v>8.39</v>
      </c>
      <c r="G3248" s="339">
        <f t="shared" ref="G3248:G3259" si="40">ROUND((C3248*(E3248)),2)</f>
        <v>46.61</v>
      </c>
      <c r="H3248" s="339">
        <f>ROUND((C3248*(F3248)),2)</f>
        <v>8.39</v>
      </c>
    </row>
    <row r="3249" spans="1:10" x14ac:dyDescent="0.2">
      <c r="B3249" s="339" t="s">
        <v>1255</v>
      </c>
      <c r="C3249" s="339">
        <v>1</v>
      </c>
      <c r="D3249" s="339" t="s">
        <v>692</v>
      </c>
      <c r="E3249" s="339">
        <v>26.27</v>
      </c>
      <c r="F3249" s="339">
        <v>4.7300000000000004</v>
      </c>
      <c r="G3249" s="339">
        <f t="shared" si="40"/>
        <v>26.27</v>
      </c>
      <c r="H3249" s="339">
        <f>ROUND((C3249*(F3249)),2)</f>
        <v>4.7300000000000004</v>
      </c>
    </row>
    <row r="3250" spans="1:10" x14ac:dyDescent="0.2">
      <c r="B3250" s="339" t="s">
        <v>1256</v>
      </c>
      <c r="C3250" s="339">
        <v>1</v>
      </c>
      <c r="D3250" s="339" t="s">
        <v>692</v>
      </c>
      <c r="E3250" s="339">
        <v>156.78</v>
      </c>
      <c r="F3250" s="339">
        <v>28.22</v>
      </c>
      <c r="G3250" s="339">
        <f t="shared" si="40"/>
        <v>156.78</v>
      </c>
      <c r="H3250" s="339">
        <f>ROUND((C3250*(F3250)),2)</f>
        <v>28.22</v>
      </c>
    </row>
    <row r="3251" spans="1:10" x14ac:dyDescent="0.2">
      <c r="B3251" s="339" t="s">
        <v>1257</v>
      </c>
      <c r="C3251" s="339">
        <v>1</v>
      </c>
      <c r="D3251" s="339" t="s">
        <v>692</v>
      </c>
      <c r="E3251" s="339">
        <v>237.29</v>
      </c>
      <c r="F3251" s="339">
        <v>42.71</v>
      </c>
      <c r="G3251" s="339">
        <f t="shared" si="40"/>
        <v>237.29</v>
      </c>
      <c r="H3251" s="339">
        <f>ROUND((C3251*(F3251)),2)</f>
        <v>42.71</v>
      </c>
    </row>
    <row r="3252" spans="1:10" x14ac:dyDescent="0.2">
      <c r="B3252" s="339" t="s">
        <v>1269</v>
      </c>
      <c r="C3252" s="339">
        <v>1</v>
      </c>
      <c r="D3252" s="339" t="s">
        <v>692</v>
      </c>
      <c r="E3252" s="339">
        <v>7100</v>
      </c>
      <c r="F3252" s="339">
        <v>1278</v>
      </c>
      <c r="G3252" s="339">
        <f t="shared" si="40"/>
        <v>7100</v>
      </c>
      <c r="H3252" s="339">
        <f t="shared" ref="H3252:H3259" si="41">ROUND((C3252*(F3252)),2)</f>
        <v>1278</v>
      </c>
    </row>
    <row r="3253" spans="1:10" x14ac:dyDescent="0.2">
      <c r="B3253" s="339" t="s">
        <v>1259</v>
      </c>
      <c r="C3253" s="339">
        <v>1</v>
      </c>
      <c r="D3253" s="339" t="s">
        <v>692</v>
      </c>
      <c r="E3253" s="339">
        <v>93.22</v>
      </c>
      <c r="F3253" s="339">
        <v>16.78</v>
      </c>
      <c r="G3253" s="339">
        <f t="shared" si="40"/>
        <v>93.22</v>
      </c>
      <c r="H3253" s="339">
        <f t="shared" si="41"/>
        <v>16.78</v>
      </c>
    </row>
    <row r="3254" spans="1:10" x14ac:dyDescent="0.2">
      <c r="B3254" s="339" t="s">
        <v>1260</v>
      </c>
      <c r="C3254" s="339">
        <v>1</v>
      </c>
      <c r="D3254" s="339" t="s">
        <v>692</v>
      </c>
      <c r="E3254" s="339">
        <v>85.59</v>
      </c>
      <c r="F3254" s="339">
        <v>15.41</v>
      </c>
      <c r="G3254" s="339">
        <f t="shared" si="40"/>
        <v>85.59</v>
      </c>
      <c r="H3254" s="339">
        <f t="shared" si="41"/>
        <v>15.41</v>
      </c>
    </row>
    <row r="3255" spans="1:10" x14ac:dyDescent="0.2">
      <c r="B3255" s="339" t="s">
        <v>1261</v>
      </c>
      <c r="C3255" s="339">
        <v>1</v>
      </c>
      <c r="D3255" s="339" t="s">
        <v>692</v>
      </c>
      <c r="E3255" s="339">
        <v>109.32</v>
      </c>
      <c r="F3255" s="339">
        <v>19.68</v>
      </c>
      <c r="G3255" s="339">
        <f t="shared" si="40"/>
        <v>109.32</v>
      </c>
      <c r="H3255" s="339">
        <f t="shared" si="41"/>
        <v>19.68</v>
      </c>
    </row>
    <row r="3256" spans="1:10" x14ac:dyDescent="0.2">
      <c r="B3256" s="339" t="s">
        <v>1262</v>
      </c>
      <c r="C3256" s="339">
        <v>0.05</v>
      </c>
      <c r="D3256" s="339" t="s">
        <v>716</v>
      </c>
      <c r="E3256" s="339">
        <v>1131.3599999999999</v>
      </c>
      <c r="F3256" s="339">
        <v>203.64</v>
      </c>
      <c r="G3256" s="339">
        <f t="shared" si="40"/>
        <v>56.57</v>
      </c>
      <c r="H3256" s="339">
        <f t="shared" si="41"/>
        <v>10.18</v>
      </c>
    </row>
    <row r="3257" spans="1:10" x14ac:dyDescent="0.2">
      <c r="B3257" s="339" t="s">
        <v>1263</v>
      </c>
      <c r="C3257" s="339">
        <v>0.25</v>
      </c>
      <c r="D3257" s="339" t="s">
        <v>692</v>
      </c>
      <c r="E3257" s="339">
        <v>18.64</v>
      </c>
      <c r="F3257" s="339">
        <v>3.36</v>
      </c>
      <c r="G3257" s="339">
        <f t="shared" si="40"/>
        <v>4.66</v>
      </c>
      <c r="H3257" s="339">
        <f t="shared" si="41"/>
        <v>0.84</v>
      </c>
    </row>
    <row r="3258" spans="1:10" x14ac:dyDescent="0.2">
      <c r="B3258" s="339" t="s">
        <v>1264</v>
      </c>
      <c r="C3258" s="339">
        <v>1</v>
      </c>
      <c r="D3258" s="339" t="s">
        <v>692</v>
      </c>
      <c r="E3258" s="339">
        <v>2228.98</v>
      </c>
      <c r="F3258" s="339">
        <v>91.31</v>
      </c>
      <c r="G3258" s="339">
        <f t="shared" si="40"/>
        <v>2228.98</v>
      </c>
      <c r="H3258" s="339">
        <f t="shared" si="41"/>
        <v>91.31</v>
      </c>
    </row>
    <row r="3259" spans="1:10" x14ac:dyDescent="0.2">
      <c r="B3259" s="339" t="s">
        <v>1265</v>
      </c>
      <c r="C3259" s="339">
        <v>1</v>
      </c>
      <c r="D3259" s="339" t="s">
        <v>692</v>
      </c>
      <c r="E3259" s="339">
        <v>2901.2999999999997</v>
      </c>
      <c r="F3259" s="339">
        <v>163.05999999999997</v>
      </c>
      <c r="G3259" s="339">
        <f t="shared" si="40"/>
        <v>2901.3</v>
      </c>
      <c r="H3259" s="339">
        <f t="shared" si="41"/>
        <v>163.06</v>
      </c>
    </row>
    <row r="3260" spans="1:10" x14ac:dyDescent="0.2">
      <c r="B3260" s="339" t="s">
        <v>1227</v>
      </c>
    </row>
    <row r="3261" spans="1:10" x14ac:dyDescent="0.2">
      <c r="B3261" s="339" t="s">
        <v>1266</v>
      </c>
      <c r="C3261" s="339">
        <v>1</v>
      </c>
      <c r="D3261" s="339" t="s">
        <v>692</v>
      </c>
      <c r="E3261" s="339">
        <v>1578.7</v>
      </c>
      <c r="F3261" s="339">
        <v>0</v>
      </c>
      <c r="G3261" s="339">
        <f>ROUND((C3261*(E3261)),2)</f>
        <v>1578.7</v>
      </c>
      <c r="H3261" s="339">
        <f>ROUND((C3261*(F3261)),2)</f>
        <v>0</v>
      </c>
    </row>
    <row r="3262" spans="1:10" x14ac:dyDescent="0.2">
      <c r="B3262" s="339" t="s">
        <v>707</v>
      </c>
      <c r="G3262" s="339">
        <f>SUM(G3248:G3261)</f>
        <v>14625.29</v>
      </c>
      <c r="H3262" s="339">
        <f>SUM(H3248:H3261)</f>
        <v>1679.31</v>
      </c>
      <c r="I3262" s="340">
        <f>SUM(G3262:H3262)</f>
        <v>16304.6</v>
      </c>
    </row>
    <row r="3264" spans="1:10" x14ac:dyDescent="0.2">
      <c r="A3264" s="339">
        <f>+A3244+0.01</f>
        <v>116.08000000000004</v>
      </c>
      <c r="B3264" s="339" t="s">
        <v>1270</v>
      </c>
      <c r="C3264" s="339">
        <v>1</v>
      </c>
      <c r="D3264" s="339" t="s">
        <v>692</v>
      </c>
      <c r="G3264" s="339">
        <f>+G3280/C3266</f>
        <v>11034.84</v>
      </c>
      <c r="H3264" s="339">
        <f>+H3280/C3266</f>
        <v>1702.1100000000001</v>
      </c>
      <c r="I3264" s="340">
        <f>+H3264+G3264</f>
        <v>12736.95</v>
      </c>
      <c r="J3264" s="339" t="s">
        <v>701</v>
      </c>
    </row>
    <row r="3265" spans="2:9" x14ac:dyDescent="0.2">
      <c r="B3265" s="339" t="s">
        <v>1271</v>
      </c>
    </row>
    <row r="3266" spans="2:9" x14ac:dyDescent="0.2">
      <c r="B3266" s="339" t="s">
        <v>703</v>
      </c>
      <c r="C3266" s="339">
        <v>1</v>
      </c>
      <c r="D3266" s="339" t="s">
        <v>692</v>
      </c>
    </row>
    <row r="3267" spans="2:9" x14ac:dyDescent="0.2">
      <c r="B3267" s="339" t="s">
        <v>704</v>
      </c>
    </row>
    <row r="3268" spans="2:9" x14ac:dyDescent="0.2">
      <c r="B3268" s="339" t="s">
        <v>1254</v>
      </c>
      <c r="C3268" s="339">
        <v>1</v>
      </c>
      <c r="D3268" s="339" t="s">
        <v>692</v>
      </c>
      <c r="E3268" s="339">
        <v>46.61</v>
      </c>
      <c r="F3268" s="339">
        <v>8.39</v>
      </c>
      <c r="G3268" s="339">
        <f t="shared" ref="G3268:G3277" si="42">ROUND((C3268*(E3268)),2)</f>
        <v>46.61</v>
      </c>
      <c r="H3268" s="339">
        <f>ROUND((C3268*(F3268)),2)</f>
        <v>8.39</v>
      </c>
    </row>
    <row r="3269" spans="2:9" x14ac:dyDescent="0.2">
      <c r="B3269" s="339" t="s">
        <v>1255</v>
      </c>
      <c r="C3269" s="339">
        <v>1</v>
      </c>
      <c r="D3269" s="339" t="s">
        <v>692</v>
      </c>
      <c r="E3269" s="339">
        <v>26.27</v>
      </c>
      <c r="F3269" s="339">
        <v>4.7300000000000004</v>
      </c>
      <c r="G3269" s="339">
        <f t="shared" si="42"/>
        <v>26.27</v>
      </c>
      <c r="H3269" s="339">
        <f>ROUND((C3269*(F3269)),2)</f>
        <v>4.7300000000000004</v>
      </c>
    </row>
    <row r="3270" spans="2:9" x14ac:dyDescent="0.2">
      <c r="B3270" s="339" t="s">
        <v>1256</v>
      </c>
      <c r="C3270" s="339">
        <v>1</v>
      </c>
      <c r="D3270" s="339" t="s">
        <v>692</v>
      </c>
      <c r="E3270" s="339">
        <v>156.78</v>
      </c>
      <c r="F3270" s="339">
        <v>28.22</v>
      </c>
      <c r="G3270" s="339">
        <f t="shared" si="42"/>
        <v>156.78</v>
      </c>
      <c r="H3270" s="339">
        <f>ROUND((C3270*(F3270)),2)</f>
        <v>28.22</v>
      </c>
    </row>
    <row r="3271" spans="2:9" x14ac:dyDescent="0.2">
      <c r="B3271" s="339" t="s">
        <v>1257</v>
      </c>
      <c r="C3271" s="339">
        <v>1</v>
      </c>
      <c r="D3271" s="339" t="s">
        <v>692</v>
      </c>
      <c r="E3271" s="339">
        <v>237.29</v>
      </c>
      <c r="F3271" s="339">
        <v>42.71</v>
      </c>
      <c r="G3271" s="339">
        <f t="shared" si="42"/>
        <v>237.29</v>
      </c>
      <c r="H3271" s="339">
        <f>ROUND((C3271*(F3271)),2)</f>
        <v>42.71</v>
      </c>
    </row>
    <row r="3272" spans="2:9" x14ac:dyDescent="0.2">
      <c r="B3272" s="339" t="s">
        <v>1272</v>
      </c>
      <c r="C3272" s="339">
        <v>1</v>
      </c>
      <c r="D3272" s="339" t="s">
        <v>692</v>
      </c>
      <c r="E3272" s="339">
        <v>8639.83</v>
      </c>
      <c r="F3272" s="339">
        <v>1555.17</v>
      </c>
      <c r="G3272" s="339">
        <f t="shared" si="42"/>
        <v>8639.83</v>
      </c>
      <c r="H3272" s="339">
        <f t="shared" ref="H3272:H3277" si="43">ROUND((C3272*(F3272)),2)</f>
        <v>1555.17</v>
      </c>
    </row>
    <row r="3273" spans="2:9" x14ac:dyDescent="0.2">
      <c r="B3273" s="339" t="s">
        <v>1259</v>
      </c>
      <c r="C3273" s="339">
        <v>1</v>
      </c>
      <c r="D3273" s="339" t="s">
        <v>692</v>
      </c>
      <c r="E3273" s="339">
        <v>93.22</v>
      </c>
      <c r="F3273" s="339">
        <v>16.78</v>
      </c>
      <c r="G3273" s="339">
        <f t="shared" si="42"/>
        <v>93.22</v>
      </c>
      <c r="H3273" s="339">
        <f t="shared" si="43"/>
        <v>16.78</v>
      </c>
    </row>
    <row r="3274" spans="2:9" x14ac:dyDescent="0.2">
      <c r="B3274" s="339" t="s">
        <v>1260</v>
      </c>
      <c r="C3274" s="339">
        <v>1</v>
      </c>
      <c r="D3274" s="339" t="s">
        <v>692</v>
      </c>
      <c r="E3274" s="339">
        <v>85.59</v>
      </c>
      <c r="F3274" s="339">
        <v>15.41</v>
      </c>
      <c r="G3274" s="339">
        <f t="shared" si="42"/>
        <v>85.59</v>
      </c>
      <c r="H3274" s="339">
        <f t="shared" si="43"/>
        <v>15.41</v>
      </c>
    </row>
    <row r="3275" spans="2:9" x14ac:dyDescent="0.2">
      <c r="B3275" s="339" t="s">
        <v>1261</v>
      </c>
      <c r="C3275" s="339">
        <v>1</v>
      </c>
      <c r="D3275" s="339" t="s">
        <v>692</v>
      </c>
      <c r="E3275" s="339">
        <v>109.32</v>
      </c>
      <c r="F3275" s="339">
        <v>19.68</v>
      </c>
      <c r="G3275" s="339">
        <f t="shared" si="42"/>
        <v>109.32</v>
      </c>
      <c r="H3275" s="339">
        <f t="shared" si="43"/>
        <v>19.68</v>
      </c>
    </row>
    <row r="3276" spans="2:9" x14ac:dyDescent="0.2">
      <c r="B3276" s="339" t="s">
        <v>1262</v>
      </c>
      <c r="C3276" s="339">
        <v>0.05</v>
      </c>
      <c r="D3276" s="339" t="s">
        <v>716</v>
      </c>
      <c r="E3276" s="339">
        <v>1131.3599999999999</v>
      </c>
      <c r="F3276" s="339">
        <v>203.64</v>
      </c>
      <c r="G3276" s="339">
        <f t="shared" si="42"/>
        <v>56.57</v>
      </c>
      <c r="H3276" s="339">
        <f t="shared" si="43"/>
        <v>10.18</v>
      </c>
    </row>
    <row r="3277" spans="2:9" x14ac:dyDescent="0.2">
      <c r="B3277" s="339" t="s">
        <v>1263</v>
      </c>
      <c r="C3277" s="339">
        <v>0.25</v>
      </c>
      <c r="D3277" s="339" t="s">
        <v>692</v>
      </c>
      <c r="E3277" s="339">
        <v>18.64</v>
      </c>
      <c r="F3277" s="339">
        <v>3.36</v>
      </c>
      <c r="G3277" s="339">
        <f t="shared" si="42"/>
        <v>4.66</v>
      </c>
      <c r="H3277" s="339">
        <f t="shared" si="43"/>
        <v>0.84</v>
      </c>
    </row>
    <row r="3278" spans="2:9" x14ac:dyDescent="0.2">
      <c r="B3278" s="339" t="s">
        <v>1227</v>
      </c>
    </row>
    <row r="3279" spans="2:9" x14ac:dyDescent="0.2">
      <c r="B3279" s="339" t="s">
        <v>1266</v>
      </c>
      <c r="C3279" s="339">
        <v>1</v>
      </c>
      <c r="D3279" s="339" t="s">
        <v>692</v>
      </c>
      <c r="E3279" s="339">
        <v>1578.7</v>
      </c>
      <c r="F3279" s="339">
        <v>0</v>
      </c>
      <c r="G3279" s="339">
        <f>ROUND((C3279*(E3279)),2)</f>
        <v>1578.7</v>
      </c>
      <c r="H3279" s="339">
        <f>ROUND((C3279*(F3279)),2)</f>
        <v>0</v>
      </c>
    </row>
    <row r="3280" spans="2:9" x14ac:dyDescent="0.2">
      <c r="B3280" s="339" t="s">
        <v>707</v>
      </c>
      <c r="G3280" s="339">
        <f>SUM(G3268:G3279)</f>
        <v>11034.84</v>
      </c>
      <c r="H3280" s="339">
        <f>SUM(H3268:H3279)</f>
        <v>1702.1100000000001</v>
      </c>
      <c r="I3280" s="340">
        <f>SUM(G3280:H3280)</f>
        <v>12736.95</v>
      </c>
    </row>
    <row r="3282" spans="1:10" x14ac:dyDescent="0.2">
      <c r="A3282" s="339">
        <f>+A3264+0.01</f>
        <v>116.09000000000005</v>
      </c>
      <c r="B3282" s="339" t="s">
        <v>1273</v>
      </c>
      <c r="C3282" s="339">
        <v>1</v>
      </c>
      <c r="D3282" s="339" t="s">
        <v>692</v>
      </c>
      <c r="G3282" s="339">
        <f>+G3298/C3284</f>
        <v>11870.01</v>
      </c>
      <c r="H3282" s="339">
        <f>+H3298/C3284</f>
        <v>1852.44</v>
      </c>
      <c r="I3282" s="340">
        <f>+H3282+G3282</f>
        <v>13722.45</v>
      </c>
      <c r="J3282" s="339" t="s">
        <v>701</v>
      </c>
    </row>
    <row r="3283" spans="1:10" x14ac:dyDescent="0.2">
      <c r="B3283" s="339" t="s">
        <v>1274</v>
      </c>
    </row>
    <row r="3284" spans="1:10" x14ac:dyDescent="0.2">
      <c r="B3284" s="339" t="s">
        <v>703</v>
      </c>
      <c r="C3284" s="339">
        <v>1</v>
      </c>
      <c r="D3284" s="339" t="s">
        <v>692</v>
      </c>
    </row>
    <row r="3285" spans="1:10" x14ac:dyDescent="0.2">
      <c r="B3285" s="339" t="s">
        <v>704</v>
      </c>
    </row>
    <row r="3286" spans="1:10" x14ac:dyDescent="0.2">
      <c r="B3286" s="339" t="s">
        <v>1254</v>
      </c>
      <c r="C3286" s="339">
        <v>1</v>
      </c>
      <c r="D3286" s="339" t="s">
        <v>692</v>
      </c>
      <c r="E3286" s="339">
        <v>46.61</v>
      </c>
      <c r="F3286" s="339">
        <v>8.39</v>
      </c>
      <c r="G3286" s="339">
        <f t="shared" ref="G3286:G3295" si="44">ROUND((C3286*(E3286)),2)</f>
        <v>46.61</v>
      </c>
      <c r="H3286" s="339">
        <f>ROUND((C3286*(F3286)),2)</f>
        <v>8.39</v>
      </c>
    </row>
    <row r="3287" spans="1:10" x14ac:dyDescent="0.2">
      <c r="B3287" s="339" t="s">
        <v>1255</v>
      </c>
      <c r="C3287" s="339">
        <v>1</v>
      </c>
      <c r="D3287" s="339" t="s">
        <v>692</v>
      </c>
      <c r="E3287" s="339">
        <v>26.27</v>
      </c>
      <c r="F3287" s="339">
        <v>4.7300000000000004</v>
      </c>
      <c r="G3287" s="339">
        <f t="shared" si="44"/>
        <v>26.27</v>
      </c>
      <c r="H3287" s="339">
        <f>ROUND((C3287*(F3287)),2)</f>
        <v>4.7300000000000004</v>
      </c>
    </row>
    <row r="3288" spans="1:10" x14ac:dyDescent="0.2">
      <c r="B3288" s="339" t="s">
        <v>1256</v>
      </c>
      <c r="C3288" s="339">
        <v>1</v>
      </c>
      <c r="D3288" s="339" t="s">
        <v>692</v>
      </c>
      <c r="E3288" s="339">
        <v>156.78</v>
      </c>
      <c r="F3288" s="339">
        <v>28.22</v>
      </c>
      <c r="G3288" s="339">
        <f t="shared" si="44"/>
        <v>156.78</v>
      </c>
      <c r="H3288" s="339">
        <f>ROUND((C3288*(F3288)),2)</f>
        <v>28.22</v>
      </c>
    </row>
    <row r="3289" spans="1:10" x14ac:dyDescent="0.2">
      <c r="B3289" s="339" t="s">
        <v>1257</v>
      </c>
      <c r="C3289" s="339">
        <v>1</v>
      </c>
      <c r="D3289" s="339" t="s">
        <v>692</v>
      </c>
      <c r="E3289" s="339">
        <v>237.29</v>
      </c>
      <c r="F3289" s="339">
        <v>42.71</v>
      </c>
      <c r="G3289" s="339">
        <f t="shared" si="44"/>
        <v>237.29</v>
      </c>
      <c r="H3289" s="339">
        <f>ROUND((C3289*(F3289)),2)</f>
        <v>42.71</v>
      </c>
    </row>
    <row r="3290" spans="1:10" x14ac:dyDescent="0.2">
      <c r="B3290" s="339" t="s">
        <v>1275</v>
      </c>
      <c r="C3290" s="339">
        <v>1</v>
      </c>
      <c r="D3290" s="339" t="s">
        <v>692</v>
      </c>
      <c r="E3290" s="339">
        <v>9475</v>
      </c>
      <c r="F3290" s="339">
        <v>1705.5</v>
      </c>
      <c r="G3290" s="339">
        <f t="shared" si="44"/>
        <v>9475</v>
      </c>
      <c r="H3290" s="339">
        <f t="shared" ref="H3290:H3295" si="45">ROUND((C3290*(F3290)),2)</f>
        <v>1705.5</v>
      </c>
    </row>
    <row r="3291" spans="1:10" x14ac:dyDescent="0.2">
      <c r="B3291" s="339" t="s">
        <v>1259</v>
      </c>
      <c r="C3291" s="339">
        <v>1</v>
      </c>
      <c r="D3291" s="339" t="s">
        <v>692</v>
      </c>
      <c r="E3291" s="339">
        <v>93.22</v>
      </c>
      <c r="F3291" s="339">
        <v>16.78</v>
      </c>
      <c r="G3291" s="339">
        <f t="shared" si="44"/>
        <v>93.22</v>
      </c>
      <c r="H3291" s="339">
        <f t="shared" si="45"/>
        <v>16.78</v>
      </c>
    </row>
    <row r="3292" spans="1:10" x14ac:dyDescent="0.2">
      <c r="B3292" s="339" t="s">
        <v>1260</v>
      </c>
      <c r="C3292" s="339">
        <v>1</v>
      </c>
      <c r="D3292" s="339" t="s">
        <v>692</v>
      </c>
      <c r="E3292" s="339">
        <v>85.59</v>
      </c>
      <c r="F3292" s="339">
        <v>15.41</v>
      </c>
      <c r="G3292" s="339">
        <f t="shared" si="44"/>
        <v>85.59</v>
      </c>
      <c r="H3292" s="339">
        <f t="shared" si="45"/>
        <v>15.41</v>
      </c>
    </row>
    <row r="3293" spans="1:10" x14ac:dyDescent="0.2">
      <c r="B3293" s="339" t="s">
        <v>1261</v>
      </c>
      <c r="C3293" s="339">
        <v>1</v>
      </c>
      <c r="D3293" s="339" t="s">
        <v>692</v>
      </c>
      <c r="E3293" s="339">
        <v>109.32</v>
      </c>
      <c r="F3293" s="339">
        <v>19.68</v>
      </c>
      <c r="G3293" s="339">
        <f t="shared" si="44"/>
        <v>109.32</v>
      </c>
      <c r="H3293" s="339">
        <f t="shared" si="45"/>
        <v>19.68</v>
      </c>
    </row>
    <row r="3294" spans="1:10" x14ac:dyDescent="0.2">
      <c r="B3294" s="339" t="s">
        <v>1262</v>
      </c>
      <c r="C3294" s="339">
        <v>0.05</v>
      </c>
      <c r="D3294" s="339" t="s">
        <v>716</v>
      </c>
      <c r="E3294" s="339">
        <v>1131.3599999999999</v>
      </c>
      <c r="F3294" s="339">
        <v>203.64</v>
      </c>
      <c r="G3294" s="339">
        <f t="shared" si="44"/>
        <v>56.57</v>
      </c>
      <c r="H3294" s="339">
        <f t="shared" si="45"/>
        <v>10.18</v>
      </c>
    </row>
    <row r="3295" spans="1:10" x14ac:dyDescent="0.2">
      <c r="B3295" s="339" t="s">
        <v>1263</v>
      </c>
      <c r="C3295" s="339">
        <v>0.25</v>
      </c>
      <c r="D3295" s="339" t="s">
        <v>692</v>
      </c>
      <c r="E3295" s="339">
        <v>18.64</v>
      </c>
      <c r="F3295" s="339">
        <v>3.36</v>
      </c>
      <c r="G3295" s="339">
        <f t="shared" si="44"/>
        <v>4.66</v>
      </c>
      <c r="H3295" s="339">
        <f t="shared" si="45"/>
        <v>0.84</v>
      </c>
    </row>
    <row r="3296" spans="1:10" x14ac:dyDescent="0.2">
      <c r="B3296" s="339" t="s">
        <v>1227</v>
      </c>
    </row>
    <row r="3297" spans="1:10" x14ac:dyDescent="0.2">
      <c r="B3297" s="339" t="s">
        <v>1266</v>
      </c>
      <c r="C3297" s="339">
        <v>1</v>
      </c>
      <c r="D3297" s="339" t="s">
        <v>692</v>
      </c>
      <c r="E3297" s="339">
        <v>1578.7</v>
      </c>
      <c r="F3297" s="339">
        <v>0</v>
      </c>
      <c r="G3297" s="339">
        <f>ROUND((C3297*(E3297)),2)</f>
        <v>1578.7</v>
      </c>
      <c r="H3297" s="339">
        <f>ROUND((C3297*(F3297)),2)</f>
        <v>0</v>
      </c>
    </row>
    <row r="3298" spans="1:10" x14ac:dyDescent="0.2">
      <c r="B3298" s="339" t="s">
        <v>707</v>
      </c>
      <c r="G3298" s="339">
        <f>SUM(G3286:G3297)</f>
        <v>11870.01</v>
      </c>
      <c r="H3298" s="339">
        <f>SUM(H3286:H3297)</f>
        <v>1852.44</v>
      </c>
      <c r="I3298" s="340">
        <f>SUM(G3298:H3298)</f>
        <v>13722.45</v>
      </c>
    </row>
    <row r="3300" spans="1:10" x14ac:dyDescent="0.2">
      <c r="A3300" s="339">
        <f>+A3282+0.01</f>
        <v>116.10000000000005</v>
      </c>
      <c r="B3300" s="339" t="s">
        <v>1276</v>
      </c>
      <c r="C3300" s="339">
        <v>1</v>
      </c>
      <c r="D3300" s="339" t="s">
        <v>692</v>
      </c>
      <c r="G3300" s="339">
        <f>+G3320/C3302</f>
        <v>16863.819999999996</v>
      </c>
      <c r="H3300" s="339">
        <f>+H3320/C3302</f>
        <v>1630.5700000000002</v>
      </c>
      <c r="I3300" s="340">
        <f>+H3300+G3300</f>
        <v>18494.389999999996</v>
      </c>
      <c r="J3300" s="339" t="s">
        <v>701</v>
      </c>
    </row>
    <row r="3301" spans="1:10" x14ac:dyDescent="0.2">
      <c r="B3301" s="339" t="s">
        <v>1277</v>
      </c>
    </row>
    <row r="3302" spans="1:10" x14ac:dyDescent="0.2">
      <c r="B3302" s="339" t="s">
        <v>703</v>
      </c>
      <c r="C3302" s="339">
        <v>1</v>
      </c>
      <c r="D3302" s="339" t="s">
        <v>692</v>
      </c>
    </row>
    <row r="3303" spans="1:10" x14ac:dyDescent="0.2">
      <c r="B3303" s="339" t="s">
        <v>704</v>
      </c>
    </row>
    <row r="3304" spans="1:10" x14ac:dyDescent="0.2">
      <c r="B3304" s="339" t="s">
        <v>1254</v>
      </c>
      <c r="C3304" s="339">
        <v>1</v>
      </c>
      <c r="D3304" s="339" t="s">
        <v>692</v>
      </c>
      <c r="E3304" s="339">
        <v>46.61</v>
      </c>
      <c r="F3304" s="339">
        <v>8.39</v>
      </c>
      <c r="G3304" s="339">
        <f t="shared" ref="G3304:G3317" si="46">ROUND((C3304*(E3304)),2)</f>
        <v>46.61</v>
      </c>
      <c r="H3304" s="339">
        <f>ROUND((C3304*(F3304)),2)</f>
        <v>8.39</v>
      </c>
    </row>
    <row r="3305" spans="1:10" x14ac:dyDescent="0.2">
      <c r="B3305" s="339" t="s">
        <v>1255</v>
      </c>
      <c r="C3305" s="339">
        <v>1</v>
      </c>
      <c r="D3305" s="339" t="s">
        <v>692</v>
      </c>
      <c r="E3305" s="339">
        <v>26.27</v>
      </c>
      <c r="F3305" s="339">
        <v>4.7300000000000004</v>
      </c>
      <c r="G3305" s="339">
        <f t="shared" si="46"/>
        <v>26.27</v>
      </c>
      <c r="H3305" s="339">
        <f>ROUND((C3305*(F3305)),2)</f>
        <v>4.7300000000000004</v>
      </c>
    </row>
    <row r="3306" spans="1:10" x14ac:dyDescent="0.2">
      <c r="B3306" s="339" t="s">
        <v>1256</v>
      </c>
      <c r="C3306" s="339">
        <v>1</v>
      </c>
      <c r="D3306" s="339" t="s">
        <v>692</v>
      </c>
      <c r="E3306" s="339">
        <v>156.78</v>
      </c>
      <c r="F3306" s="339">
        <v>28.22</v>
      </c>
      <c r="G3306" s="339">
        <f t="shared" si="46"/>
        <v>156.78</v>
      </c>
      <c r="H3306" s="339">
        <f>ROUND((C3306*(F3306)),2)</f>
        <v>28.22</v>
      </c>
    </row>
    <row r="3307" spans="1:10" x14ac:dyDescent="0.2">
      <c r="B3307" s="339" t="s">
        <v>1278</v>
      </c>
      <c r="C3307" s="339">
        <v>1</v>
      </c>
      <c r="D3307" s="339" t="s">
        <v>692</v>
      </c>
      <c r="E3307" s="339">
        <v>241.53</v>
      </c>
      <c r="F3307" s="339">
        <v>43.48</v>
      </c>
      <c r="G3307" s="339">
        <f t="shared" si="46"/>
        <v>241.53</v>
      </c>
      <c r="H3307" s="339">
        <f>ROUND((C3307*(F3307)),2)</f>
        <v>43.48</v>
      </c>
    </row>
    <row r="3308" spans="1:10" x14ac:dyDescent="0.2">
      <c r="B3308" s="339" t="s">
        <v>1279</v>
      </c>
      <c r="C3308" s="339">
        <v>1</v>
      </c>
      <c r="D3308" s="339" t="s">
        <v>692</v>
      </c>
      <c r="E3308" s="339">
        <v>5665.25</v>
      </c>
      <c r="F3308" s="339">
        <v>1019.75</v>
      </c>
      <c r="G3308" s="339">
        <f t="shared" si="46"/>
        <v>5665.25</v>
      </c>
      <c r="H3308" s="339">
        <f t="shared" ref="H3308:H3317" si="47">ROUND((C3308*(F3308)),2)</f>
        <v>1019.75</v>
      </c>
    </row>
    <row r="3309" spans="1:10" x14ac:dyDescent="0.2">
      <c r="B3309" s="339" t="s">
        <v>1280</v>
      </c>
      <c r="C3309" s="339">
        <v>1</v>
      </c>
      <c r="D3309" s="339" t="s">
        <v>692</v>
      </c>
      <c r="E3309" s="339">
        <v>932.2</v>
      </c>
      <c r="F3309" s="339">
        <v>167.8</v>
      </c>
      <c r="G3309" s="339">
        <f t="shared" si="46"/>
        <v>932.2</v>
      </c>
      <c r="H3309" s="339">
        <f t="shared" si="47"/>
        <v>167.8</v>
      </c>
    </row>
    <row r="3310" spans="1:10" x14ac:dyDescent="0.2">
      <c r="B3310" s="339" t="s">
        <v>1281</v>
      </c>
      <c r="C3310" s="339">
        <v>1</v>
      </c>
      <c r="D3310" s="339" t="s">
        <v>692</v>
      </c>
      <c r="E3310" s="339">
        <v>250</v>
      </c>
      <c r="F3310" s="339">
        <v>45</v>
      </c>
      <c r="G3310" s="339">
        <f t="shared" si="46"/>
        <v>250</v>
      </c>
      <c r="H3310" s="339">
        <f t="shared" si="47"/>
        <v>45</v>
      </c>
    </row>
    <row r="3311" spans="1:10" x14ac:dyDescent="0.2">
      <c r="B3311" s="339" t="s">
        <v>1282</v>
      </c>
      <c r="C3311" s="339">
        <v>1</v>
      </c>
      <c r="D3311" s="339" t="s">
        <v>692</v>
      </c>
      <c r="E3311" s="339">
        <v>20.25</v>
      </c>
      <c r="F3311" s="339">
        <v>3.65</v>
      </c>
      <c r="G3311" s="339">
        <f t="shared" si="46"/>
        <v>20.25</v>
      </c>
      <c r="H3311" s="339">
        <f t="shared" si="47"/>
        <v>3.65</v>
      </c>
    </row>
    <row r="3312" spans="1:10" x14ac:dyDescent="0.2">
      <c r="B3312" s="339" t="s">
        <v>1283</v>
      </c>
      <c r="C3312" s="339">
        <v>1</v>
      </c>
      <c r="D3312" s="339" t="s">
        <v>692</v>
      </c>
      <c r="E3312" s="339">
        <v>101.25</v>
      </c>
      <c r="F3312" s="339">
        <v>18.23</v>
      </c>
      <c r="G3312" s="339">
        <f t="shared" si="46"/>
        <v>101.25</v>
      </c>
      <c r="H3312" s="339">
        <f t="shared" si="47"/>
        <v>18.23</v>
      </c>
    </row>
    <row r="3313" spans="1:10" x14ac:dyDescent="0.2">
      <c r="B3313" s="339" t="s">
        <v>1284</v>
      </c>
      <c r="C3313" s="339">
        <v>1</v>
      </c>
      <c r="D3313" s="339" t="s">
        <v>692</v>
      </c>
      <c r="E3313" s="339">
        <v>35</v>
      </c>
      <c r="F3313" s="339">
        <v>6.3</v>
      </c>
      <c r="G3313" s="339">
        <f t="shared" si="46"/>
        <v>35</v>
      </c>
      <c r="H3313" s="339">
        <f>ROUND((C3313*(F3313)),2)</f>
        <v>6.3</v>
      </c>
    </row>
    <row r="3314" spans="1:10" x14ac:dyDescent="0.2">
      <c r="B3314" s="339" t="s">
        <v>1262</v>
      </c>
      <c r="C3314" s="339">
        <v>0.05</v>
      </c>
      <c r="D3314" s="339" t="s">
        <v>716</v>
      </c>
      <c r="E3314" s="339">
        <v>1131.3599999999999</v>
      </c>
      <c r="F3314" s="339">
        <v>203.64</v>
      </c>
      <c r="G3314" s="339">
        <f t="shared" si="46"/>
        <v>56.57</v>
      </c>
      <c r="H3314" s="339">
        <f t="shared" si="47"/>
        <v>10.18</v>
      </c>
    </row>
    <row r="3315" spans="1:10" x14ac:dyDescent="0.2">
      <c r="B3315" s="339" t="s">
        <v>1263</v>
      </c>
      <c r="C3315" s="339">
        <v>0.25</v>
      </c>
      <c r="D3315" s="339" t="s">
        <v>692</v>
      </c>
      <c r="E3315" s="339">
        <v>18.64</v>
      </c>
      <c r="F3315" s="339">
        <v>3.36</v>
      </c>
      <c r="G3315" s="339">
        <f t="shared" si="46"/>
        <v>4.66</v>
      </c>
      <c r="H3315" s="339">
        <f t="shared" si="47"/>
        <v>0.84</v>
      </c>
    </row>
    <row r="3316" spans="1:10" x14ac:dyDescent="0.2">
      <c r="B3316" s="339" t="s">
        <v>1264</v>
      </c>
      <c r="C3316" s="339">
        <v>2</v>
      </c>
      <c r="D3316" s="339" t="s">
        <v>692</v>
      </c>
      <c r="E3316" s="339">
        <v>2228.98</v>
      </c>
      <c r="F3316" s="339">
        <v>91.31</v>
      </c>
      <c r="G3316" s="339">
        <f t="shared" si="46"/>
        <v>4457.96</v>
      </c>
      <c r="H3316" s="339">
        <f t="shared" si="47"/>
        <v>182.62</v>
      </c>
    </row>
    <row r="3317" spans="1:10" x14ac:dyDescent="0.2">
      <c r="B3317" s="339" t="s">
        <v>1285</v>
      </c>
      <c r="C3317" s="339">
        <v>1</v>
      </c>
      <c r="D3317" s="339" t="s">
        <v>692</v>
      </c>
      <c r="E3317" s="339">
        <v>2105.9700000000003</v>
      </c>
      <c r="F3317" s="339">
        <v>91.38</v>
      </c>
      <c r="G3317" s="339">
        <f t="shared" si="46"/>
        <v>2105.9699999999998</v>
      </c>
      <c r="H3317" s="339">
        <f t="shared" si="47"/>
        <v>91.38</v>
      </c>
    </row>
    <row r="3318" spans="1:10" x14ac:dyDescent="0.2">
      <c r="B3318" s="339" t="s">
        <v>1227</v>
      </c>
    </row>
    <row r="3319" spans="1:10" x14ac:dyDescent="0.2">
      <c r="B3319" s="339" t="s">
        <v>1286</v>
      </c>
      <c r="C3319" s="339">
        <v>1</v>
      </c>
      <c r="D3319" s="339" t="s">
        <v>692</v>
      </c>
      <c r="E3319" s="339">
        <v>2763.52</v>
      </c>
      <c r="F3319" s="339">
        <v>0</v>
      </c>
      <c r="G3319" s="339">
        <f>ROUND((C3319*(E3319)),2)</f>
        <v>2763.52</v>
      </c>
      <c r="H3319" s="339">
        <f>ROUND((C3319*(F3319)),2)</f>
        <v>0</v>
      </c>
    </row>
    <row r="3320" spans="1:10" x14ac:dyDescent="0.2">
      <c r="B3320" s="339" t="s">
        <v>707</v>
      </c>
      <c r="G3320" s="339">
        <f>SUM(G3304:G3319)</f>
        <v>16863.819999999996</v>
      </c>
      <c r="H3320" s="339">
        <f>SUM(H3304:H3319)</f>
        <v>1630.5700000000002</v>
      </c>
      <c r="I3320" s="340">
        <f>SUM(G3320:H3320)</f>
        <v>18494.389999999996</v>
      </c>
    </row>
    <row r="3322" spans="1:10" x14ac:dyDescent="0.2">
      <c r="A3322" s="339">
        <f>+A3300+0.01</f>
        <v>116.11000000000006</v>
      </c>
      <c r="B3322" s="339" t="s">
        <v>1287</v>
      </c>
      <c r="C3322" s="339">
        <v>1</v>
      </c>
      <c r="D3322" s="339" t="s">
        <v>692</v>
      </c>
      <c r="G3322" s="339">
        <f>+G3342/C3324</f>
        <v>19261.54</v>
      </c>
      <c r="H3322" s="339">
        <f>+H3342/C3324</f>
        <v>2062.1600000000003</v>
      </c>
      <c r="I3322" s="340">
        <f>+H3322+G3322</f>
        <v>21323.7</v>
      </c>
      <c r="J3322" s="339" t="s">
        <v>701</v>
      </c>
    </row>
    <row r="3323" spans="1:10" x14ac:dyDescent="0.2">
      <c r="B3323" s="339" t="s">
        <v>1288</v>
      </c>
    </row>
    <row r="3324" spans="1:10" x14ac:dyDescent="0.2">
      <c r="B3324" s="339" t="s">
        <v>703</v>
      </c>
      <c r="C3324" s="339">
        <v>1</v>
      </c>
      <c r="D3324" s="339" t="s">
        <v>692</v>
      </c>
    </row>
    <row r="3325" spans="1:10" x14ac:dyDescent="0.2">
      <c r="B3325" s="339" t="s">
        <v>704</v>
      </c>
    </row>
    <row r="3326" spans="1:10" x14ac:dyDescent="0.2">
      <c r="B3326" s="339" t="s">
        <v>1254</v>
      </c>
      <c r="C3326" s="339">
        <v>2</v>
      </c>
      <c r="D3326" s="339" t="s">
        <v>692</v>
      </c>
      <c r="E3326" s="339">
        <v>46.61</v>
      </c>
      <c r="F3326" s="339">
        <v>8.39</v>
      </c>
      <c r="G3326" s="339">
        <f t="shared" ref="G3326:G3339" si="48">ROUND((C3326*(E3326)),2)</f>
        <v>93.22</v>
      </c>
      <c r="H3326" s="339">
        <f>ROUND((C3326*(F3326)),2)</f>
        <v>16.78</v>
      </c>
    </row>
    <row r="3327" spans="1:10" x14ac:dyDescent="0.2">
      <c r="B3327" s="339" t="s">
        <v>1255</v>
      </c>
      <c r="C3327" s="339">
        <v>2</v>
      </c>
      <c r="D3327" s="339" t="s">
        <v>692</v>
      </c>
      <c r="E3327" s="339">
        <v>26.27</v>
      </c>
      <c r="F3327" s="339">
        <v>4.7300000000000004</v>
      </c>
      <c r="G3327" s="339">
        <f t="shared" si="48"/>
        <v>52.54</v>
      </c>
      <c r="H3327" s="339">
        <f>ROUND((C3327*(F3327)),2)</f>
        <v>9.4600000000000009</v>
      </c>
    </row>
    <row r="3328" spans="1:10" x14ac:dyDescent="0.2">
      <c r="B3328" s="339" t="s">
        <v>1256</v>
      </c>
      <c r="C3328" s="339">
        <v>2</v>
      </c>
      <c r="D3328" s="339" t="s">
        <v>692</v>
      </c>
      <c r="E3328" s="339">
        <v>156.78</v>
      </c>
      <c r="F3328" s="339">
        <v>28.22</v>
      </c>
      <c r="G3328" s="339">
        <f t="shared" si="48"/>
        <v>313.56</v>
      </c>
      <c r="H3328" s="339">
        <f>ROUND((C3328*(F3328)),2)</f>
        <v>56.44</v>
      </c>
    </row>
    <row r="3329" spans="1:10" x14ac:dyDescent="0.2">
      <c r="B3329" s="339" t="s">
        <v>1278</v>
      </c>
      <c r="C3329" s="339">
        <v>2</v>
      </c>
      <c r="D3329" s="339" t="s">
        <v>692</v>
      </c>
      <c r="E3329" s="339">
        <v>241.53</v>
      </c>
      <c r="F3329" s="339">
        <v>43.48</v>
      </c>
      <c r="G3329" s="339">
        <f t="shared" si="48"/>
        <v>483.06</v>
      </c>
      <c r="H3329" s="339">
        <f>ROUND((C3329*(F3329)),2)</f>
        <v>86.96</v>
      </c>
    </row>
    <row r="3330" spans="1:10" x14ac:dyDescent="0.2">
      <c r="B3330" s="339" t="s">
        <v>1289</v>
      </c>
      <c r="C3330" s="339">
        <v>1</v>
      </c>
      <c r="D3330" s="339" t="s">
        <v>692</v>
      </c>
      <c r="E3330" s="339">
        <v>6685</v>
      </c>
      <c r="F3330" s="339">
        <v>1203.3</v>
      </c>
      <c r="G3330" s="339">
        <f t="shared" si="48"/>
        <v>6685</v>
      </c>
      <c r="H3330" s="339">
        <f t="shared" ref="H3330:H3339" si="49">ROUND((C3330*(F3330)),2)</f>
        <v>1203.3</v>
      </c>
    </row>
    <row r="3331" spans="1:10" x14ac:dyDescent="0.2">
      <c r="B3331" s="339" t="s">
        <v>1290</v>
      </c>
      <c r="C3331" s="339">
        <v>1</v>
      </c>
      <c r="D3331" s="339" t="s">
        <v>692</v>
      </c>
      <c r="E3331" s="339">
        <v>1483.05</v>
      </c>
      <c r="F3331" s="339">
        <v>266.95</v>
      </c>
      <c r="G3331" s="339">
        <f t="shared" si="48"/>
        <v>1483.05</v>
      </c>
      <c r="H3331" s="339">
        <f t="shared" si="49"/>
        <v>266.95</v>
      </c>
    </row>
    <row r="3332" spans="1:10" x14ac:dyDescent="0.2">
      <c r="B3332" s="339" t="s">
        <v>1291</v>
      </c>
      <c r="C3332" s="339">
        <v>1</v>
      </c>
      <c r="D3332" s="339" t="s">
        <v>692</v>
      </c>
      <c r="E3332" s="339">
        <v>605.92999999999995</v>
      </c>
      <c r="F3332" s="339">
        <v>109.07</v>
      </c>
      <c r="G3332" s="339">
        <f t="shared" si="48"/>
        <v>605.92999999999995</v>
      </c>
      <c r="H3332" s="339">
        <f t="shared" si="49"/>
        <v>109.07</v>
      </c>
    </row>
    <row r="3333" spans="1:10" x14ac:dyDescent="0.2">
      <c r="B3333" s="339" t="s">
        <v>1282</v>
      </c>
      <c r="C3333" s="339">
        <v>1</v>
      </c>
      <c r="D3333" s="339" t="s">
        <v>692</v>
      </c>
      <c r="E3333" s="339">
        <v>20.25</v>
      </c>
      <c r="F3333" s="339">
        <v>3.65</v>
      </c>
      <c r="G3333" s="339">
        <f t="shared" si="48"/>
        <v>20.25</v>
      </c>
      <c r="H3333" s="339">
        <f t="shared" si="49"/>
        <v>3.65</v>
      </c>
    </row>
    <row r="3334" spans="1:10" x14ac:dyDescent="0.2">
      <c r="B3334" s="339" t="s">
        <v>1283</v>
      </c>
      <c r="C3334" s="339">
        <v>1</v>
      </c>
      <c r="D3334" s="339" t="s">
        <v>692</v>
      </c>
      <c r="E3334" s="339">
        <v>101.25</v>
      </c>
      <c r="F3334" s="339">
        <v>18.23</v>
      </c>
      <c r="G3334" s="339">
        <f t="shared" si="48"/>
        <v>101.25</v>
      </c>
      <c r="H3334" s="339">
        <f t="shared" si="49"/>
        <v>18.23</v>
      </c>
    </row>
    <row r="3335" spans="1:10" x14ac:dyDescent="0.2">
      <c r="B3335" s="339" t="s">
        <v>1284</v>
      </c>
      <c r="C3335" s="339">
        <v>1</v>
      </c>
      <c r="D3335" s="339" t="s">
        <v>692</v>
      </c>
      <c r="E3335" s="339">
        <v>35</v>
      </c>
      <c r="F3335" s="339">
        <v>6.3</v>
      </c>
      <c r="G3335" s="339">
        <f t="shared" si="48"/>
        <v>35</v>
      </c>
      <c r="H3335" s="339">
        <f t="shared" si="49"/>
        <v>6.3</v>
      </c>
    </row>
    <row r="3336" spans="1:10" x14ac:dyDescent="0.2">
      <c r="B3336" s="339" t="s">
        <v>1262</v>
      </c>
      <c r="C3336" s="339">
        <v>0.05</v>
      </c>
      <c r="D3336" s="339" t="s">
        <v>716</v>
      </c>
      <c r="E3336" s="339">
        <v>1131.3599999999999</v>
      </c>
      <c r="F3336" s="339">
        <v>203.64</v>
      </c>
      <c r="G3336" s="339">
        <f t="shared" si="48"/>
        <v>56.57</v>
      </c>
      <c r="H3336" s="339">
        <f t="shared" si="49"/>
        <v>10.18</v>
      </c>
    </row>
    <row r="3337" spans="1:10" x14ac:dyDescent="0.2">
      <c r="B3337" s="339" t="s">
        <v>1263</v>
      </c>
      <c r="C3337" s="339">
        <v>0.25</v>
      </c>
      <c r="D3337" s="339" t="s">
        <v>692</v>
      </c>
      <c r="E3337" s="339">
        <v>18.64</v>
      </c>
      <c r="F3337" s="339">
        <v>3.36</v>
      </c>
      <c r="G3337" s="339">
        <f t="shared" si="48"/>
        <v>4.66</v>
      </c>
      <c r="H3337" s="339">
        <f t="shared" si="49"/>
        <v>0.84</v>
      </c>
    </row>
    <row r="3338" spans="1:10" x14ac:dyDescent="0.2">
      <c r="B3338" s="339" t="s">
        <v>1264</v>
      </c>
      <c r="C3338" s="339">
        <v>2</v>
      </c>
      <c r="D3338" s="339" t="s">
        <v>692</v>
      </c>
      <c r="E3338" s="339">
        <v>2228.98</v>
      </c>
      <c r="F3338" s="339">
        <v>91.31</v>
      </c>
      <c r="G3338" s="339">
        <f t="shared" si="48"/>
        <v>4457.96</v>
      </c>
      <c r="H3338" s="339">
        <f t="shared" si="49"/>
        <v>182.62</v>
      </c>
    </row>
    <row r="3339" spans="1:10" x14ac:dyDescent="0.2">
      <c r="B3339" s="339" t="s">
        <v>1285</v>
      </c>
      <c r="C3339" s="339">
        <v>1</v>
      </c>
      <c r="D3339" s="339" t="s">
        <v>692</v>
      </c>
      <c r="E3339" s="339">
        <v>2105.9700000000003</v>
      </c>
      <c r="F3339" s="339">
        <v>91.38</v>
      </c>
      <c r="G3339" s="339">
        <f t="shared" si="48"/>
        <v>2105.9699999999998</v>
      </c>
      <c r="H3339" s="339">
        <f t="shared" si="49"/>
        <v>91.38</v>
      </c>
    </row>
    <row r="3340" spans="1:10" x14ac:dyDescent="0.2">
      <c r="B3340" s="339" t="s">
        <v>1227</v>
      </c>
    </row>
    <row r="3341" spans="1:10" x14ac:dyDescent="0.2">
      <c r="B3341" s="339" t="s">
        <v>1286</v>
      </c>
      <c r="C3341" s="339">
        <v>1</v>
      </c>
      <c r="D3341" s="339" t="s">
        <v>692</v>
      </c>
      <c r="E3341" s="339">
        <v>2763.52</v>
      </c>
      <c r="F3341" s="339">
        <v>0</v>
      </c>
      <c r="G3341" s="339">
        <f>ROUND((C3341*(E3341)),2)</f>
        <v>2763.52</v>
      </c>
      <c r="H3341" s="339">
        <f>ROUND((C3341*(F3341)),2)</f>
        <v>0</v>
      </c>
    </row>
    <row r="3342" spans="1:10" x14ac:dyDescent="0.2">
      <c r="B3342" s="339" t="s">
        <v>707</v>
      </c>
      <c r="G3342" s="339">
        <f>SUM(G3326:G3341)</f>
        <v>19261.54</v>
      </c>
      <c r="H3342" s="339">
        <f>SUM(H3326:H3341)</f>
        <v>2062.1600000000003</v>
      </c>
      <c r="I3342" s="340">
        <f>SUM(G3342:H3342)</f>
        <v>21323.7</v>
      </c>
    </row>
    <row r="3344" spans="1:10" x14ac:dyDescent="0.2">
      <c r="A3344" s="339">
        <f>+A3322+0.01</f>
        <v>116.12000000000006</v>
      </c>
      <c r="B3344" s="339" t="s">
        <v>1292</v>
      </c>
      <c r="C3344" s="339">
        <v>1</v>
      </c>
      <c r="D3344" s="339" t="s">
        <v>692</v>
      </c>
      <c r="G3344" s="339">
        <f>+G3364/C3346</f>
        <v>17251.539999999997</v>
      </c>
      <c r="H3344" s="339">
        <f>+H3364/C3346</f>
        <v>1700.3600000000001</v>
      </c>
      <c r="I3344" s="340">
        <f>+H3344+G3344</f>
        <v>18951.899999999998</v>
      </c>
      <c r="J3344" s="339" t="s">
        <v>701</v>
      </c>
    </row>
    <row r="3345" spans="2:8" x14ac:dyDescent="0.2">
      <c r="B3345" s="339" t="s">
        <v>1293</v>
      </c>
    </row>
    <row r="3346" spans="2:8" x14ac:dyDescent="0.2">
      <c r="B3346" s="339" t="s">
        <v>703</v>
      </c>
      <c r="C3346" s="339">
        <v>1</v>
      </c>
      <c r="D3346" s="339" t="s">
        <v>692</v>
      </c>
    </row>
    <row r="3347" spans="2:8" x14ac:dyDescent="0.2">
      <c r="B3347" s="339" t="s">
        <v>704</v>
      </c>
    </row>
    <row r="3348" spans="2:8" x14ac:dyDescent="0.2">
      <c r="B3348" s="339" t="s">
        <v>1254</v>
      </c>
      <c r="C3348" s="339">
        <v>2</v>
      </c>
      <c r="D3348" s="339" t="s">
        <v>692</v>
      </c>
      <c r="E3348" s="339">
        <v>46.61</v>
      </c>
      <c r="F3348" s="339">
        <v>8.39</v>
      </c>
      <c r="G3348" s="339">
        <f t="shared" ref="G3348:G3361" si="50">ROUND((C3348*(E3348)),2)</f>
        <v>93.22</v>
      </c>
      <c r="H3348" s="339">
        <f>ROUND((C3348*(F3348)),2)</f>
        <v>16.78</v>
      </c>
    </row>
    <row r="3349" spans="2:8" x14ac:dyDescent="0.2">
      <c r="B3349" s="339" t="s">
        <v>1255</v>
      </c>
      <c r="C3349" s="339">
        <v>2</v>
      </c>
      <c r="D3349" s="339" t="s">
        <v>692</v>
      </c>
      <c r="E3349" s="339">
        <v>26.27</v>
      </c>
      <c r="F3349" s="339">
        <v>4.7300000000000004</v>
      </c>
      <c r="G3349" s="339">
        <f t="shared" si="50"/>
        <v>52.54</v>
      </c>
      <c r="H3349" s="339">
        <f>ROUND((C3349*(F3349)),2)</f>
        <v>9.4600000000000009</v>
      </c>
    </row>
    <row r="3350" spans="2:8" x14ac:dyDescent="0.2">
      <c r="B3350" s="339" t="s">
        <v>1256</v>
      </c>
      <c r="C3350" s="339">
        <v>2</v>
      </c>
      <c r="D3350" s="339" t="s">
        <v>692</v>
      </c>
      <c r="E3350" s="339">
        <v>156.78</v>
      </c>
      <c r="F3350" s="339">
        <v>28.22</v>
      </c>
      <c r="G3350" s="339">
        <f t="shared" si="50"/>
        <v>313.56</v>
      </c>
      <c r="H3350" s="339">
        <f>ROUND((C3350*(F3350)),2)</f>
        <v>56.44</v>
      </c>
    </row>
    <row r="3351" spans="2:8" x14ac:dyDescent="0.2">
      <c r="B3351" s="339" t="s">
        <v>1278</v>
      </c>
      <c r="C3351" s="339">
        <v>2</v>
      </c>
      <c r="D3351" s="339" t="s">
        <v>692</v>
      </c>
      <c r="E3351" s="339">
        <v>241.53</v>
      </c>
      <c r="F3351" s="339">
        <v>43.48</v>
      </c>
      <c r="G3351" s="339">
        <f t="shared" si="50"/>
        <v>483.06</v>
      </c>
      <c r="H3351" s="339">
        <f>ROUND((C3351*(F3351)),2)</f>
        <v>86.96</v>
      </c>
    </row>
    <row r="3352" spans="2:8" x14ac:dyDescent="0.2">
      <c r="B3352" s="339" t="s">
        <v>1294</v>
      </c>
      <c r="C3352" s="339">
        <v>1</v>
      </c>
      <c r="D3352" s="339" t="s">
        <v>692</v>
      </c>
      <c r="E3352" s="339">
        <v>4675</v>
      </c>
      <c r="F3352" s="339">
        <v>841.5</v>
      </c>
      <c r="G3352" s="339">
        <f t="shared" si="50"/>
        <v>4675</v>
      </c>
      <c r="H3352" s="339">
        <f t="shared" ref="H3352:H3361" si="51">ROUND((C3352*(F3352)),2)</f>
        <v>841.5</v>
      </c>
    </row>
    <row r="3353" spans="2:8" x14ac:dyDescent="0.2">
      <c r="B3353" s="339" t="s">
        <v>1295</v>
      </c>
      <c r="C3353" s="339">
        <v>1</v>
      </c>
      <c r="D3353" s="339" t="s">
        <v>692</v>
      </c>
      <c r="E3353" s="339">
        <v>1483.05</v>
      </c>
      <c r="F3353" s="339">
        <v>266.95</v>
      </c>
      <c r="G3353" s="339">
        <f t="shared" si="50"/>
        <v>1483.05</v>
      </c>
      <c r="H3353" s="339">
        <f t="shared" si="51"/>
        <v>266.95</v>
      </c>
    </row>
    <row r="3354" spans="2:8" x14ac:dyDescent="0.2">
      <c r="B3354" s="339" t="s">
        <v>1291</v>
      </c>
      <c r="C3354" s="339">
        <v>1</v>
      </c>
      <c r="D3354" s="339" t="s">
        <v>692</v>
      </c>
      <c r="E3354" s="339">
        <v>605.92999999999995</v>
      </c>
      <c r="F3354" s="339">
        <v>109.07</v>
      </c>
      <c r="G3354" s="339">
        <f t="shared" si="50"/>
        <v>605.92999999999995</v>
      </c>
      <c r="H3354" s="339">
        <f t="shared" si="51"/>
        <v>109.07</v>
      </c>
    </row>
    <row r="3355" spans="2:8" x14ac:dyDescent="0.2">
      <c r="B3355" s="339" t="s">
        <v>1282</v>
      </c>
      <c r="C3355" s="339">
        <v>1</v>
      </c>
      <c r="D3355" s="339" t="s">
        <v>692</v>
      </c>
      <c r="E3355" s="339">
        <v>20.25</v>
      </c>
      <c r="F3355" s="339">
        <v>3.65</v>
      </c>
      <c r="G3355" s="339">
        <f t="shared" si="50"/>
        <v>20.25</v>
      </c>
      <c r="H3355" s="339">
        <f t="shared" si="51"/>
        <v>3.65</v>
      </c>
    </row>
    <row r="3356" spans="2:8" x14ac:dyDescent="0.2">
      <c r="B3356" s="339" t="s">
        <v>1283</v>
      </c>
      <c r="C3356" s="339">
        <v>1</v>
      </c>
      <c r="D3356" s="339" t="s">
        <v>692</v>
      </c>
      <c r="E3356" s="339">
        <v>101.25</v>
      </c>
      <c r="F3356" s="339">
        <v>18.23</v>
      </c>
      <c r="G3356" s="339">
        <f t="shared" si="50"/>
        <v>101.25</v>
      </c>
      <c r="H3356" s="339">
        <f t="shared" si="51"/>
        <v>18.23</v>
      </c>
    </row>
    <row r="3357" spans="2:8" x14ac:dyDescent="0.2">
      <c r="B3357" s="339" t="s">
        <v>1284</v>
      </c>
      <c r="C3357" s="339">
        <v>1</v>
      </c>
      <c r="D3357" s="339" t="s">
        <v>692</v>
      </c>
      <c r="E3357" s="339">
        <v>35</v>
      </c>
      <c r="F3357" s="339">
        <v>6.3</v>
      </c>
      <c r="G3357" s="339">
        <f t="shared" si="50"/>
        <v>35</v>
      </c>
      <c r="H3357" s="339">
        <f t="shared" si="51"/>
        <v>6.3</v>
      </c>
    </row>
    <row r="3358" spans="2:8" x14ac:dyDescent="0.2">
      <c r="B3358" s="339" t="s">
        <v>1262</v>
      </c>
      <c r="C3358" s="339">
        <v>0.05</v>
      </c>
      <c r="D3358" s="339" t="s">
        <v>716</v>
      </c>
      <c r="E3358" s="339">
        <v>1131.3599999999999</v>
      </c>
      <c r="F3358" s="339">
        <v>203.64</v>
      </c>
      <c r="G3358" s="339">
        <f t="shared" si="50"/>
        <v>56.57</v>
      </c>
      <c r="H3358" s="339">
        <f t="shared" si="51"/>
        <v>10.18</v>
      </c>
    </row>
    <row r="3359" spans="2:8" x14ac:dyDescent="0.2">
      <c r="B3359" s="339" t="s">
        <v>1263</v>
      </c>
      <c r="C3359" s="339">
        <v>0.25</v>
      </c>
      <c r="D3359" s="339" t="s">
        <v>692</v>
      </c>
      <c r="E3359" s="339">
        <v>18.64</v>
      </c>
      <c r="F3359" s="339">
        <v>3.36</v>
      </c>
      <c r="G3359" s="339">
        <f t="shared" si="50"/>
        <v>4.66</v>
      </c>
      <c r="H3359" s="339">
        <f t="shared" si="51"/>
        <v>0.84</v>
      </c>
    </row>
    <row r="3360" spans="2:8" x14ac:dyDescent="0.2">
      <c r="B3360" s="339" t="s">
        <v>1264</v>
      </c>
      <c r="C3360" s="339">
        <v>2</v>
      </c>
      <c r="D3360" s="339" t="s">
        <v>692</v>
      </c>
      <c r="E3360" s="339">
        <v>2228.98</v>
      </c>
      <c r="F3360" s="339">
        <v>91.31</v>
      </c>
      <c r="G3360" s="339">
        <f t="shared" si="50"/>
        <v>4457.96</v>
      </c>
      <c r="H3360" s="339">
        <f t="shared" si="51"/>
        <v>182.62</v>
      </c>
    </row>
    <row r="3361" spans="1:10" x14ac:dyDescent="0.2">
      <c r="B3361" s="339" t="s">
        <v>1285</v>
      </c>
      <c r="C3361" s="339">
        <v>1</v>
      </c>
      <c r="D3361" s="339" t="s">
        <v>692</v>
      </c>
      <c r="E3361" s="339">
        <v>2105.9700000000003</v>
      </c>
      <c r="F3361" s="339">
        <v>91.38</v>
      </c>
      <c r="G3361" s="339">
        <f t="shared" si="50"/>
        <v>2105.9699999999998</v>
      </c>
      <c r="H3361" s="339">
        <f t="shared" si="51"/>
        <v>91.38</v>
      </c>
    </row>
    <row r="3362" spans="1:10" x14ac:dyDescent="0.2">
      <c r="B3362" s="339" t="s">
        <v>1227</v>
      </c>
    </row>
    <row r="3363" spans="1:10" x14ac:dyDescent="0.2">
      <c r="B3363" s="339" t="s">
        <v>1286</v>
      </c>
      <c r="C3363" s="339">
        <v>1</v>
      </c>
      <c r="D3363" s="339" t="s">
        <v>692</v>
      </c>
      <c r="E3363" s="339">
        <v>2763.52</v>
      </c>
      <c r="F3363" s="339">
        <v>0</v>
      </c>
      <c r="G3363" s="339">
        <f>ROUND((C3363*(E3363)),2)</f>
        <v>2763.52</v>
      </c>
      <c r="H3363" s="339">
        <f>ROUND((C3363*(F3363)),2)</f>
        <v>0</v>
      </c>
    </row>
    <row r="3364" spans="1:10" x14ac:dyDescent="0.2">
      <c r="B3364" s="339" t="s">
        <v>707</v>
      </c>
      <c r="G3364" s="339">
        <f>SUM(G3348:G3363)</f>
        <v>17251.539999999997</v>
      </c>
      <c r="H3364" s="339">
        <f>SUM(H3348:H3363)</f>
        <v>1700.3600000000001</v>
      </c>
      <c r="I3364" s="340">
        <f>SUM(G3364:H3364)</f>
        <v>18951.899999999998</v>
      </c>
    </row>
    <row r="3366" spans="1:10" ht="24" x14ac:dyDescent="0.2">
      <c r="A3366" s="339">
        <f>+A3344+0.01</f>
        <v>116.13000000000007</v>
      </c>
      <c r="B3366" s="339" t="s">
        <v>1296</v>
      </c>
      <c r="C3366" s="339">
        <v>1</v>
      </c>
      <c r="D3366" s="339" t="s">
        <v>692</v>
      </c>
      <c r="G3366" s="339">
        <f>+G3386/C3368</f>
        <v>140203.87</v>
      </c>
      <c r="H3366" s="339">
        <f>+H3386/C3368</f>
        <v>23831.78</v>
      </c>
      <c r="I3366" s="340">
        <f>+H3366+G3366</f>
        <v>164035.65</v>
      </c>
      <c r="J3366" s="339" t="s">
        <v>701</v>
      </c>
    </row>
    <row r="3367" spans="1:10" ht="24" x14ac:dyDescent="0.2">
      <c r="B3367" s="339" t="s">
        <v>1297</v>
      </c>
    </row>
    <row r="3368" spans="1:10" x14ac:dyDescent="0.2">
      <c r="B3368" s="339" t="s">
        <v>703</v>
      </c>
      <c r="C3368" s="339">
        <v>1</v>
      </c>
      <c r="D3368" s="339" t="s">
        <v>692</v>
      </c>
    </row>
    <row r="3369" spans="1:10" x14ac:dyDescent="0.2">
      <c r="B3369" s="339" t="s">
        <v>704</v>
      </c>
    </row>
    <row r="3370" spans="1:10" x14ac:dyDescent="0.2">
      <c r="B3370" s="339" t="s">
        <v>1254</v>
      </c>
      <c r="C3370" s="339">
        <v>2</v>
      </c>
      <c r="D3370" s="339" t="s">
        <v>692</v>
      </c>
      <c r="E3370" s="339">
        <v>46.61</v>
      </c>
      <c r="F3370" s="339">
        <v>8.39</v>
      </c>
      <c r="G3370" s="339">
        <f t="shared" ref="G3370:G3383" si="52">ROUND((C3370*(E3370)),2)</f>
        <v>93.22</v>
      </c>
      <c r="H3370" s="339">
        <f>ROUND((C3370*(F3370)),2)</f>
        <v>16.78</v>
      </c>
    </row>
    <row r="3371" spans="1:10" x14ac:dyDescent="0.2">
      <c r="B3371" s="339" t="s">
        <v>1255</v>
      </c>
      <c r="C3371" s="339">
        <v>2</v>
      </c>
      <c r="D3371" s="339" t="s">
        <v>692</v>
      </c>
      <c r="E3371" s="339">
        <v>26.27</v>
      </c>
      <c r="F3371" s="339">
        <v>4.7300000000000004</v>
      </c>
      <c r="G3371" s="339">
        <f t="shared" si="52"/>
        <v>52.54</v>
      </c>
      <c r="H3371" s="339">
        <f>ROUND((C3371*(F3371)),2)</f>
        <v>9.4600000000000009</v>
      </c>
    </row>
    <row r="3372" spans="1:10" x14ac:dyDescent="0.2">
      <c r="B3372" s="339" t="s">
        <v>1256</v>
      </c>
      <c r="C3372" s="339">
        <v>2</v>
      </c>
      <c r="D3372" s="339" t="s">
        <v>692</v>
      </c>
      <c r="E3372" s="339">
        <v>156.78</v>
      </c>
      <c r="F3372" s="339">
        <v>28.22</v>
      </c>
      <c r="G3372" s="339">
        <f t="shared" si="52"/>
        <v>313.56</v>
      </c>
      <c r="H3372" s="339">
        <f>ROUND((C3372*(F3372)),2)</f>
        <v>56.44</v>
      </c>
    </row>
    <row r="3373" spans="1:10" x14ac:dyDescent="0.2">
      <c r="B3373" s="339" t="s">
        <v>1278</v>
      </c>
      <c r="C3373" s="339">
        <v>2</v>
      </c>
      <c r="D3373" s="339" t="s">
        <v>692</v>
      </c>
      <c r="E3373" s="339">
        <v>241.53</v>
      </c>
      <c r="F3373" s="339">
        <v>43.48</v>
      </c>
      <c r="G3373" s="339">
        <f t="shared" si="52"/>
        <v>483.06</v>
      </c>
      <c r="H3373" s="339">
        <f>ROUND((C3373*(F3373)),2)</f>
        <v>86.96</v>
      </c>
    </row>
    <row r="3374" spans="1:10" x14ac:dyDescent="0.2">
      <c r="B3374" s="339" t="s">
        <v>1298</v>
      </c>
      <c r="C3374" s="339">
        <v>1</v>
      </c>
      <c r="D3374" s="339" t="s">
        <v>692</v>
      </c>
      <c r="E3374" s="339">
        <v>127627.33</v>
      </c>
      <c r="F3374" s="339">
        <v>22972.92</v>
      </c>
      <c r="G3374" s="339">
        <f t="shared" si="52"/>
        <v>127627.33</v>
      </c>
      <c r="H3374" s="339">
        <f t="shared" ref="H3374:H3383" si="53">ROUND((C3374*(F3374)),2)</f>
        <v>22972.92</v>
      </c>
    </row>
    <row r="3375" spans="1:10" x14ac:dyDescent="0.2">
      <c r="B3375" s="339" t="s">
        <v>1295</v>
      </c>
      <c r="C3375" s="339">
        <v>1</v>
      </c>
      <c r="D3375" s="339" t="s">
        <v>692</v>
      </c>
      <c r="E3375" s="339">
        <v>1483.05</v>
      </c>
      <c r="F3375" s="339">
        <v>266.95</v>
      </c>
      <c r="G3375" s="339">
        <f t="shared" si="52"/>
        <v>1483.05</v>
      </c>
      <c r="H3375" s="339">
        <f t="shared" si="53"/>
        <v>266.95</v>
      </c>
    </row>
    <row r="3376" spans="1:10" x14ac:dyDescent="0.2">
      <c r="B3376" s="339" t="s">
        <v>1291</v>
      </c>
      <c r="C3376" s="339">
        <v>1</v>
      </c>
      <c r="D3376" s="339" t="s">
        <v>692</v>
      </c>
      <c r="E3376" s="339">
        <v>605.92999999999995</v>
      </c>
      <c r="F3376" s="339">
        <v>109.07</v>
      </c>
      <c r="G3376" s="339">
        <f t="shared" si="52"/>
        <v>605.92999999999995</v>
      </c>
      <c r="H3376" s="339">
        <f t="shared" si="53"/>
        <v>109.07</v>
      </c>
    </row>
    <row r="3377" spans="1:10" x14ac:dyDescent="0.2">
      <c r="B3377" s="339" t="s">
        <v>1282</v>
      </c>
      <c r="C3377" s="339">
        <v>1</v>
      </c>
      <c r="D3377" s="339" t="s">
        <v>692</v>
      </c>
      <c r="E3377" s="339">
        <v>20.25</v>
      </c>
      <c r="F3377" s="339">
        <v>3.65</v>
      </c>
      <c r="G3377" s="339">
        <f t="shared" si="52"/>
        <v>20.25</v>
      </c>
      <c r="H3377" s="339">
        <f t="shared" si="53"/>
        <v>3.65</v>
      </c>
    </row>
    <row r="3378" spans="1:10" x14ac:dyDescent="0.2">
      <c r="B3378" s="339" t="s">
        <v>1283</v>
      </c>
      <c r="C3378" s="339">
        <v>1</v>
      </c>
      <c r="D3378" s="339" t="s">
        <v>692</v>
      </c>
      <c r="E3378" s="339">
        <v>101.25</v>
      </c>
      <c r="F3378" s="339">
        <v>18.23</v>
      </c>
      <c r="G3378" s="339">
        <f t="shared" si="52"/>
        <v>101.25</v>
      </c>
      <c r="H3378" s="339">
        <f t="shared" si="53"/>
        <v>18.23</v>
      </c>
    </row>
    <row r="3379" spans="1:10" x14ac:dyDescent="0.2">
      <c r="B3379" s="339" t="s">
        <v>1284</v>
      </c>
      <c r="C3379" s="339">
        <v>1</v>
      </c>
      <c r="D3379" s="339" t="s">
        <v>692</v>
      </c>
      <c r="E3379" s="339">
        <v>35</v>
      </c>
      <c r="F3379" s="339">
        <v>6.3</v>
      </c>
      <c r="G3379" s="339">
        <f t="shared" si="52"/>
        <v>35</v>
      </c>
      <c r="H3379" s="339">
        <f t="shared" si="53"/>
        <v>6.3</v>
      </c>
    </row>
    <row r="3380" spans="1:10" x14ac:dyDescent="0.2">
      <c r="B3380" s="339" t="s">
        <v>1262</v>
      </c>
      <c r="C3380" s="339">
        <v>0.05</v>
      </c>
      <c r="D3380" s="339" t="s">
        <v>716</v>
      </c>
      <c r="E3380" s="339">
        <v>1131.3599999999999</v>
      </c>
      <c r="F3380" s="339">
        <v>203.64</v>
      </c>
      <c r="G3380" s="339">
        <f t="shared" si="52"/>
        <v>56.57</v>
      </c>
      <c r="H3380" s="339">
        <f t="shared" si="53"/>
        <v>10.18</v>
      </c>
    </row>
    <row r="3381" spans="1:10" x14ac:dyDescent="0.2">
      <c r="B3381" s="339" t="s">
        <v>1263</v>
      </c>
      <c r="C3381" s="339">
        <v>0.25</v>
      </c>
      <c r="D3381" s="339" t="s">
        <v>692</v>
      </c>
      <c r="E3381" s="339">
        <v>18.64</v>
      </c>
      <c r="F3381" s="339">
        <v>3.36</v>
      </c>
      <c r="G3381" s="339">
        <f t="shared" si="52"/>
        <v>4.66</v>
      </c>
      <c r="H3381" s="339">
        <f t="shared" si="53"/>
        <v>0.84</v>
      </c>
    </row>
    <row r="3382" spans="1:10" x14ac:dyDescent="0.2">
      <c r="B3382" s="339" t="s">
        <v>1264</v>
      </c>
      <c r="C3382" s="339">
        <v>2</v>
      </c>
      <c r="D3382" s="339" t="s">
        <v>692</v>
      </c>
      <c r="E3382" s="339">
        <v>2228.98</v>
      </c>
      <c r="F3382" s="339">
        <v>91.31</v>
      </c>
      <c r="G3382" s="339">
        <f t="shared" si="52"/>
        <v>4457.96</v>
      </c>
      <c r="H3382" s="339">
        <f t="shared" si="53"/>
        <v>182.62</v>
      </c>
    </row>
    <row r="3383" spans="1:10" x14ac:dyDescent="0.2">
      <c r="B3383" s="339" t="s">
        <v>1285</v>
      </c>
      <c r="C3383" s="339">
        <v>1</v>
      </c>
      <c r="D3383" s="339" t="s">
        <v>692</v>
      </c>
      <c r="E3383" s="339">
        <v>2105.9700000000003</v>
      </c>
      <c r="F3383" s="339">
        <v>91.38</v>
      </c>
      <c r="G3383" s="339">
        <f t="shared" si="52"/>
        <v>2105.9699999999998</v>
      </c>
      <c r="H3383" s="339">
        <f t="shared" si="53"/>
        <v>91.38</v>
      </c>
    </row>
    <row r="3384" spans="1:10" x14ac:dyDescent="0.2">
      <c r="B3384" s="339" t="s">
        <v>1227</v>
      </c>
    </row>
    <row r="3385" spans="1:10" x14ac:dyDescent="0.2">
      <c r="B3385" s="339" t="s">
        <v>1286</v>
      </c>
      <c r="C3385" s="339">
        <v>1</v>
      </c>
      <c r="D3385" s="339" t="s">
        <v>692</v>
      </c>
      <c r="E3385" s="339">
        <v>2763.52</v>
      </c>
      <c r="F3385" s="339">
        <v>0</v>
      </c>
      <c r="G3385" s="339">
        <f>ROUND((C3385*(E3385)),2)</f>
        <v>2763.52</v>
      </c>
      <c r="H3385" s="339">
        <f>ROUND((C3385*(F3385)),2)</f>
        <v>0</v>
      </c>
    </row>
    <row r="3386" spans="1:10" x14ac:dyDescent="0.2">
      <c r="B3386" s="339" t="s">
        <v>707</v>
      </c>
      <c r="G3386" s="339">
        <f>SUM(G3370:G3385)</f>
        <v>140203.87</v>
      </c>
      <c r="H3386" s="339">
        <f>SUM(H3370:H3385)</f>
        <v>23831.78</v>
      </c>
      <c r="I3386" s="340">
        <f>SUM(G3386:H3386)</f>
        <v>164035.65</v>
      </c>
    </row>
    <row r="3388" spans="1:10" x14ac:dyDescent="0.2">
      <c r="A3388" s="339">
        <f>+A3366+0.01</f>
        <v>116.14000000000007</v>
      </c>
      <c r="B3388" s="339" t="s">
        <v>1299</v>
      </c>
      <c r="C3388" s="339">
        <v>1</v>
      </c>
      <c r="D3388" s="339" t="s">
        <v>692</v>
      </c>
      <c r="G3388" s="339">
        <f>+G3406/C3390</f>
        <v>10299.89</v>
      </c>
      <c r="H3388" s="339">
        <f>+H3406/C3390</f>
        <v>1356.57</v>
      </c>
      <c r="I3388" s="340">
        <f>+H3388+G3388</f>
        <v>11656.46</v>
      </c>
      <c r="J3388" s="339" t="s">
        <v>701</v>
      </c>
    </row>
    <row r="3389" spans="1:10" x14ac:dyDescent="0.2">
      <c r="B3389" s="339" t="s">
        <v>1300</v>
      </c>
    </row>
    <row r="3390" spans="1:10" x14ac:dyDescent="0.2">
      <c r="B3390" s="339" t="s">
        <v>703</v>
      </c>
      <c r="C3390" s="339">
        <v>1</v>
      </c>
      <c r="D3390" s="339" t="s">
        <v>692</v>
      </c>
    </row>
    <row r="3391" spans="1:10" x14ac:dyDescent="0.2">
      <c r="B3391" s="339" t="s">
        <v>704</v>
      </c>
    </row>
    <row r="3392" spans="1:10" x14ac:dyDescent="0.2">
      <c r="B3392" s="339" t="s">
        <v>1254</v>
      </c>
      <c r="C3392" s="339">
        <v>1</v>
      </c>
      <c r="D3392" s="339" t="s">
        <v>692</v>
      </c>
      <c r="E3392" s="339">
        <v>46.61</v>
      </c>
      <c r="F3392" s="339">
        <v>8.39</v>
      </c>
      <c r="G3392" s="339">
        <f t="shared" ref="G3392:G3403" si="54">ROUND((C3392*(E3392)),2)</f>
        <v>46.61</v>
      </c>
      <c r="H3392" s="339">
        <f>ROUND((C3392*(F3392)),2)</f>
        <v>8.39</v>
      </c>
    </row>
    <row r="3393" spans="1:10" x14ac:dyDescent="0.2">
      <c r="B3393" s="339" t="s">
        <v>1255</v>
      </c>
      <c r="C3393" s="339">
        <v>1</v>
      </c>
      <c r="D3393" s="339" t="s">
        <v>692</v>
      </c>
      <c r="E3393" s="339">
        <v>26.27</v>
      </c>
      <c r="F3393" s="339">
        <v>4.7300000000000004</v>
      </c>
      <c r="G3393" s="339">
        <f t="shared" si="54"/>
        <v>26.27</v>
      </c>
      <c r="H3393" s="339">
        <f>ROUND((C3393*(F3393)),2)</f>
        <v>4.7300000000000004</v>
      </c>
    </row>
    <row r="3394" spans="1:10" x14ac:dyDescent="0.2">
      <c r="B3394" s="339" t="s">
        <v>1256</v>
      </c>
      <c r="C3394" s="339">
        <v>1</v>
      </c>
      <c r="D3394" s="339" t="s">
        <v>692</v>
      </c>
      <c r="E3394" s="339">
        <v>156.78</v>
      </c>
      <c r="F3394" s="339">
        <v>28.22</v>
      </c>
      <c r="G3394" s="339">
        <f t="shared" si="54"/>
        <v>156.78</v>
      </c>
      <c r="H3394" s="339">
        <f>ROUND((C3394*(F3394)),2)</f>
        <v>28.22</v>
      </c>
    </row>
    <row r="3395" spans="1:10" x14ac:dyDescent="0.2">
      <c r="B3395" s="339" t="s">
        <v>1278</v>
      </c>
      <c r="C3395" s="339">
        <v>1</v>
      </c>
      <c r="D3395" s="339" t="s">
        <v>692</v>
      </c>
      <c r="E3395" s="339">
        <v>241.53</v>
      </c>
      <c r="F3395" s="339">
        <v>43.48</v>
      </c>
      <c r="G3395" s="339">
        <f t="shared" si="54"/>
        <v>241.53</v>
      </c>
      <c r="H3395" s="339">
        <f>ROUND((C3395*(F3395)),2)</f>
        <v>43.48</v>
      </c>
    </row>
    <row r="3396" spans="1:10" x14ac:dyDescent="0.2">
      <c r="B3396" s="339" t="s">
        <v>1279</v>
      </c>
      <c r="C3396" s="339">
        <v>1</v>
      </c>
      <c r="D3396" s="339" t="s">
        <v>692</v>
      </c>
      <c r="E3396" s="339">
        <v>5665.25</v>
      </c>
      <c r="F3396" s="339">
        <v>1019.75</v>
      </c>
      <c r="G3396" s="339">
        <f t="shared" si="54"/>
        <v>5665.25</v>
      </c>
      <c r="H3396" s="339">
        <f t="shared" ref="H3396:H3403" si="55">ROUND((C3396*(F3396)),2)</f>
        <v>1019.75</v>
      </c>
    </row>
    <row r="3397" spans="1:10" x14ac:dyDescent="0.2">
      <c r="B3397" s="339" t="s">
        <v>1280</v>
      </c>
      <c r="C3397" s="339">
        <v>1</v>
      </c>
      <c r="D3397" s="339" t="s">
        <v>692</v>
      </c>
      <c r="E3397" s="339">
        <v>932.2</v>
      </c>
      <c r="F3397" s="339">
        <v>167.8</v>
      </c>
      <c r="G3397" s="339">
        <f t="shared" si="54"/>
        <v>932.2</v>
      </c>
      <c r="H3397" s="339">
        <f t="shared" si="55"/>
        <v>167.8</v>
      </c>
    </row>
    <row r="3398" spans="1:10" x14ac:dyDescent="0.2">
      <c r="B3398" s="339" t="s">
        <v>1281</v>
      </c>
      <c r="C3398" s="339">
        <v>1</v>
      </c>
      <c r="D3398" s="339" t="s">
        <v>692</v>
      </c>
      <c r="E3398" s="339">
        <v>250</v>
      </c>
      <c r="F3398" s="339">
        <v>45</v>
      </c>
      <c r="G3398" s="339">
        <f t="shared" si="54"/>
        <v>250</v>
      </c>
      <c r="H3398" s="339">
        <f t="shared" si="55"/>
        <v>45</v>
      </c>
    </row>
    <row r="3399" spans="1:10" x14ac:dyDescent="0.2">
      <c r="B3399" s="339" t="s">
        <v>1282</v>
      </c>
      <c r="C3399" s="339">
        <v>1</v>
      </c>
      <c r="D3399" s="339" t="s">
        <v>692</v>
      </c>
      <c r="E3399" s="339">
        <v>20.25</v>
      </c>
      <c r="F3399" s="339">
        <v>3.65</v>
      </c>
      <c r="G3399" s="339">
        <f t="shared" si="54"/>
        <v>20.25</v>
      </c>
      <c r="H3399" s="339">
        <f t="shared" si="55"/>
        <v>3.65</v>
      </c>
    </row>
    <row r="3400" spans="1:10" x14ac:dyDescent="0.2">
      <c r="B3400" s="339" t="s">
        <v>1283</v>
      </c>
      <c r="C3400" s="339">
        <v>1</v>
      </c>
      <c r="D3400" s="339" t="s">
        <v>692</v>
      </c>
      <c r="E3400" s="339">
        <v>101.25</v>
      </c>
      <c r="F3400" s="339">
        <v>18.23</v>
      </c>
      <c r="G3400" s="339">
        <f t="shared" si="54"/>
        <v>101.25</v>
      </c>
      <c r="H3400" s="339">
        <f t="shared" si="55"/>
        <v>18.23</v>
      </c>
    </row>
    <row r="3401" spans="1:10" x14ac:dyDescent="0.2">
      <c r="B3401" s="339" t="s">
        <v>1284</v>
      </c>
      <c r="C3401" s="339">
        <v>1</v>
      </c>
      <c r="D3401" s="339" t="s">
        <v>692</v>
      </c>
      <c r="E3401" s="339">
        <v>35</v>
      </c>
      <c r="F3401" s="339">
        <v>6.3</v>
      </c>
      <c r="G3401" s="339">
        <f t="shared" si="54"/>
        <v>35</v>
      </c>
      <c r="H3401" s="339">
        <f t="shared" si="55"/>
        <v>6.3</v>
      </c>
    </row>
    <row r="3402" spans="1:10" x14ac:dyDescent="0.2">
      <c r="B3402" s="339" t="s">
        <v>1262</v>
      </c>
      <c r="C3402" s="339">
        <v>0.05</v>
      </c>
      <c r="D3402" s="339" t="s">
        <v>716</v>
      </c>
      <c r="E3402" s="339">
        <v>1131.3599999999999</v>
      </c>
      <c r="F3402" s="339">
        <v>203.64</v>
      </c>
      <c r="G3402" s="339">
        <f t="shared" si="54"/>
        <v>56.57</v>
      </c>
      <c r="H3402" s="339">
        <f t="shared" si="55"/>
        <v>10.18</v>
      </c>
    </row>
    <row r="3403" spans="1:10" x14ac:dyDescent="0.2">
      <c r="B3403" s="339" t="s">
        <v>1263</v>
      </c>
      <c r="C3403" s="339">
        <v>0.25</v>
      </c>
      <c r="D3403" s="339" t="s">
        <v>692</v>
      </c>
      <c r="E3403" s="339">
        <v>18.64</v>
      </c>
      <c r="F3403" s="339">
        <v>3.36</v>
      </c>
      <c r="G3403" s="339">
        <f t="shared" si="54"/>
        <v>4.66</v>
      </c>
      <c r="H3403" s="339">
        <f t="shared" si="55"/>
        <v>0.84</v>
      </c>
    </row>
    <row r="3404" spans="1:10" x14ac:dyDescent="0.2">
      <c r="B3404" s="339" t="s">
        <v>1227</v>
      </c>
    </row>
    <row r="3405" spans="1:10" x14ac:dyDescent="0.2">
      <c r="B3405" s="339" t="s">
        <v>1286</v>
      </c>
      <c r="C3405" s="339">
        <v>1</v>
      </c>
      <c r="D3405" s="339" t="s">
        <v>692</v>
      </c>
      <c r="E3405" s="339">
        <v>2763.52</v>
      </c>
      <c r="F3405" s="339">
        <v>0</v>
      </c>
      <c r="G3405" s="339">
        <f>ROUND((C3405*(E3405)),2)</f>
        <v>2763.52</v>
      </c>
      <c r="H3405" s="339">
        <f>ROUND((C3405*(F3405)),2)</f>
        <v>0</v>
      </c>
    </row>
    <row r="3406" spans="1:10" x14ac:dyDescent="0.2">
      <c r="B3406" s="339" t="s">
        <v>707</v>
      </c>
      <c r="G3406" s="339">
        <f>SUM(G3392:G3405)</f>
        <v>10299.89</v>
      </c>
      <c r="H3406" s="339">
        <f>SUM(H3392:H3405)</f>
        <v>1356.57</v>
      </c>
      <c r="I3406" s="340">
        <f>SUM(G3406:H3406)</f>
        <v>11656.46</v>
      </c>
    </row>
    <row r="3408" spans="1:10" x14ac:dyDescent="0.2">
      <c r="A3408" s="339">
        <f>+A3388+0.01</f>
        <v>116.15000000000008</v>
      </c>
      <c r="B3408" s="339" t="s">
        <v>1301</v>
      </c>
      <c r="C3408" s="339">
        <v>1</v>
      </c>
      <c r="D3408" s="339" t="s">
        <v>692</v>
      </c>
      <c r="G3408" s="339">
        <f>+G3426/C3410</f>
        <v>7907.6100000000006</v>
      </c>
      <c r="H3408" s="339">
        <f>+H3426/C3410</f>
        <v>925.95999999999992</v>
      </c>
      <c r="I3408" s="340">
        <f>+H3408+G3408</f>
        <v>8833.57</v>
      </c>
      <c r="J3408" s="339" t="s">
        <v>701</v>
      </c>
    </row>
    <row r="3409" spans="2:8" x14ac:dyDescent="0.2">
      <c r="B3409" s="339" t="s">
        <v>1302</v>
      </c>
    </row>
    <row r="3410" spans="2:8" x14ac:dyDescent="0.2">
      <c r="B3410" s="339" t="s">
        <v>703</v>
      </c>
      <c r="C3410" s="339">
        <v>1</v>
      </c>
      <c r="D3410" s="339" t="s">
        <v>692</v>
      </c>
    </row>
    <row r="3411" spans="2:8" x14ac:dyDescent="0.2">
      <c r="B3411" s="339" t="s">
        <v>704</v>
      </c>
    </row>
    <row r="3412" spans="2:8" x14ac:dyDescent="0.2">
      <c r="B3412" s="339" t="s">
        <v>1254</v>
      </c>
      <c r="C3412" s="339">
        <v>2</v>
      </c>
      <c r="D3412" s="339" t="s">
        <v>692</v>
      </c>
      <c r="E3412" s="339">
        <v>46.61</v>
      </c>
      <c r="F3412" s="339">
        <v>8.39</v>
      </c>
      <c r="G3412" s="339">
        <f t="shared" ref="G3412:G3423" si="56">ROUND((C3412*(E3412)),2)</f>
        <v>93.22</v>
      </c>
      <c r="H3412" s="339">
        <f>ROUND((C3412*(F3412)),2)</f>
        <v>16.78</v>
      </c>
    </row>
    <row r="3413" spans="2:8" x14ac:dyDescent="0.2">
      <c r="B3413" s="339" t="s">
        <v>1255</v>
      </c>
      <c r="C3413" s="339">
        <v>2</v>
      </c>
      <c r="D3413" s="339" t="s">
        <v>692</v>
      </c>
      <c r="E3413" s="339">
        <v>26.27</v>
      </c>
      <c r="F3413" s="339">
        <v>4.7300000000000004</v>
      </c>
      <c r="G3413" s="339">
        <f t="shared" si="56"/>
        <v>52.54</v>
      </c>
      <c r="H3413" s="339">
        <f>ROUND((C3413*(F3413)),2)</f>
        <v>9.4600000000000009</v>
      </c>
    </row>
    <row r="3414" spans="2:8" x14ac:dyDescent="0.2">
      <c r="B3414" s="339" t="s">
        <v>1256</v>
      </c>
      <c r="C3414" s="339">
        <v>2</v>
      </c>
      <c r="D3414" s="339" t="s">
        <v>692</v>
      </c>
      <c r="E3414" s="339">
        <v>156.78</v>
      </c>
      <c r="F3414" s="339">
        <v>28.22</v>
      </c>
      <c r="G3414" s="339">
        <f t="shared" si="56"/>
        <v>313.56</v>
      </c>
      <c r="H3414" s="339">
        <f>ROUND((C3414*(F3414)),2)</f>
        <v>56.44</v>
      </c>
    </row>
    <row r="3415" spans="2:8" x14ac:dyDescent="0.2">
      <c r="B3415" s="339" t="s">
        <v>1278</v>
      </c>
      <c r="C3415" s="339">
        <v>2</v>
      </c>
      <c r="D3415" s="339" t="s">
        <v>692</v>
      </c>
      <c r="E3415" s="339">
        <v>241.53</v>
      </c>
      <c r="F3415" s="339">
        <v>43.48</v>
      </c>
      <c r="G3415" s="339">
        <f t="shared" si="56"/>
        <v>483.06</v>
      </c>
      <c r="H3415" s="339">
        <f>ROUND((C3415*(F3415)),2)</f>
        <v>86.96</v>
      </c>
    </row>
    <row r="3416" spans="2:8" x14ac:dyDescent="0.2">
      <c r="B3416" s="339" t="s">
        <v>1303</v>
      </c>
      <c r="C3416" s="339">
        <v>1</v>
      </c>
      <c r="D3416" s="339" t="s">
        <v>692</v>
      </c>
      <c r="E3416" s="339">
        <v>1895</v>
      </c>
      <c r="F3416" s="339">
        <v>341.1</v>
      </c>
      <c r="G3416" s="339">
        <f t="shared" si="56"/>
        <v>1895</v>
      </c>
      <c r="H3416" s="339">
        <f t="shared" ref="H3416:H3423" si="57">ROUND((C3416*(F3416)),2)</f>
        <v>341.1</v>
      </c>
    </row>
    <row r="3417" spans="2:8" x14ac:dyDescent="0.2">
      <c r="B3417" s="339" t="s">
        <v>1290</v>
      </c>
      <c r="C3417" s="339">
        <v>1</v>
      </c>
      <c r="D3417" s="339" t="s">
        <v>692</v>
      </c>
      <c r="E3417" s="339">
        <v>1483.05</v>
      </c>
      <c r="F3417" s="339">
        <v>266.95</v>
      </c>
      <c r="G3417" s="339">
        <f t="shared" si="56"/>
        <v>1483.05</v>
      </c>
      <c r="H3417" s="339">
        <f t="shared" si="57"/>
        <v>266.95</v>
      </c>
    </row>
    <row r="3418" spans="2:8" x14ac:dyDescent="0.2">
      <c r="B3418" s="339" t="s">
        <v>1291</v>
      </c>
      <c r="C3418" s="339">
        <v>1</v>
      </c>
      <c r="D3418" s="339" t="s">
        <v>692</v>
      </c>
      <c r="E3418" s="339">
        <v>605.92999999999995</v>
      </c>
      <c r="F3418" s="339">
        <v>109.07</v>
      </c>
      <c r="G3418" s="339">
        <f t="shared" si="56"/>
        <v>605.92999999999995</v>
      </c>
      <c r="H3418" s="339">
        <f t="shared" si="57"/>
        <v>109.07</v>
      </c>
    </row>
    <row r="3419" spans="2:8" x14ac:dyDescent="0.2">
      <c r="B3419" s="339" t="s">
        <v>1282</v>
      </c>
      <c r="C3419" s="339">
        <v>1</v>
      </c>
      <c r="D3419" s="339" t="s">
        <v>692</v>
      </c>
      <c r="E3419" s="339">
        <v>20.25</v>
      </c>
      <c r="F3419" s="339">
        <v>3.65</v>
      </c>
      <c r="G3419" s="339">
        <f t="shared" si="56"/>
        <v>20.25</v>
      </c>
      <c r="H3419" s="339">
        <f t="shared" si="57"/>
        <v>3.65</v>
      </c>
    </row>
    <row r="3420" spans="2:8" x14ac:dyDescent="0.2">
      <c r="B3420" s="339" t="s">
        <v>1283</v>
      </c>
      <c r="C3420" s="339">
        <v>1</v>
      </c>
      <c r="D3420" s="339" t="s">
        <v>692</v>
      </c>
      <c r="E3420" s="339">
        <v>101.25</v>
      </c>
      <c r="F3420" s="339">
        <v>18.23</v>
      </c>
      <c r="G3420" s="339">
        <f t="shared" si="56"/>
        <v>101.25</v>
      </c>
      <c r="H3420" s="339">
        <f t="shared" si="57"/>
        <v>18.23</v>
      </c>
    </row>
    <row r="3421" spans="2:8" x14ac:dyDescent="0.2">
      <c r="B3421" s="339" t="s">
        <v>1284</v>
      </c>
      <c r="C3421" s="339">
        <v>1</v>
      </c>
      <c r="D3421" s="339" t="s">
        <v>692</v>
      </c>
      <c r="E3421" s="339">
        <v>35</v>
      </c>
      <c r="F3421" s="339">
        <v>6.3</v>
      </c>
      <c r="G3421" s="339">
        <f t="shared" si="56"/>
        <v>35</v>
      </c>
      <c r="H3421" s="339">
        <f t="shared" si="57"/>
        <v>6.3</v>
      </c>
    </row>
    <row r="3422" spans="2:8" x14ac:dyDescent="0.2">
      <c r="B3422" s="339" t="s">
        <v>1262</v>
      </c>
      <c r="C3422" s="339">
        <v>0.05</v>
      </c>
      <c r="D3422" s="339" t="s">
        <v>716</v>
      </c>
      <c r="E3422" s="339">
        <v>1131.3599999999999</v>
      </c>
      <c r="F3422" s="339">
        <v>203.64</v>
      </c>
      <c r="G3422" s="339">
        <f t="shared" si="56"/>
        <v>56.57</v>
      </c>
      <c r="H3422" s="339">
        <f t="shared" si="57"/>
        <v>10.18</v>
      </c>
    </row>
    <row r="3423" spans="2:8" x14ac:dyDescent="0.2">
      <c r="B3423" s="339" t="s">
        <v>1263</v>
      </c>
      <c r="C3423" s="339">
        <v>0.25</v>
      </c>
      <c r="D3423" s="339" t="s">
        <v>692</v>
      </c>
      <c r="E3423" s="339">
        <v>18.64</v>
      </c>
      <c r="F3423" s="339">
        <v>3.36</v>
      </c>
      <c r="G3423" s="339">
        <f t="shared" si="56"/>
        <v>4.66</v>
      </c>
      <c r="H3423" s="339">
        <f t="shared" si="57"/>
        <v>0.84</v>
      </c>
    </row>
    <row r="3424" spans="2:8" x14ac:dyDescent="0.2">
      <c r="B3424" s="339" t="s">
        <v>1227</v>
      </c>
    </row>
    <row r="3425" spans="1:10" x14ac:dyDescent="0.2">
      <c r="B3425" s="339" t="s">
        <v>1286</v>
      </c>
      <c r="C3425" s="339">
        <v>1</v>
      </c>
      <c r="D3425" s="339" t="s">
        <v>692</v>
      </c>
      <c r="E3425" s="339">
        <v>2763.52</v>
      </c>
      <c r="F3425" s="339">
        <v>0</v>
      </c>
      <c r="G3425" s="339">
        <f>ROUND((C3425*(E3425)),2)</f>
        <v>2763.52</v>
      </c>
      <c r="H3425" s="339">
        <f>ROUND((C3425*(F3425)),2)</f>
        <v>0</v>
      </c>
    </row>
    <row r="3426" spans="1:10" x14ac:dyDescent="0.2">
      <c r="B3426" s="339" t="s">
        <v>707</v>
      </c>
      <c r="G3426" s="339">
        <f>SUM(G3412:G3425)</f>
        <v>7907.6100000000006</v>
      </c>
      <c r="H3426" s="339">
        <f>SUM(H3412:H3425)</f>
        <v>925.95999999999992</v>
      </c>
      <c r="I3426" s="340">
        <f>SUM(G3426:H3426)</f>
        <v>8833.57</v>
      </c>
    </row>
    <row r="3428" spans="1:10" x14ac:dyDescent="0.2">
      <c r="A3428" s="339">
        <f>+A3408+0.01</f>
        <v>116.16000000000008</v>
      </c>
      <c r="B3428" s="339" t="s">
        <v>1304</v>
      </c>
      <c r="C3428" s="339">
        <v>1</v>
      </c>
      <c r="D3428" s="339" t="s">
        <v>692</v>
      </c>
      <c r="G3428" s="339">
        <f>+G3446/C3430</f>
        <v>9707.61</v>
      </c>
      <c r="H3428" s="339">
        <f>+H3446/C3430</f>
        <v>1249.96</v>
      </c>
      <c r="I3428" s="340">
        <f>+H3428+G3428</f>
        <v>10957.57</v>
      </c>
      <c r="J3428" s="339" t="s">
        <v>701</v>
      </c>
    </row>
    <row r="3429" spans="1:10" x14ac:dyDescent="0.2">
      <c r="B3429" s="339" t="s">
        <v>1305</v>
      </c>
    </row>
    <row r="3430" spans="1:10" x14ac:dyDescent="0.2">
      <c r="B3430" s="339" t="s">
        <v>703</v>
      </c>
      <c r="C3430" s="339">
        <v>1</v>
      </c>
      <c r="D3430" s="339" t="s">
        <v>692</v>
      </c>
    </row>
    <row r="3431" spans="1:10" x14ac:dyDescent="0.2">
      <c r="B3431" s="339" t="s">
        <v>704</v>
      </c>
    </row>
    <row r="3432" spans="1:10" x14ac:dyDescent="0.2">
      <c r="B3432" s="339" t="s">
        <v>1254</v>
      </c>
      <c r="C3432" s="339">
        <v>2</v>
      </c>
      <c r="D3432" s="339" t="s">
        <v>692</v>
      </c>
      <c r="E3432" s="339">
        <v>46.61</v>
      </c>
      <c r="F3432" s="339">
        <v>8.39</v>
      </c>
      <c r="G3432" s="339">
        <f t="shared" ref="G3432:G3443" si="58">ROUND((C3432*(E3432)),2)</f>
        <v>93.22</v>
      </c>
      <c r="H3432" s="339">
        <f>ROUND((C3432*(F3432)),2)</f>
        <v>16.78</v>
      </c>
    </row>
    <row r="3433" spans="1:10" x14ac:dyDescent="0.2">
      <c r="B3433" s="339" t="s">
        <v>1255</v>
      </c>
      <c r="C3433" s="339">
        <v>2</v>
      </c>
      <c r="D3433" s="339" t="s">
        <v>692</v>
      </c>
      <c r="E3433" s="339">
        <v>26.27</v>
      </c>
      <c r="F3433" s="339">
        <v>4.7300000000000004</v>
      </c>
      <c r="G3433" s="339">
        <f t="shared" si="58"/>
        <v>52.54</v>
      </c>
      <c r="H3433" s="339">
        <f>ROUND((C3433*(F3433)),2)</f>
        <v>9.4600000000000009</v>
      </c>
    </row>
    <row r="3434" spans="1:10" x14ac:dyDescent="0.2">
      <c r="B3434" s="339" t="s">
        <v>1256</v>
      </c>
      <c r="C3434" s="339">
        <v>2</v>
      </c>
      <c r="D3434" s="339" t="s">
        <v>692</v>
      </c>
      <c r="E3434" s="339">
        <v>156.78</v>
      </c>
      <c r="F3434" s="339">
        <v>28.22</v>
      </c>
      <c r="G3434" s="339">
        <f t="shared" si="58"/>
        <v>313.56</v>
      </c>
      <c r="H3434" s="339">
        <f>ROUND((C3434*(F3434)),2)</f>
        <v>56.44</v>
      </c>
    </row>
    <row r="3435" spans="1:10" x14ac:dyDescent="0.2">
      <c r="B3435" s="339" t="s">
        <v>1278</v>
      </c>
      <c r="C3435" s="339">
        <v>2</v>
      </c>
      <c r="D3435" s="339" t="s">
        <v>692</v>
      </c>
      <c r="E3435" s="339">
        <v>241.53</v>
      </c>
      <c r="F3435" s="339">
        <v>43.48</v>
      </c>
      <c r="G3435" s="339">
        <f t="shared" si="58"/>
        <v>483.06</v>
      </c>
      <c r="H3435" s="339">
        <f>ROUND((C3435*(F3435)),2)</f>
        <v>86.96</v>
      </c>
    </row>
    <row r="3436" spans="1:10" x14ac:dyDescent="0.2">
      <c r="B3436" s="339" t="s">
        <v>1306</v>
      </c>
      <c r="C3436" s="339">
        <v>1</v>
      </c>
      <c r="D3436" s="339" t="s">
        <v>692</v>
      </c>
      <c r="E3436" s="339">
        <v>3695</v>
      </c>
      <c r="F3436" s="339">
        <v>665.1</v>
      </c>
      <c r="G3436" s="339">
        <f t="shared" si="58"/>
        <v>3695</v>
      </c>
      <c r="H3436" s="339">
        <f t="shared" ref="H3436:H3443" si="59">ROUND((C3436*(F3436)),2)</f>
        <v>665.1</v>
      </c>
    </row>
    <row r="3437" spans="1:10" x14ac:dyDescent="0.2">
      <c r="B3437" s="339" t="s">
        <v>1295</v>
      </c>
      <c r="C3437" s="339">
        <v>1</v>
      </c>
      <c r="D3437" s="339" t="s">
        <v>692</v>
      </c>
      <c r="E3437" s="339">
        <v>1483.05</v>
      </c>
      <c r="F3437" s="339">
        <v>266.95</v>
      </c>
      <c r="G3437" s="339">
        <f t="shared" si="58"/>
        <v>1483.05</v>
      </c>
      <c r="H3437" s="339">
        <f t="shared" si="59"/>
        <v>266.95</v>
      </c>
    </row>
    <row r="3438" spans="1:10" x14ac:dyDescent="0.2">
      <c r="B3438" s="339" t="s">
        <v>1291</v>
      </c>
      <c r="C3438" s="339">
        <v>1</v>
      </c>
      <c r="D3438" s="339" t="s">
        <v>692</v>
      </c>
      <c r="E3438" s="339">
        <v>605.92999999999995</v>
      </c>
      <c r="F3438" s="339">
        <v>109.07</v>
      </c>
      <c r="G3438" s="339">
        <f t="shared" si="58"/>
        <v>605.92999999999995</v>
      </c>
      <c r="H3438" s="339">
        <f t="shared" si="59"/>
        <v>109.07</v>
      </c>
    </row>
    <row r="3439" spans="1:10" x14ac:dyDescent="0.2">
      <c r="B3439" s="339" t="s">
        <v>1282</v>
      </c>
      <c r="C3439" s="339">
        <v>1</v>
      </c>
      <c r="D3439" s="339" t="s">
        <v>692</v>
      </c>
      <c r="E3439" s="339">
        <v>20.25</v>
      </c>
      <c r="F3439" s="339">
        <v>3.65</v>
      </c>
      <c r="G3439" s="339">
        <f t="shared" si="58"/>
        <v>20.25</v>
      </c>
      <c r="H3439" s="339">
        <f t="shared" si="59"/>
        <v>3.65</v>
      </c>
    </row>
    <row r="3440" spans="1:10" x14ac:dyDescent="0.2">
      <c r="B3440" s="339" t="s">
        <v>1283</v>
      </c>
      <c r="C3440" s="339">
        <v>1</v>
      </c>
      <c r="D3440" s="339" t="s">
        <v>692</v>
      </c>
      <c r="E3440" s="339">
        <v>101.25</v>
      </c>
      <c r="F3440" s="339">
        <v>18.23</v>
      </c>
      <c r="G3440" s="339">
        <f t="shared" si="58"/>
        <v>101.25</v>
      </c>
      <c r="H3440" s="339">
        <f t="shared" si="59"/>
        <v>18.23</v>
      </c>
    </row>
    <row r="3441" spans="1:10" x14ac:dyDescent="0.2">
      <c r="B3441" s="339" t="s">
        <v>1284</v>
      </c>
      <c r="C3441" s="339">
        <v>1</v>
      </c>
      <c r="D3441" s="339" t="s">
        <v>692</v>
      </c>
      <c r="E3441" s="339">
        <v>35</v>
      </c>
      <c r="F3441" s="339">
        <v>6.3</v>
      </c>
      <c r="G3441" s="339">
        <f t="shared" si="58"/>
        <v>35</v>
      </c>
      <c r="H3441" s="339">
        <f t="shared" si="59"/>
        <v>6.3</v>
      </c>
    </row>
    <row r="3442" spans="1:10" x14ac:dyDescent="0.2">
      <c r="B3442" s="339" t="s">
        <v>1262</v>
      </c>
      <c r="C3442" s="339">
        <v>0.05</v>
      </c>
      <c r="D3442" s="339" t="s">
        <v>716</v>
      </c>
      <c r="E3442" s="339">
        <v>1131.3599999999999</v>
      </c>
      <c r="F3442" s="339">
        <v>203.64</v>
      </c>
      <c r="G3442" s="339">
        <f t="shared" si="58"/>
        <v>56.57</v>
      </c>
      <c r="H3442" s="339">
        <f t="shared" si="59"/>
        <v>10.18</v>
      </c>
    </row>
    <row r="3443" spans="1:10" x14ac:dyDescent="0.2">
      <c r="B3443" s="339" t="s">
        <v>1263</v>
      </c>
      <c r="C3443" s="339">
        <v>0.25</v>
      </c>
      <c r="D3443" s="339" t="s">
        <v>692</v>
      </c>
      <c r="E3443" s="339">
        <v>18.64</v>
      </c>
      <c r="F3443" s="339">
        <v>3.36</v>
      </c>
      <c r="G3443" s="339">
        <f t="shared" si="58"/>
        <v>4.66</v>
      </c>
      <c r="H3443" s="339">
        <f t="shared" si="59"/>
        <v>0.84</v>
      </c>
    </row>
    <row r="3444" spans="1:10" x14ac:dyDescent="0.2">
      <c r="B3444" s="339" t="s">
        <v>1227</v>
      </c>
    </row>
    <row r="3445" spans="1:10" x14ac:dyDescent="0.2">
      <c r="B3445" s="339" t="s">
        <v>1286</v>
      </c>
      <c r="C3445" s="339">
        <v>1</v>
      </c>
      <c r="D3445" s="339" t="s">
        <v>692</v>
      </c>
      <c r="E3445" s="339">
        <v>2763.52</v>
      </c>
      <c r="F3445" s="339">
        <v>0</v>
      </c>
      <c r="G3445" s="339">
        <f>ROUND((C3445*(E3445)),2)</f>
        <v>2763.52</v>
      </c>
      <c r="H3445" s="339">
        <f>ROUND((C3445*(F3445)),2)</f>
        <v>0</v>
      </c>
    </row>
    <row r="3446" spans="1:10" x14ac:dyDescent="0.2">
      <c r="B3446" s="339" t="s">
        <v>707</v>
      </c>
      <c r="G3446" s="339">
        <f>SUM(G3432:G3445)</f>
        <v>9707.61</v>
      </c>
      <c r="H3446" s="339">
        <f>SUM(H3432:H3445)</f>
        <v>1249.96</v>
      </c>
      <c r="I3446" s="340">
        <f>SUM(G3446:H3446)</f>
        <v>10957.57</v>
      </c>
    </row>
    <row r="3448" spans="1:10" ht="24" x14ac:dyDescent="0.2">
      <c r="A3448" s="339">
        <f>+A3428+0.01</f>
        <v>116.17000000000009</v>
      </c>
      <c r="B3448" s="339" t="s">
        <v>1307</v>
      </c>
      <c r="C3448" s="339">
        <v>1</v>
      </c>
      <c r="D3448" s="339" t="s">
        <v>692</v>
      </c>
      <c r="G3448" s="339">
        <f>+G3466/C3450</f>
        <v>133639.94</v>
      </c>
      <c r="H3448" s="339">
        <f>+H3466/C3450</f>
        <v>23557.78</v>
      </c>
      <c r="I3448" s="340">
        <f>+H3448+G3448</f>
        <v>157197.72</v>
      </c>
      <c r="J3448" s="339" t="s">
        <v>701</v>
      </c>
    </row>
    <row r="3449" spans="1:10" ht="24" x14ac:dyDescent="0.2">
      <c r="B3449" s="339" t="s">
        <v>1308</v>
      </c>
    </row>
    <row r="3450" spans="1:10" x14ac:dyDescent="0.2">
      <c r="B3450" s="339" t="s">
        <v>703</v>
      </c>
      <c r="C3450" s="339">
        <v>1</v>
      </c>
      <c r="D3450" s="339" t="s">
        <v>692</v>
      </c>
    </row>
    <row r="3451" spans="1:10" x14ac:dyDescent="0.2">
      <c r="B3451" s="339" t="s">
        <v>704</v>
      </c>
    </row>
    <row r="3452" spans="1:10" x14ac:dyDescent="0.2">
      <c r="B3452" s="339" t="s">
        <v>1254</v>
      </c>
      <c r="C3452" s="339">
        <v>2</v>
      </c>
      <c r="D3452" s="339" t="s">
        <v>692</v>
      </c>
      <c r="E3452" s="339">
        <v>46.61</v>
      </c>
      <c r="F3452" s="339">
        <v>8.39</v>
      </c>
      <c r="G3452" s="339">
        <f t="shared" ref="G3452:G3463" si="60">ROUND((C3452*(E3452)),2)</f>
        <v>93.22</v>
      </c>
      <c r="H3452" s="339">
        <f>ROUND((C3452*(F3452)),2)</f>
        <v>16.78</v>
      </c>
    </row>
    <row r="3453" spans="1:10" x14ac:dyDescent="0.2">
      <c r="B3453" s="339" t="s">
        <v>1255</v>
      </c>
      <c r="C3453" s="339">
        <v>2</v>
      </c>
      <c r="D3453" s="339" t="s">
        <v>692</v>
      </c>
      <c r="E3453" s="339">
        <v>26.27</v>
      </c>
      <c r="F3453" s="339">
        <v>4.7300000000000004</v>
      </c>
      <c r="G3453" s="339">
        <f t="shared" si="60"/>
        <v>52.54</v>
      </c>
      <c r="H3453" s="339">
        <f>ROUND((C3453*(F3453)),2)</f>
        <v>9.4600000000000009</v>
      </c>
    </row>
    <row r="3454" spans="1:10" x14ac:dyDescent="0.2">
      <c r="B3454" s="339" t="s">
        <v>1256</v>
      </c>
      <c r="C3454" s="339">
        <v>2</v>
      </c>
      <c r="D3454" s="339" t="s">
        <v>692</v>
      </c>
      <c r="E3454" s="339">
        <v>156.78</v>
      </c>
      <c r="F3454" s="339">
        <v>28.22</v>
      </c>
      <c r="G3454" s="339">
        <f t="shared" si="60"/>
        <v>313.56</v>
      </c>
      <c r="H3454" s="339">
        <f>ROUND((C3454*(F3454)),2)</f>
        <v>56.44</v>
      </c>
    </row>
    <row r="3455" spans="1:10" x14ac:dyDescent="0.2">
      <c r="B3455" s="339" t="s">
        <v>1278</v>
      </c>
      <c r="C3455" s="339">
        <v>2</v>
      </c>
      <c r="D3455" s="339" t="s">
        <v>692</v>
      </c>
      <c r="E3455" s="339">
        <v>241.53</v>
      </c>
      <c r="F3455" s="339">
        <v>43.48</v>
      </c>
      <c r="G3455" s="339">
        <f t="shared" si="60"/>
        <v>483.06</v>
      </c>
      <c r="H3455" s="339">
        <f>ROUND((C3455*(F3455)),2)</f>
        <v>86.96</v>
      </c>
    </row>
    <row r="3456" spans="1:10" x14ac:dyDescent="0.2">
      <c r="B3456" s="339" t="s">
        <v>1298</v>
      </c>
      <c r="C3456" s="339">
        <v>1</v>
      </c>
      <c r="D3456" s="339" t="s">
        <v>692</v>
      </c>
      <c r="E3456" s="339">
        <v>127627.33</v>
      </c>
      <c r="F3456" s="339">
        <v>22972.92</v>
      </c>
      <c r="G3456" s="339">
        <f t="shared" si="60"/>
        <v>127627.33</v>
      </c>
      <c r="H3456" s="339">
        <f t="shared" ref="H3456:H3463" si="61">ROUND((C3456*(F3456)),2)</f>
        <v>22972.92</v>
      </c>
    </row>
    <row r="3457" spans="1:10" x14ac:dyDescent="0.2">
      <c r="B3457" s="339" t="s">
        <v>1290</v>
      </c>
      <c r="C3457" s="339">
        <v>1</v>
      </c>
      <c r="D3457" s="339" t="s">
        <v>692</v>
      </c>
      <c r="E3457" s="339">
        <v>1483.05</v>
      </c>
      <c r="F3457" s="339">
        <v>266.95</v>
      </c>
      <c r="G3457" s="339">
        <f t="shared" si="60"/>
        <v>1483.05</v>
      </c>
      <c r="H3457" s="339">
        <f t="shared" si="61"/>
        <v>266.95</v>
      </c>
    </row>
    <row r="3458" spans="1:10" x14ac:dyDescent="0.2">
      <c r="B3458" s="339" t="s">
        <v>1291</v>
      </c>
      <c r="C3458" s="339">
        <v>1</v>
      </c>
      <c r="D3458" s="339" t="s">
        <v>692</v>
      </c>
      <c r="E3458" s="339">
        <v>605.92999999999995</v>
      </c>
      <c r="F3458" s="339">
        <v>109.07</v>
      </c>
      <c r="G3458" s="339">
        <f t="shared" si="60"/>
        <v>605.92999999999995</v>
      </c>
      <c r="H3458" s="339">
        <f t="shared" si="61"/>
        <v>109.07</v>
      </c>
    </row>
    <row r="3459" spans="1:10" x14ac:dyDescent="0.2">
      <c r="B3459" s="339" t="s">
        <v>1282</v>
      </c>
      <c r="C3459" s="339">
        <v>1</v>
      </c>
      <c r="D3459" s="339" t="s">
        <v>692</v>
      </c>
      <c r="E3459" s="339">
        <v>20.25</v>
      </c>
      <c r="F3459" s="339">
        <v>3.65</v>
      </c>
      <c r="G3459" s="339">
        <f t="shared" si="60"/>
        <v>20.25</v>
      </c>
      <c r="H3459" s="339">
        <f t="shared" si="61"/>
        <v>3.65</v>
      </c>
    </row>
    <row r="3460" spans="1:10" x14ac:dyDescent="0.2">
      <c r="B3460" s="339" t="s">
        <v>1283</v>
      </c>
      <c r="C3460" s="339">
        <v>1</v>
      </c>
      <c r="D3460" s="339" t="s">
        <v>692</v>
      </c>
      <c r="E3460" s="339">
        <v>101.25</v>
      </c>
      <c r="F3460" s="339">
        <v>18.23</v>
      </c>
      <c r="G3460" s="339">
        <f t="shared" si="60"/>
        <v>101.25</v>
      </c>
      <c r="H3460" s="339">
        <f t="shared" si="61"/>
        <v>18.23</v>
      </c>
    </row>
    <row r="3461" spans="1:10" x14ac:dyDescent="0.2">
      <c r="B3461" s="339" t="s">
        <v>1284</v>
      </c>
      <c r="C3461" s="339">
        <v>1</v>
      </c>
      <c r="D3461" s="339" t="s">
        <v>692</v>
      </c>
      <c r="E3461" s="339">
        <v>35</v>
      </c>
      <c r="F3461" s="339">
        <v>6.3</v>
      </c>
      <c r="G3461" s="339">
        <f t="shared" si="60"/>
        <v>35</v>
      </c>
      <c r="H3461" s="339">
        <f t="shared" si="61"/>
        <v>6.3</v>
      </c>
    </row>
    <row r="3462" spans="1:10" x14ac:dyDescent="0.2">
      <c r="B3462" s="339" t="s">
        <v>1262</v>
      </c>
      <c r="C3462" s="339">
        <v>0.05</v>
      </c>
      <c r="D3462" s="339" t="s">
        <v>716</v>
      </c>
      <c r="E3462" s="339">
        <v>1131.3599999999999</v>
      </c>
      <c r="F3462" s="339">
        <v>203.64</v>
      </c>
      <c r="G3462" s="339">
        <f t="shared" si="60"/>
        <v>56.57</v>
      </c>
      <c r="H3462" s="339">
        <f t="shared" si="61"/>
        <v>10.18</v>
      </c>
    </row>
    <row r="3463" spans="1:10" x14ac:dyDescent="0.2">
      <c r="B3463" s="339" t="s">
        <v>1263</v>
      </c>
      <c r="C3463" s="339">
        <v>0.25</v>
      </c>
      <c r="D3463" s="339" t="s">
        <v>692</v>
      </c>
      <c r="E3463" s="339">
        <v>18.64</v>
      </c>
      <c r="F3463" s="339">
        <v>3.36</v>
      </c>
      <c r="G3463" s="339">
        <f t="shared" si="60"/>
        <v>4.66</v>
      </c>
      <c r="H3463" s="339">
        <f t="shared" si="61"/>
        <v>0.84</v>
      </c>
    </row>
    <row r="3464" spans="1:10" x14ac:dyDescent="0.2">
      <c r="B3464" s="339" t="s">
        <v>1227</v>
      </c>
    </row>
    <row r="3465" spans="1:10" x14ac:dyDescent="0.2">
      <c r="B3465" s="339" t="s">
        <v>1286</v>
      </c>
      <c r="C3465" s="339">
        <v>1</v>
      </c>
      <c r="D3465" s="339" t="s">
        <v>692</v>
      </c>
      <c r="E3465" s="339">
        <v>2763.52</v>
      </c>
      <c r="F3465" s="339">
        <v>0</v>
      </c>
      <c r="G3465" s="339">
        <f>ROUND((C3465*(E3465)),2)</f>
        <v>2763.52</v>
      </c>
      <c r="H3465" s="339">
        <f>ROUND((C3465*(F3465)),2)</f>
        <v>0</v>
      </c>
    </row>
    <row r="3466" spans="1:10" x14ac:dyDescent="0.2">
      <c r="B3466" s="339" t="s">
        <v>707</v>
      </c>
      <c r="G3466" s="339">
        <f>SUM(G3452:G3465)</f>
        <v>133639.94</v>
      </c>
      <c r="H3466" s="339">
        <f>SUM(H3452:H3465)</f>
        <v>23557.78</v>
      </c>
      <c r="I3466" s="340">
        <f>SUM(G3466:H3466)</f>
        <v>157197.72</v>
      </c>
    </row>
    <row r="3468" spans="1:10" x14ac:dyDescent="0.2">
      <c r="A3468" s="339">
        <f>+A3448+0.01</f>
        <v>116.18000000000009</v>
      </c>
      <c r="B3468" s="339" t="s">
        <v>1309</v>
      </c>
      <c r="C3468" s="339">
        <v>1</v>
      </c>
      <c r="D3468" s="339" t="s">
        <v>692</v>
      </c>
      <c r="G3468" s="339">
        <f>+G3479/C3470</f>
        <v>4695.5999999999995</v>
      </c>
      <c r="H3468" s="339">
        <f>+H3479/C3470</f>
        <v>201.88</v>
      </c>
      <c r="I3468" s="340">
        <f>+H3468+G3468</f>
        <v>4897.4799999999996</v>
      </c>
      <c r="J3468" s="339" t="s">
        <v>701</v>
      </c>
    </row>
    <row r="3469" spans="1:10" x14ac:dyDescent="0.2">
      <c r="B3469" s="339" t="s">
        <v>1310</v>
      </c>
    </row>
    <row r="3470" spans="1:10" x14ac:dyDescent="0.2">
      <c r="B3470" s="339" t="s">
        <v>703</v>
      </c>
      <c r="C3470" s="339">
        <v>1</v>
      </c>
      <c r="D3470" s="339" t="s">
        <v>692</v>
      </c>
    </row>
    <row r="3471" spans="1:10" x14ac:dyDescent="0.2">
      <c r="B3471" s="339" t="s">
        <v>704</v>
      </c>
    </row>
    <row r="3472" spans="1:10" x14ac:dyDescent="0.2">
      <c r="B3472" s="339" t="s">
        <v>1311</v>
      </c>
      <c r="C3472" s="339">
        <v>1</v>
      </c>
      <c r="D3472" s="339" t="s">
        <v>692</v>
      </c>
      <c r="E3472" s="339">
        <v>334.75</v>
      </c>
      <c r="F3472" s="339">
        <v>60.26</v>
      </c>
      <c r="G3472" s="339">
        <f>ROUND((C3472*(E3472)),2)</f>
        <v>334.75</v>
      </c>
      <c r="H3472" s="339">
        <f>ROUND((C3472*(F3472)),2)</f>
        <v>60.26</v>
      </c>
    </row>
    <row r="3473" spans="1:10" x14ac:dyDescent="0.2">
      <c r="B3473" s="339" t="s">
        <v>1312</v>
      </c>
      <c r="C3473" s="339">
        <v>1</v>
      </c>
      <c r="D3473" s="339" t="s">
        <v>692</v>
      </c>
      <c r="E3473" s="339">
        <v>148.31</v>
      </c>
      <c r="F3473" s="339">
        <v>26.7</v>
      </c>
      <c r="G3473" s="339">
        <f>ROUND((C3473*(E3473)),2)</f>
        <v>148.31</v>
      </c>
      <c r="H3473" s="339">
        <f>ROUND((C3473*(F3473)),2)</f>
        <v>26.7</v>
      </c>
    </row>
    <row r="3474" spans="1:10" x14ac:dyDescent="0.2">
      <c r="B3474" s="339" t="s">
        <v>1236</v>
      </c>
      <c r="C3474" s="339">
        <v>0.08</v>
      </c>
      <c r="D3474" s="339" t="s">
        <v>692</v>
      </c>
      <c r="E3474" s="339">
        <v>927.97</v>
      </c>
      <c r="F3474" s="339">
        <v>167.03</v>
      </c>
      <c r="G3474" s="339">
        <f>ROUND((C3474*(E3474)),2)</f>
        <v>74.239999999999995</v>
      </c>
      <c r="H3474" s="339">
        <f>ROUND((C3474*(F3474)),2)</f>
        <v>13.36</v>
      </c>
    </row>
    <row r="3475" spans="1:10" x14ac:dyDescent="0.2">
      <c r="B3475" s="339" t="s">
        <v>1262</v>
      </c>
      <c r="C3475" s="339">
        <v>0.05</v>
      </c>
      <c r="D3475" s="339" t="s">
        <v>716</v>
      </c>
      <c r="E3475" s="339">
        <v>1131.3599999999999</v>
      </c>
      <c r="F3475" s="339">
        <v>203.64</v>
      </c>
      <c r="G3475" s="339">
        <f>ROUND((C3475*(E3475)),2)</f>
        <v>56.57</v>
      </c>
      <c r="H3475" s="339">
        <f>ROUND((C3475*(F3475)),2)</f>
        <v>10.18</v>
      </c>
    </row>
    <row r="3476" spans="1:10" x14ac:dyDescent="0.2">
      <c r="B3476" s="339" t="s">
        <v>1285</v>
      </c>
      <c r="C3476" s="339">
        <v>1</v>
      </c>
      <c r="D3476" s="339" t="s">
        <v>692</v>
      </c>
      <c r="E3476" s="339">
        <v>2105.9700000000003</v>
      </c>
      <c r="F3476" s="339">
        <v>91.38</v>
      </c>
      <c r="G3476" s="339">
        <f>ROUND((C3476*(E3476)),2)</f>
        <v>2105.9699999999998</v>
      </c>
      <c r="H3476" s="339">
        <f>ROUND((C3476*(F3476)),2)</f>
        <v>91.38</v>
      </c>
    </row>
    <row r="3477" spans="1:10" x14ac:dyDescent="0.2">
      <c r="B3477" s="339" t="s">
        <v>1227</v>
      </c>
    </row>
    <row r="3478" spans="1:10" x14ac:dyDescent="0.2">
      <c r="B3478" s="339" t="s">
        <v>1313</v>
      </c>
      <c r="C3478" s="339">
        <v>1</v>
      </c>
      <c r="D3478" s="339" t="s">
        <v>692</v>
      </c>
      <c r="E3478" s="339">
        <v>1975.76</v>
      </c>
      <c r="F3478" s="339">
        <v>0</v>
      </c>
      <c r="G3478" s="339">
        <f>ROUND((C3478*(E3478)),2)</f>
        <v>1975.76</v>
      </c>
      <c r="H3478" s="339">
        <f>ROUND((C3478*(F3478)),2)</f>
        <v>0</v>
      </c>
    </row>
    <row r="3479" spans="1:10" x14ac:dyDescent="0.2">
      <c r="B3479" s="339" t="s">
        <v>707</v>
      </c>
      <c r="G3479" s="339">
        <f>SUM(G3472:G3478)</f>
        <v>4695.5999999999995</v>
      </c>
      <c r="H3479" s="339">
        <f>SUM(H3472:H3478)</f>
        <v>201.88</v>
      </c>
      <c r="I3479" s="340">
        <f>SUM(G3479:H3479)</f>
        <v>4897.4799999999996</v>
      </c>
    </row>
    <row r="3481" spans="1:10" x14ac:dyDescent="0.2">
      <c r="A3481" s="339">
        <f>+A3468+0.01</f>
        <v>116.1900000000001</v>
      </c>
      <c r="B3481" s="339" t="s">
        <v>1314</v>
      </c>
      <c r="C3481" s="339">
        <v>1</v>
      </c>
      <c r="D3481" s="339" t="s">
        <v>692</v>
      </c>
      <c r="G3481" s="339">
        <f>+G3492/C3483</f>
        <v>4405.7699999999995</v>
      </c>
      <c r="H3481" s="339">
        <f>+H3492/C3483</f>
        <v>149.70999999999998</v>
      </c>
      <c r="I3481" s="340">
        <f>+H3481+G3481</f>
        <v>4555.4799999999996</v>
      </c>
      <c r="J3481" s="339" t="s">
        <v>701</v>
      </c>
    </row>
    <row r="3482" spans="1:10" x14ac:dyDescent="0.2">
      <c r="B3482" s="339" t="s">
        <v>1315</v>
      </c>
    </row>
    <row r="3483" spans="1:10" x14ac:dyDescent="0.2">
      <c r="B3483" s="339" t="s">
        <v>703</v>
      </c>
      <c r="C3483" s="339">
        <v>1</v>
      </c>
      <c r="D3483" s="339" t="s">
        <v>692</v>
      </c>
    </row>
    <row r="3484" spans="1:10" x14ac:dyDescent="0.2">
      <c r="B3484" s="339" t="s">
        <v>704</v>
      </c>
    </row>
    <row r="3485" spans="1:10" x14ac:dyDescent="0.2">
      <c r="B3485" s="339" t="s">
        <v>1316</v>
      </c>
      <c r="C3485" s="339">
        <v>1</v>
      </c>
      <c r="D3485" s="339" t="s">
        <v>692</v>
      </c>
      <c r="E3485" s="339">
        <v>44.92</v>
      </c>
      <c r="F3485" s="339">
        <v>8.09</v>
      </c>
      <c r="G3485" s="339">
        <f>ROUND((C3485*(E3485)),2)</f>
        <v>44.92</v>
      </c>
      <c r="H3485" s="339">
        <f>ROUND((C3485*(F3485)),2)</f>
        <v>8.09</v>
      </c>
    </row>
    <row r="3486" spans="1:10" x14ac:dyDescent="0.2">
      <c r="B3486" s="339" t="s">
        <v>1312</v>
      </c>
      <c r="C3486" s="339">
        <v>1</v>
      </c>
      <c r="D3486" s="339" t="s">
        <v>692</v>
      </c>
      <c r="E3486" s="339">
        <v>148.31</v>
      </c>
      <c r="F3486" s="339">
        <v>26.7</v>
      </c>
      <c r="G3486" s="339">
        <f>ROUND((C3486*(E3486)),2)</f>
        <v>148.31</v>
      </c>
      <c r="H3486" s="339">
        <f>ROUND((C3486*(F3486)),2)</f>
        <v>26.7</v>
      </c>
    </row>
    <row r="3487" spans="1:10" x14ac:dyDescent="0.2">
      <c r="B3487" s="339" t="s">
        <v>1236</v>
      </c>
      <c r="C3487" s="339">
        <v>0.08</v>
      </c>
      <c r="D3487" s="339" t="s">
        <v>692</v>
      </c>
      <c r="E3487" s="339">
        <v>927.97</v>
      </c>
      <c r="F3487" s="339">
        <v>167.03</v>
      </c>
      <c r="G3487" s="339">
        <f>ROUND((C3487*(E3487)),2)</f>
        <v>74.239999999999995</v>
      </c>
      <c r="H3487" s="339">
        <f>ROUND((C3487*(F3487)),2)</f>
        <v>13.36</v>
      </c>
    </row>
    <row r="3488" spans="1:10" x14ac:dyDescent="0.2">
      <c r="B3488" s="339" t="s">
        <v>1262</v>
      </c>
      <c r="C3488" s="339">
        <v>0.05</v>
      </c>
      <c r="D3488" s="339" t="s">
        <v>716</v>
      </c>
      <c r="E3488" s="339">
        <v>1131.3599999999999</v>
      </c>
      <c r="F3488" s="339">
        <v>203.64</v>
      </c>
      <c r="G3488" s="339">
        <f>ROUND((C3488*(E3488)),2)</f>
        <v>56.57</v>
      </c>
      <c r="H3488" s="339">
        <f>ROUND((C3488*(F3488)),2)</f>
        <v>10.18</v>
      </c>
    </row>
    <row r="3489" spans="1:10" x14ac:dyDescent="0.2">
      <c r="B3489" s="339" t="s">
        <v>1285</v>
      </c>
      <c r="C3489" s="339">
        <v>1</v>
      </c>
      <c r="D3489" s="339" t="s">
        <v>692</v>
      </c>
      <c r="E3489" s="339">
        <v>2105.9700000000003</v>
      </c>
      <c r="F3489" s="339">
        <v>91.38</v>
      </c>
      <c r="G3489" s="339">
        <f>ROUND((C3489*(E3489)),2)</f>
        <v>2105.9699999999998</v>
      </c>
      <c r="H3489" s="339">
        <f>ROUND((C3489*(F3489)),2)</f>
        <v>91.38</v>
      </c>
    </row>
    <row r="3490" spans="1:10" x14ac:dyDescent="0.2">
      <c r="B3490" s="339" t="s">
        <v>1227</v>
      </c>
    </row>
    <row r="3491" spans="1:10" x14ac:dyDescent="0.2">
      <c r="B3491" s="339" t="s">
        <v>1313</v>
      </c>
      <c r="C3491" s="339">
        <v>1</v>
      </c>
      <c r="D3491" s="339" t="s">
        <v>692</v>
      </c>
      <c r="E3491" s="339">
        <v>1975.76</v>
      </c>
      <c r="F3491" s="339">
        <v>0</v>
      </c>
      <c r="G3491" s="339">
        <f>ROUND((C3491*(E3491)),2)</f>
        <v>1975.76</v>
      </c>
      <c r="H3491" s="339">
        <f>ROUND((C3491*(F3491)),2)</f>
        <v>0</v>
      </c>
    </row>
    <row r="3492" spans="1:10" x14ac:dyDescent="0.2">
      <c r="B3492" s="339" t="s">
        <v>707</v>
      </c>
      <c r="G3492" s="339">
        <f>SUM(G3485:G3491)</f>
        <v>4405.7699999999995</v>
      </c>
      <c r="H3492" s="339">
        <f>SUM(H3485:H3491)</f>
        <v>149.70999999999998</v>
      </c>
      <c r="I3492" s="340">
        <f>SUM(G3492:H3492)</f>
        <v>4555.4799999999996</v>
      </c>
    </row>
    <row r="3494" spans="1:10" x14ac:dyDescent="0.2">
      <c r="A3494" s="339">
        <f>+A3481+0.01</f>
        <v>116.2000000000001</v>
      </c>
      <c r="B3494" s="339" t="s">
        <v>1317</v>
      </c>
      <c r="C3494" s="339">
        <v>1</v>
      </c>
      <c r="D3494" s="339" t="s">
        <v>692</v>
      </c>
      <c r="G3494" s="339">
        <f>+G3511/C3496</f>
        <v>14753.269999999999</v>
      </c>
      <c r="H3494" s="339">
        <f>+H3511/C3496</f>
        <v>1166.2399999999998</v>
      </c>
      <c r="I3494" s="340">
        <f>+H3494+G3494</f>
        <v>15919.509999999998</v>
      </c>
      <c r="J3494" s="339" t="s">
        <v>701</v>
      </c>
    </row>
    <row r="3495" spans="1:10" x14ac:dyDescent="0.2">
      <c r="B3495" s="339" t="s">
        <v>1318</v>
      </c>
    </row>
    <row r="3496" spans="1:10" x14ac:dyDescent="0.2">
      <c r="B3496" s="339" t="s">
        <v>703</v>
      </c>
      <c r="C3496" s="339">
        <v>1</v>
      </c>
      <c r="D3496" s="339" t="s">
        <v>692</v>
      </c>
    </row>
    <row r="3497" spans="1:10" x14ac:dyDescent="0.2">
      <c r="B3497" s="339" t="s">
        <v>704</v>
      </c>
    </row>
    <row r="3498" spans="1:10" x14ac:dyDescent="0.2">
      <c r="B3498" s="339" t="s">
        <v>1319</v>
      </c>
      <c r="C3498" s="339">
        <v>1</v>
      </c>
      <c r="D3498" s="339" t="s">
        <v>692</v>
      </c>
      <c r="E3498" s="339">
        <v>15.25</v>
      </c>
      <c r="F3498" s="339">
        <v>2.75</v>
      </c>
      <c r="G3498" s="339">
        <f t="shared" ref="G3498:G3508" si="62">ROUND((C3498*(E3498)),2)</f>
        <v>15.25</v>
      </c>
      <c r="H3498" s="339">
        <f>ROUND((C3498*(F3498)),2)</f>
        <v>2.75</v>
      </c>
    </row>
    <row r="3499" spans="1:10" x14ac:dyDescent="0.2">
      <c r="B3499" s="339" t="s">
        <v>1255</v>
      </c>
      <c r="C3499" s="339">
        <v>1</v>
      </c>
      <c r="D3499" s="339" t="s">
        <v>692</v>
      </c>
      <c r="E3499" s="339">
        <v>26.27</v>
      </c>
      <c r="F3499" s="339">
        <v>4.7300000000000004</v>
      </c>
      <c r="G3499" s="339">
        <f t="shared" si="62"/>
        <v>26.27</v>
      </c>
      <c r="H3499" s="339">
        <f>ROUND((C3499*(F3499)),2)</f>
        <v>4.7300000000000004</v>
      </c>
    </row>
    <row r="3500" spans="1:10" x14ac:dyDescent="0.2">
      <c r="B3500" s="339" t="s">
        <v>1320</v>
      </c>
      <c r="C3500" s="339">
        <v>1</v>
      </c>
      <c r="D3500" s="339" t="s">
        <v>692</v>
      </c>
      <c r="E3500" s="339">
        <v>754.24</v>
      </c>
      <c r="F3500" s="339">
        <v>135.76</v>
      </c>
      <c r="G3500" s="339">
        <f t="shared" si="62"/>
        <v>754.24</v>
      </c>
      <c r="H3500" s="339">
        <f>ROUND((C3500*(F3500)),2)</f>
        <v>135.76</v>
      </c>
    </row>
    <row r="3501" spans="1:10" x14ac:dyDescent="0.2">
      <c r="B3501" s="339" t="s">
        <v>1321</v>
      </c>
      <c r="C3501" s="339">
        <v>1</v>
      </c>
      <c r="D3501" s="339" t="s">
        <v>692</v>
      </c>
      <c r="E3501" s="339">
        <v>3220.34</v>
      </c>
      <c r="F3501" s="339">
        <v>579.66</v>
      </c>
      <c r="G3501" s="339">
        <f t="shared" si="62"/>
        <v>3220.34</v>
      </c>
      <c r="H3501" s="339">
        <f t="shared" ref="H3501:H3508" si="63">ROUND((C3501*(F3501)),2)</f>
        <v>579.66</v>
      </c>
    </row>
    <row r="3502" spans="1:10" x14ac:dyDescent="0.2">
      <c r="B3502" s="339" t="s">
        <v>1322</v>
      </c>
      <c r="C3502" s="339">
        <v>1</v>
      </c>
      <c r="D3502" s="339" t="s">
        <v>692</v>
      </c>
      <c r="E3502" s="339">
        <v>250</v>
      </c>
      <c r="F3502" s="339">
        <v>45</v>
      </c>
      <c r="G3502" s="339">
        <f t="shared" si="62"/>
        <v>250</v>
      </c>
      <c r="H3502" s="339">
        <f t="shared" si="63"/>
        <v>45</v>
      </c>
    </row>
    <row r="3503" spans="1:10" x14ac:dyDescent="0.2">
      <c r="B3503" s="339" t="s">
        <v>1323</v>
      </c>
      <c r="C3503" s="339">
        <v>0.08</v>
      </c>
      <c r="D3503" s="339" t="s">
        <v>692</v>
      </c>
      <c r="E3503" s="339">
        <v>190.68</v>
      </c>
      <c r="F3503" s="339">
        <v>34.32</v>
      </c>
      <c r="G3503" s="339">
        <f t="shared" si="62"/>
        <v>15.25</v>
      </c>
      <c r="H3503" s="339">
        <f t="shared" si="63"/>
        <v>2.75</v>
      </c>
    </row>
    <row r="3504" spans="1:10" x14ac:dyDescent="0.2">
      <c r="B3504" s="339" t="s">
        <v>1324</v>
      </c>
      <c r="C3504" s="339">
        <v>1</v>
      </c>
      <c r="D3504" s="339" t="s">
        <v>692</v>
      </c>
      <c r="E3504" s="339">
        <v>4695.5999999999995</v>
      </c>
      <c r="F3504" s="339">
        <v>201.88</v>
      </c>
      <c r="G3504" s="339">
        <f t="shared" si="62"/>
        <v>4695.6000000000004</v>
      </c>
      <c r="H3504" s="339">
        <f t="shared" si="63"/>
        <v>201.88</v>
      </c>
    </row>
    <row r="3505" spans="1:10" x14ac:dyDescent="0.2">
      <c r="B3505" s="339" t="s">
        <v>1262</v>
      </c>
      <c r="C3505" s="339">
        <v>0.05</v>
      </c>
      <c r="D3505" s="339" t="s">
        <v>716</v>
      </c>
      <c r="E3505" s="339">
        <v>1131.3599999999999</v>
      </c>
      <c r="F3505" s="339">
        <v>203.64</v>
      </c>
      <c r="G3505" s="339">
        <f t="shared" si="62"/>
        <v>56.57</v>
      </c>
      <c r="H3505" s="339">
        <f t="shared" si="63"/>
        <v>10.18</v>
      </c>
    </row>
    <row r="3506" spans="1:10" x14ac:dyDescent="0.2">
      <c r="B3506" s="339" t="s">
        <v>1263</v>
      </c>
      <c r="C3506" s="339">
        <v>0.25</v>
      </c>
      <c r="D3506" s="339" t="s">
        <v>692</v>
      </c>
      <c r="E3506" s="339">
        <v>18.64</v>
      </c>
      <c r="F3506" s="339">
        <v>3.36</v>
      </c>
      <c r="G3506" s="339">
        <f t="shared" si="62"/>
        <v>4.66</v>
      </c>
      <c r="H3506" s="339">
        <f t="shared" si="63"/>
        <v>0.84</v>
      </c>
    </row>
    <row r="3507" spans="1:10" x14ac:dyDescent="0.2">
      <c r="B3507" s="339" t="s">
        <v>1264</v>
      </c>
      <c r="C3507" s="339">
        <v>1</v>
      </c>
      <c r="D3507" s="339" t="s">
        <v>692</v>
      </c>
      <c r="E3507" s="339">
        <v>2228.98</v>
      </c>
      <c r="F3507" s="339">
        <v>91.31</v>
      </c>
      <c r="G3507" s="339">
        <f t="shared" si="62"/>
        <v>2228.98</v>
      </c>
      <c r="H3507" s="339">
        <f t="shared" si="63"/>
        <v>91.31</v>
      </c>
    </row>
    <row r="3508" spans="1:10" x14ac:dyDescent="0.2">
      <c r="B3508" s="339" t="s">
        <v>1285</v>
      </c>
      <c r="C3508" s="339">
        <v>1</v>
      </c>
      <c r="D3508" s="339" t="s">
        <v>692</v>
      </c>
      <c r="E3508" s="339">
        <v>2105.9700000000003</v>
      </c>
      <c r="F3508" s="339">
        <v>91.38</v>
      </c>
      <c r="G3508" s="339">
        <f t="shared" si="62"/>
        <v>2105.9699999999998</v>
      </c>
      <c r="H3508" s="339">
        <f t="shared" si="63"/>
        <v>91.38</v>
      </c>
    </row>
    <row r="3509" spans="1:10" x14ac:dyDescent="0.2">
      <c r="B3509" s="339" t="s">
        <v>1227</v>
      </c>
    </row>
    <row r="3510" spans="1:10" x14ac:dyDescent="0.2">
      <c r="B3510" s="339" t="s">
        <v>1325</v>
      </c>
      <c r="C3510" s="339">
        <v>1</v>
      </c>
      <c r="D3510" s="339" t="s">
        <v>692</v>
      </c>
      <c r="E3510" s="339">
        <v>1380.14</v>
      </c>
      <c r="F3510" s="339">
        <v>0</v>
      </c>
      <c r="G3510" s="339">
        <f>ROUND((C3510*(E3510)),2)</f>
        <v>1380.14</v>
      </c>
      <c r="H3510" s="339">
        <f>ROUND((C3510*(F3510)),2)</f>
        <v>0</v>
      </c>
    </row>
    <row r="3511" spans="1:10" x14ac:dyDescent="0.2">
      <c r="B3511" s="339" t="s">
        <v>707</v>
      </c>
      <c r="G3511" s="339">
        <f>SUM(G3498:G3510)</f>
        <v>14753.269999999999</v>
      </c>
      <c r="H3511" s="339">
        <f>SUM(H3498:H3510)</f>
        <v>1166.2399999999998</v>
      </c>
      <c r="I3511" s="340">
        <f>SUM(G3511:H3511)</f>
        <v>15919.509999999998</v>
      </c>
    </row>
    <row r="3513" spans="1:10" x14ac:dyDescent="0.2">
      <c r="A3513" s="339">
        <f>+A3494+0.01</f>
        <v>116.21000000000011</v>
      </c>
      <c r="B3513" s="339" t="s">
        <v>1326</v>
      </c>
      <c r="C3513" s="339">
        <v>1</v>
      </c>
      <c r="D3513" s="339" t="s">
        <v>692</v>
      </c>
      <c r="G3513" s="339">
        <f>+G3530/C3515</f>
        <v>17420.46</v>
      </c>
      <c r="H3513" s="339">
        <f>+H3530/C3515</f>
        <v>1574.85</v>
      </c>
      <c r="I3513" s="340">
        <f>+H3513+G3513</f>
        <v>18995.309999999998</v>
      </c>
      <c r="J3513" s="339" t="s">
        <v>701</v>
      </c>
    </row>
    <row r="3514" spans="1:10" x14ac:dyDescent="0.2">
      <c r="B3514" s="339" t="s">
        <v>1327</v>
      </c>
    </row>
    <row r="3515" spans="1:10" x14ac:dyDescent="0.2">
      <c r="B3515" s="339" t="s">
        <v>703</v>
      </c>
      <c r="C3515" s="339">
        <v>1</v>
      </c>
      <c r="D3515" s="339" t="s">
        <v>692</v>
      </c>
    </row>
    <row r="3516" spans="1:10" x14ac:dyDescent="0.2">
      <c r="B3516" s="339" t="s">
        <v>704</v>
      </c>
    </row>
    <row r="3517" spans="1:10" x14ac:dyDescent="0.2">
      <c r="B3517" s="339" t="s">
        <v>1319</v>
      </c>
      <c r="C3517" s="339">
        <v>2</v>
      </c>
      <c r="D3517" s="339" t="s">
        <v>692</v>
      </c>
      <c r="E3517" s="339">
        <v>15.25</v>
      </c>
      <c r="F3517" s="339">
        <v>2.75</v>
      </c>
      <c r="G3517" s="339">
        <f t="shared" ref="G3517:G3527" si="64">ROUND((C3517*(E3517)),2)</f>
        <v>30.5</v>
      </c>
      <c r="H3517" s="339">
        <f>ROUND((C3517*(F3517)),2)</f>
        <v>5.5</v>
      </c>
    </row>
    <row r="3518" spans="1:10" x14ac:dyDescent="0.2">
      <c r="B3518" s="339" t="s">
        <v>1255</v>
      </c>
      <c r="C3518" s="339">
        <v>2</v>
      </c>
      <c r="D3518" s="339" t="s">
        <v>692</v>
      </c>
      <c r="E3518" s="339">
        <v>26.27</v>
      </c>
      <c r="F3518" s="339">
        <v>4.7300000000000004</v>
      </c>
      <c r="G3518" s="339">
        <f t="shared" si="64"/>
        <v>52.54</v>
      </c>
      <c r="H3518" s="339">
        <f>ROUND((C3518*(F3518)),2)</f>
        <v>9.4600000000000009</v>
      </c>
    </row>
    <row r="3519" spans="1:10" x14ac:dyDescent="0.2">
      <c r="B3519" s="339" t="s">
        <v>1320</v>
      </c>
      <c r="C3519" s="339">
        <v>2</v>
      </c>
      <c r="D3519" s="339" t="s">
        <v>692</v>
      </c>
      <c r="E3519" s="339">
        <v>754.24</v>
      </c>
      <c r="F3519" s="339">
        <v>135.76</v>
      </c>
      <c r="G3519" s="339">
        <f t="shared" si="64"/>
        <v>1508.48</v>
      </c>
      <c r="H3519" s="339">
        <f>ROUND((C3519*(F3519)),2)</f>
        <v>271.52</v>
      </c>
    </row>
    <row r="3520" spans="1:10" x14ac:dyDescent="0.2">
      <c r="B3520" s="339" t="s">
        <v>1328</v>
      </c>
      <c r="C3520" s="339">
        <v>1</v>
      </c>
      <c r="D3520" s="339" t="s">
        <v>692</v>
      </c>
      <c r="E3520" s="339">
        <v>4406.78</v>
      </c>
      <c r="F3520" s="339">
        <v>793.22</v>
      </c>
      <c r="G3520" s="339">
        <f t="shared" si="64"/>
        <v>4406.78</v>
      </c>
      <c r="H3520" s="339">
        <f t="shared" ref="H3520:H3527" si="65">ROUND((C3520*(F3520)),2)</f>
        <v>793.22</v>
      </c>
    </row>
    <row r="3521" spans="1:10" x14ac:dyDescent="0.2">
      <c r="B3521" s="339" t="s">
        <v>1322</v>
      </c>
      <c r="C3521" s="339">
        <v>2</v>
      </c>
      <c r="D3521" s="339" t="s">
        <v>692</v>
      </c>
      <c r="E3521" s="339">
        <v>250</v>
      </c>
      <c r="F3521" s="339">
        <v>45</v>
      </c>
      <c r="G3521" s="339">
        <f t="shared" si="64"/>
        <v>500</v>
      </c>
      <c r="H3521" s="339">
        <f t="shared" si="65"/>
        <v>90</v>
      </c>
    </row>
    <row r="3522" spans="1:10" x14ac:dyDescent="0.2">
      <c r="B3522" s="339" t="s">
        <v>1323</v>
      </c>
      <c r="C3522" s="339">
        <v>0.16</v>
      </c>
      <c r="D3522" s="339" t="s">
        <v>692</v>
      </c>
      <c r="E3522" s="339">
        <v>190.68</v>
      </c>
      <c r="F3522" s="339">
        <v>34.32</v>
      </c>
      <c r="G3522" s="339">
        <f t="shared" si="64"/>
        <v>30.51</v>
      </c>
      <c r="H3522" s="339">
        <f t="shared" si="65"/>
        <v>5.49</v>
      </c>
    </row>
    <row r="3523" spans="1:10" x14ac:dyDescent="0.2">
      <c r="B3523" s="339" t="s">
        <v>1324</v>
      </c>
      <c r="C3523" s="339">
        <v>1</v>
      </c>
      <c r="D3523" s="339" t="s">
        <v>692</v>
      </c>
      <c r="E3523" s="339">
        <v>4695.5999999999995</v>
      </c>
      <c r="F3523" s="339">
        <v>201.88</v>
      </c>
      <c r="G3523" s="339">
        <f t="shared" si="64"/>
        <v>4695.6000000000004</v>
      </c>
      <c r="H3523" s="339">
        <f t="shared" si="65"/>
        <v>201.88</v>
      </c>
    </row>
    <row r="3524" spans="1:10" x14ac:dyDescent="0.2">
      <c r="B3524" s="339" t="s">
        <v>1262</v>
      </c>
      <c r="C3524" s="339">
        <v>7.0000000000000007E-2</v>
      </c>
      <c r="D3524" s="339" t="s">
        <v>716</v>
      </c>
      <c r="E3524" s="339">
        <v>1131.3599999999999</v>
      </c>
      <c r="F3524" s="339">
        <v>203.64</v>
      </c>
      <c r="G3524" s="339">
        <f t="shared" si="64"/>
        <v>79.2</v>
      </c>
      <c r="H3524" s="339">
        <f t="shared" si="65"/>
        <v>14.25</v>
      </c>
    </row>
    <row r="3525" spans="1:10" x14ac:dyDescent="0.2">
      <c r="B3525" s="339" t="s">
        <v>1263</v>
      </c>
      <c r="C3525" s="339">
        <v>0.25</v>
      </c>
      <c r="D3525" s="339" t="s">
        <v>692</v>
      </c>
      <c r="E3525" s="339">
        <v>18.64</v>
      </c>
      <c r="F3525" s="339">
        <v>3.36</v>
      </c>
      <c r="G3525" s="339">
        <f t="shared" si="64"/>
        <v>4.66</v>
      </c>
      <c r="H3525" s="339">
        <f t="shared" si="65"/>
        <v>0.84</v>
      </c>
    </row>
    <row r="3526" spans="1:10" x14ac:dyDescent="0.2">
      <c r="B3526" s="339" t="s">
        <v>1264</v>
      </c>
      <c r="C3526" s="339">
        <v>1</v>
      </c>
      <c r="D3526" s="339" t="s">
        <v>692</v>
      </c>
      <c r="E3526" s="339">
        <v>2228.98</v>
      </c>
      <c r="F3526" s="339">
        <v>91.31</v>
      </c>
      <c r="G3526" s="339">
        <f t="shared" si="64"/>
        <v>2228.98</v>
      </c>
      <c r="H3526" s="339">
        <f t="shared" si="65"/>
        <v>91.31</v>
      </c>
    </row>
    <row r="3527" spans="1:10" x14ac:dyDescent="0.2">
      <c r="B3527" s="339" t="s">
        <v>1285</v>
      </c>
      <c r="C3527" s="339">
        <v>1</v>
      </c>
      <c r="D3527" s="339" t="s">
        <v>692</v>
      </c>
      <c r="E3527" s="339">
        <v>2105.9700000000003</v>
      </c>
      <c r="F3527" s="339">
        <v>91.38</v>
      </c>
      <c r="G3527" s="339">
        <f t="shared" si="64"/>
        <v>2105.9699999999998</v>
      </c>
      <c r="H3527" s="339">
        <f t="shared" si="65"/>
        <v>91.38</v>
      </c>
    </row>
    <row r="3528" spans="1:10" x14ac:dyDescent="0.2">
      <c r="B3528" s="339" t="s">
        <v>1227</v>
      </c>
    </row>
    <row r="3529" spans="1:10" x14ac:dyDescent="0.2">
      <c r="B3529" s="339" t="s">
        <v>1329</v>
      </c>
      <c r="C3529" s="339">
        <v>1</v>
      </c>
      <c r="D3529" s="339" t="s">
        <v>692</v>
      </c>
      <c r="E3529" s="339">
        <v>1777.24</v>
      </c>
      <c r="F3529" s="339">
        <v>0</v>
      </c>
      <c r="G3529" s="339">
        <f>ROUND((C3529*(E3529)),2)</f>
        <v>1777.24</v>
      </c>
      <c r="H3529" s="339">
        <f>ROUND((C3529*(F3529)),2)</f>
        <v>0</v>
      </c>
    </row>
    <row r="3530" spans="1:10" x14ac:dyDescent="0.2">
      <c r="B3530" s="339" t="s">
        <v>707</v>
      </c>
      <c r="G3530" s="339">
        <f>SUM(G3517:G3529)</f>
        <v>17420.46</v>
      </c>
      <c r="H3530" s="339">
        <f>SUM(H3517:H3529)</f>
        <v>1574.85</v>
      </c>
      <c r="I3530" s="340">
        <f>SUM(G3530:H3530)</f>
        <v>18995.309999999998</v>
      </c>
    </row>
    <row r="3532" spans="1:10" x14ac:dyDescent="0.2">
      <c r="A3532" s="339">
        <f>+A3513+0.01</f>
        <v>116.22000000000011</v>
      </c>
      <c r="B3532" s="339" t="s">
        <v>1330</v>
      </c>
      <c r="C3532" s="339">
        <v>1</v>
      </c>
      <c r="D3532" s="339" t="s">
        <v>692</v>
      </c>
      <c r="G3532" s="339">
        <f>+G3547/C3534</f>
        <v>10418.32</v>
      </c>
      <c r="H3532" s="339">
        <f>+H3547/C3534</f>
        <v>983.55</v>
      </c>
      <c r="I3532" s="340">
        <f>+H3532+G3532</f>
        <v>11401.869999999999</v>
      </c>
      <c r="J3532" s="339" t="s">
        <v>701</v>
      </c>
    </row>
    <row r="3533" spans="1:10" x14ac:dyDescent="0.2">
      <c r="B3533" s="339" t="s">
        <v>1331</v>
      </c>
    </row>
    <row r="3534" spans="1:10" x14ac:dyDescent="0.2">
      <c r="B3534" s="339" t="s">
        <v>703</v>
      </c>
      <c r="C3534" s="339">
        <v>1</v>
      </c>
      <c r="D3534" s="339" t="s">
        <v>692</v>
      </c>
    </row>
    <row r="3535" spans="1:10" x14ac:dyDescent="0.2">
      <c r="B3535" s="339" t="s">
        <v>704</v>
      </c>
    </row>
    <row r="3536" spans="1:10" x14ac:dyDescent="0.2">
      <c r="B3536" s="339" t="s">
        <v>1319</v>
      </c>
      <c r="C3536" s="339">
        <v>1</v>
      </c>
      <c r="D3536" s="339" t="s">
        <v>692</v>
      </c>
      <c r="E3536" s="339">
        <v>15.25</v>
      </c>
      <c r="F3536" s="339">
        <v>2.75</v>
      </c>
      <c r="G3536" s="339">
        <f t="shared" ref="G3536:G3544" si="66">ROUND((C3536*(E3536)),2)</f>
        <v>15.25</v>
      </c>
      <c r="H3536" s="339">
        <f>ROUND((C3536*(F3536)),2)</f>
        <v>2.75</v>
      </c>
    </row>
    <row r="3537" spans="1:10" x14ac:dyDescent="0.2">
      <c r="B3537" s="339" t="s">
        <v>1255</v>
      </c>
      <c r="C3537" s="339">
        <v>1</v>
      </c>
      <c r="D3537" s="339" t="s">
        <v>692</v>
      </c>
      <c r="E3537" s="339">
        <v>26.27</v>
      </c>
      <c r="F3537" s="339">
        <v>4.7300000000000004</v>
      </c>
      <c r="G3537" s="339">
        <f t="shared" si="66"/>
        <v>26.27</v>
      </c>
      <c r="H3537" s="339">
        <f>ROUND((C3537*(F3537)),2)</f>
        <v>4.7300000000000004</v>
      </c>
    </row>
    <row r="3538" spans="1:10" x14ac:dyDescent="0.2">
      <c r="B3538" s="339" t="s">
        <v>1320</v>
      </c>
      <c r="C3538" s="339">
        <v>1</v>
      </c>
      <c r="D3538" s="339" t="s">
        <v>692</v>
      </c>
      <c r="E3538" s="339">
        <v>754.24</v>
      </c>
      <c r="F3538" s="339">
        <v>135.76</v>
      </c>
      <c r="G3538" s="339">
        <f t="shared" si="66"/>
        <v>754.24</v>
      </c>
      <c r="H3538" s="339">
        <f>ROUND((C3538*(F3538)),2)</f>
        <v>135.76</v>
      </c>
    </row>
    <row r="3539" spans="1:10" x14ac:dyDescent="0.2">
      <c r="B3539" s="339" t="s">
        <v>1321</v>
      </c>
      <c r="C3539" s="339">
        <v>1</v>
      </c>
      <c r="D3539" s="339" t="s">
        <v>692</v>
      </c>
      <c r="E3539" s="339">
        <v>3220.34</v>
      </c>
      <c r="F3539" s="339">
        <v>579.66</v>
      </c>
      <c r="G3539" s="339">
        <f t="shared" si="66"/>
        <v>3220.34</v>
      </c>
      <c r="H3539" s="339">
        <f t="shared" ref="H3539:H3544" si="67">ROUND((C3539*(F3539)),2)</f>
        <v>579.66</v>
      </c>
    </row>
    <row r="3540" spans="1:10" x14ac:dyDescent="0.2">
      <c r="B3540" s="339" t="s">
        <v>1322</v>
      </c>
      <c r="C3540" s="339">
        <v>1</v>
      </c>
      <c r="D3540" s="339" t="s">
        <v>692</v>
      </c>
      <c r="E3540" s="339">
        <v>250</v>
      </c>
      <c r="F3540" s="339">
        <v>45</v>
      </c>
      <c r="G3540" s="339">
        <f t="shared" si="66"/>
        <v>250</v>
      </c>
      <c r="H3540" s="339">
        <f t="shared" si="67"/>
        <v>45</v>
      </c>
    </row>
    <row r="3541" spans="1:10" x14ac:dyDescent="0.2">
      <c r="B3541" s="339" t="s">
        <v>1323</v>
      </c>
      <c r="C3541" s="339">
        <v>0.08</v>
      </c>
      <c r="D3541" s="339" t="s">
        <v>692</v>
      </c>
      <c r="E3541" s="339">
        <v>190.68</v>
      </c>
      <c r="F3541" s="339">
        <v>34.32</v>
      </c>
      <c r="G3541" s="339">
        <f t="shared" si="66"/>
        <v>15.25</v>
      </c>
      <c r="H3541" s="339">
        <f t="shared" si="67"/>
        <v>2.75</v>
      </c>
    </row>
    <row r="3542" spans="1:10" x14ac:dyDescent="0.2">
      <c r="B3542" s="339" t="s">
        <v>1324</v>
      </c>
      <c r="C3542" s="339">
        <v>1</v>
      </c>
      <c r="D3542" s="339" t="s">
        <v>692</v>
      </c>
      <c r="E3542" s="339">
        <v>4695.5999999999995</v>
      </c>
      <c r="F3542" s="339">
        <v>201.88</v>
      </c>
      <c r="G3542" s="339">
        <f t="shared" si="66"/>
        <v>4695.6000000000004</v>
      </c>
      <c r="H3542" s="339">
        <f t="shared" si="67"/>
        <v>201.88</v>
      </c>
    </row>
    <row r="3543" spans="1:10" x14ac:dyDescent="0.2">
      <c r="B3543" s="339" t="s">
        <v>1262</v>
      </c>
      <c r="C3543" s="339">
        <v>0.05</v>
      </c>
      <c r="D3543" s="339" t="s">
        <v>716</v>
      </c>
      <c r="E3543" s="339">
        <v>1131.3599999999999</v>
      </c>
      <c r="F3543" s="339">
        <v>203.64</v>
      </c>
      <c r="G3543" s="339">
        <f t="shared" si="66"/>
        <v>56.57</v>
      </c>
      <c r="H3543" s="339">
        <f t="shared" si="67"/>
        <v>10.18</v>
      </c>
    </row>
    <row r="3544" spans="1:10" x14ac:dyDescent="0.2">
      <c r="B3544" s="339" t="s">
        <v>1263</v>
      </c>
      <c r="C3544" s="339">
        <v>0.25</v>
      </c>
      <c r="D3544" s="339" t="s">
        <v>692</v>
      </c>
      <c r="E3544" s="339">
        <v>18.64</v>
      </c>
      <c r="F3544" s="339">
        <v>3.36</v>
      </c>
      <c r="G3544" s="339">
        <f t="shared" si="66"/>
        <v>4.66</v>
      </c>
      <c r="H3544" s="339">
        <f t="shared" si="67"/>
        <v>0.84</v>
      </c>
    </row>
    <row r="3545" spans="1:10" x14ac:dyDescent="0.2">
      <c r="B3545" s="339" t="s">
        <v>1227</v>
      </c>
    </row>
    <row r="3546" spans="1:10" x14ac:dyDescent="0.2">
      <c r="B3546" s="339" t="s">
        <v>1325</v>
      </c>
      <c r="C3546" s="339">
        <v>1</v>
      </c>
      <c r="D3546" s="339" t="s">
        <v>692</v>
      </c>
      <c r="E3546" s="339">
        <v>1380.14</v>
      </c>
      <c r="F3546" s="339">
        <v>0</v>
      </c>
      <c r="G3546" s="339">
        <f>ROUND((C3546*(E3546)),2)</f>
        <v>1380.14</v>
      </c>
      <c r="H3546" s="339">
        <f>ROUND((C3546*(F3546)),2)</f>
        <v>0</v>
      </c>
    </row>
    <row r="3547" spans="1:10" x14ac:dyDescent="0.2">
      <c r="B3547" s="339" t="s">
        <v>707</v>
      </c>
      <c r="G3547" s="339">
        <f>SUM(G3536:G3546)</f>
        <v>10418.32</v>
      </c>
      <c r="H3547" s="339">
        <f>SUM(H3536:H3546)</f>
        <v>983.55</v>
      </c>
      <c r="I3547" s="340">
        <f>SUM(G3547:H3547)</f>
        <v>11401.869999999999</v>
      </c>
    </row>
    <row r="3549" spans="1:10" x14ac:dyDescent="0.2">
      <c r="A3549" s="339">
        <f>+A3532+0.01</f>
        <v>116.23000000000012</v>
      </c>
      <c r="B3549" s="339" t="s">
        <v>1332</v>
      </c>
      <c r="C3549" s="339">
        <v>1</v>
      </c>
      <c r="D3549" s="339" t="s">
        <v>692</v>
      </c>
      <c r="G3549" s="339">
        <f>+G3564/C3551</f>
        <v>13085.51</v>
      </c>
      <c r="H3549" s="339">
        <f>+H3564/C3551</f>
        <v>1392.16</v>
      </c>
      <c r="I3549" s="340">
        <f>+H3549+G3549</f>
        <v>14477.67</v>
      </c>
      <c r="J3549" s="339" t="s">
        <v>701</v>
      </c>
    </row>
    <row r="3550" spans="1:10" x14ac:dyDescent="0.2">
      <c r="B3550" s="339" t="s">
        <v>1333</v>
      </c>
    </row>
    <row r="3551" spans="1:10" x14ac:dyDescent="0.2">
      <c r="B3551" s="339" t="s">
        <v>703</v>
      </c>
      <c r="C3551" s="339">
        <v>1</v>
      </c>
      <c r="D3551" s="339" t="s">
        <v>692</v>
      </c>
    </row>
    <row r="3552" spans="1:10" x14ac:dyDescent="0.2">
      <c r="B3552" s="339" t="s">
        <v>704</v>
      </c>
    </row>
    <row r="3553" spans="1:10" x14ac:dyDescent="0.2">
      <c r="B3553" s="339" t="s">
        <v>1319</v>
      </c>
      <c r="C3553" s="339">
        <v>2</v>
      </c>
      <c r="D3553" s="339" t="s">
        <v>692</v>
      </c>
      <c r="E3553" s="339">
        <v>15.25</v>
      </c>
      <c r="F3553" s="339">
        <v>2.75</v>
      </c>
      <c r="G3553" s="339">
        <f t="shared" ref="G3553:G3561" si="68">ROUND((C3553*(E3553)),2)</f>
        <v>30.5</v>
      </c>
      <c r="H3553" s="339">
        <f>ROUND((C3553*(F3553)),2)</f>
        <v>5.5</v>
      </c>
    </row>
    <row r="3554" spans="1:10" x14ac:dyDescent="0.2">
      <c r="B3554" s="339" t="s">
        <v>1255</v>
      </c>
      <c r="C3554" s="339">
        <v>2</v>
      </c>
      <c r="D3554" s="339" t="s">
        <v>692</v>
      </c>
      <c r="E3554" s="339">
        <v>26.27</v>
      </c>
      <c r="F3554" s="339">
        <v>4.7300000000000004</v>
      </c>
      <c r="G3554" s="339">
        <f t="shared" si="68"/>
        <v>52.54</v>
      </c>
      <c r="H3554" s="339">
        <f>ROUND((C3554*(F3554)),2)</f>
        <v>9.4600000000000009</v>
      </c>
    </row>
    <row r="3555" spans="1:10" x14ac:dyDescent="0.2">
      <c r="B3555" s="339" t="s">
        <v>1320</v>
      </c>
      <c r="C3555" s="339">
        <v>2</v>
      </c>
      <c r="D3555" s="339" t="s">
        <v>692</v>
      </c>
      <c r="E3555" s="339">
        <v>754.24</v>
      </c>
      <c r="F3555" s="339">
        <v>135.76</v>
      </c>
      <c r="G3555" s="339">
        <f t="shared" si="68"/>
        <v>1508.48</v>
      </c>
      <c r="H3555" s="339">
        <f>ROUND((C3555*(F3555)),2)</f>
        <v>271.52</v>
      </c>
    </row>
    <row r="3556" spans="1:10" x14ac:dyDescent="0.2">
      <c r="B3556" s="339" t="s">
        <v>1328</v>
      </c>
      <c r="C3556" s="339">
        <v>1</v>
      </c>
      <c r="D3556" s="339" t="s">
        <v>692</v>
      </c>
      <c r="E3556" s="339">
        <v>4406.78</v>
      </c>
      <c r="F3556" s="339">
        <v>793.22</v>
      </c>
      <c r="G3556" s="339">
        <f t="shared" si="68"/>
        <v>4406.78</v>
      </c>
      <c r="H3556" s="339">
        <f t="shared" ref="H3556:H3561" si="69">ROUND((C3556*(F3556)),2)</f>
        <v>793.22</v>
      </c>
    </row>
    <row r="3557" spans="1:10" x14ac:dyDescent="0.2">
      <c r="B3557" s="339" t="s">
        <v>1322</v>
      </c>
      <c r="C3557" s="339">
        <v>2</v>
      </c>
      <c r="D3557" s="339" t="s">
        <v>692</v>
      </c>
      <c r="E3557" s="339">
        <v>250</v>
      </c>
      <c r="F3557" s="339">
        <v>45</v>
      </c>
      <c r="G3557" s="339">
        <f t="shared" si="68"/>
        <v>500</v>
      </c>
      <c r="H3557" s="339">
        <f t="shared" si="69"/>
        <v>90</v>
      </c>
    </row>
    <row r="3558" spans="1:10" x14ac:dyDescent="0.2">
      <c r="B3558" s="339" t="s">
        <v>1323</v>
      </c>
      <c r="C3558" s="339">
        <v>0.16</v>
      </c>
      <c r="D3558" s="339" t="s">
        <v>692</v>
      </c>
      <c r="E3558" s="339">
        <v>190.68</v>
      </c>
      <c r="F3558" s="339">
        <v>34.32</v>
      </c>
      <c r="G3558" s="339">
        <f t="shared" si="68"/>
        <v>30.51</v>
      </c>
      <c r="H3558" s="339">
        <f t="shared" si="69"/>
        <v>5.49</v>
      </c>
    </row>
    <row r="3559" spans="1:10" x14ac:dyDescent="0.2">
      <c r="B3559" s="339" t="s">
        <v>1324</v>
      </c>
      <c r="C3559" s="339">
        <v>1</v>
      </c>
      <c r="D3559" s="339" t="s">
        <v>692</v>
      </c>
      <c r="E3559" s="339">
        <v>4695.5999999999995</v>
      </c>
      <c r="F3559" s="339">
        <v>201.88</v>
      </c>
      <c r="G3559" s="339">
        <f t="shared" si="68"/>
        <v>4695.6000000000004</v>
      </c>
      <c r="H3559" s="339">
        <f t="shared" si="69"/>
        <v>201.88</v>
      </c>
    </row>
    <row r="3560" spans="1:10" x14ac:dyDescent="0.2">
      <c r="B3560" s="339" t="s">
        <v>1262</v>
      </c>
      <c r="C3560" s="339">
        <v>7.0000000000000007E-2</v>
      </c>
      <c r="D3560" s="339" t="s">
        <v>716</v>
      </c>
      <c r="E3560" s="339">
        <v>1131.3599999999999</v>
      </c>
      <c r="F3560" s="339">
        <v>203.64</v>
      </c>
      <c r="G3560" s="339">
        <f t="shared" si="68"/>
        <v>79.2</v>
      </c>
      <c r="H3560" s="339">
        <f t="shared" si="69"/>
        <v>14.25</v>
      </c>
    </row>
    <row r="3561" spans="1:10" x14ac:dyDescent="0.2">
      <c r="B3561" s="339" t="s">
        <v>1263</v>
      </c>
      <c r="C3561" s="339">
        <v>0.25</v>
      </c>
      <c r="D3561" s="339" t="s">
        <v>692</v>
      </c>
      <c r="E3561" s="339">
        <v>18.64</v>
      </c>
      <c r="F3561" s="339">
        <v>3.36</v>
      </c>
      <c r="G3561" s="339">
        <f t="shared" si="68"/>
        <v>4.66</v>
      </c>
      <c r="H3561" s="339">
        <f t="shared" si="69"/>
        <v>0.84</v>
      </c>
    </row>
    <row r="3562" spans="1:10" x14ac:dyDescent="0.2">
      <c r="B3562" s="339" t="s">
        <v>1227</v>
      </c>
    </row>
    <row r="3563" spans="1:10" x14ac:dyDescent="0.2">
      <c r="B3563" s="339" t="s">
        <v>1329</v>
      </c>
      <c r="C3563" s="339">
        <v>1</v>
      </c>
      <c r="D3563" s="339" t="s">
        <v>692</v>
      </c>
      <c r="E3563" s="339">
        <v>1777.24</v>
      </c>
      <c r="F3563" s="339">
        <v>0</v>
      </c>
      <c r="G3563" s="339">
        <f>ROUND((C3563*(E3563)),2)</f>
        <v>1777.24</v>
      </c>
      <c r="H3563" s="339">
        <f>ROUND((C3563*(F3563)),2)</f>
        <v>0</v>
      </c>
    </row>
    <row r="3564" spans="1:10" x14ac:dyDescent="0.2">
      <c r="B3564" s="339" t="s">
        <v>707</v>
      </c>
      <c r="G3564" s="339">
        <f>SUM(G3553:G3563)</f>
        <v>13085.51</v>
      </c>
      <c r="H3564" s="339">
        <f>SUM(H3553:H3563)</f>
        <v>1392.16</v>
      </c>
      <c r="I3564" s="340">
        <f>SUM(G3564:H3564)</f>
        <v>14477.67</v>
      </c>
    </row>
    <row r="3566" spans="1:10" x14ac:dyDescent="0.2">
      <c r="A3566" s="339">
        <f>+A3549+0.01</f>
        <v>116.24000000000012</v>
      </c>
      <c r="B3566" s="339" t="s">
        <v>1334</v>
      </c>
      <c r="C3566" s="339">
        <v>1</v>
      </c>
      <c r="D3566" s="339" t="s">
        <v>692</v>
      </c>
      <c r="G3566" s="339">
        <f>+G3588/C3568</f>
        <v>19778.519999999997</v>
      </c>
      <c r="H3566" s="339">
        <f>+H3588/C3568</f>
        <v>2226.77</v>
      </c>
      <c r="I3566" s="340">
        <f>+H3566+G3566</f>
        <v>22005.289999999997</v>
      </c>
      <c r="J3566" s="339" t="s">
        <v>701</v>
      </c>
    </row>
    <row r="3567" spans="1:10" x14ac:dyDescent="0.2">
      <c r="B3567" s="339" t="s">
        <v>1335</v>
      </c>
    </row>
    <row r="3568" spans="1:10" x14ac:dyDescent="0.2">
      <c r="B3568" s="339" t="s">
        <v>703</v>
      </c>
      <c r="C3568" s="339">
        <v>1</v>
      </c>
      <c r="D3568" s="339" t="s">
        <v>692</v>
      </c>
    </row>
    <row r="3569" spans="2:8" x14ac:dyDescent="0.2">
      <c r="B3569" s="339" t="s">
        <v>704</v>
      </c>
    </row>
    <row r="3570" spans="2:8" x14ac:dyDescent="0.2">
      <c r="B3570" s="339" t="s">
        <v>1254</v>
      </c>
      <c r="C3570" s="339">
        <v>2</v>
      </c>
      <c r="D3570" s="339" t="s">
        <v>692</v>
      </c>
      <c r="E3570" s="339">
        <v>46.61</v>
      </c>
      <c r="F3570" s="339">
        <v>8.39</v>
      </c>
      <c r="G3570" s="339">
        <f t="shared" ref="G3570:G3585" si="70">ROUND((C3570*(E3570)),2)</f>
        <v>93.22</v>
      </c>
      <c r="H3570" s="339">
        <f>ROUND((C3570*(F3570)),2)</f>
        <v>16.78</v>
      </c>
    </row>
    <row r="3571" spans="2:8" x14ac:dyDescent="0.2">
      <c r="B3571" s="339" t="s">
        <v>1255</v>
      </c>
      <c r="C3571" s="339">
        <v>2</v>
      </c>
      <c r="D3571" s="339" t="s">
        <v>692</v>
      </c>
      <c r="E3571" s="339">
        <v>26.27</v>
      </c>
      <c r="F3571" s="339">
        <v>4.7300000000000004</v>
      </c>
      <c r="G3571" s="339">
        <f t="shared" si="70"/>
        <v>52.54</v>
      </c>
      <c r="H3571" s="339">
        <f>ROUND((C3571*(F3571)),2)</f>
        <v>9.4600000000000009</v>
      </c>
    </row>
    <row r="3572" spans="2:8" x14ac:dyDescent="0.2">
      <c r="B3572" s="339" t="s">
        <v>1256</v>
      </c>
      <c r="C3572" s="339">
        <v>2</v>
      </c>
      <c r="D3572" s="339" t="s">
        <v>692</v>
      </c>
      <c r="E3572" s="339">
        <v>156.78</v>
      </c>
      <c r="F3572" s="339">
        <v>28.22</v>
      </c>
      <c r="G3572" s="339">
        <f t="shared" si="70"/>
        <v>313.56</v>
      </c>
      <c r="H3572" s="339">
        <f>ROUND((C3572*(F3572)),2)</f>
        <v>56.44</v>
      </c>
    </row>
    <row r="3573" spans="2:8" x14ac:dyDescent="0.2">
      <c r="B3573" s="339" t="s">
        <v>1336</v>
      </c>
      <c r="C3573" s="339">
        <v>2</v>
      </c>
      <c r="D3573" s="339" t="s">
        <v>692</v>
      </c>
      <c r="E3573" s="339">
        <v>241.53</v>
      </c>
      <c r="F3573" s="339">
        <v>43.48</v>
      </c>
      <c r="G3573" s="339">
        <f t="shared" si="70"/>
        <v>483.06</v>
      </c>
      <c r="H3573" s="339">
        <f>ROUND((C3573*(F3573)),2)</f>
        <v>86.96</v>
      </c>
    </row>
    <row r="3574" spans="2:8" x14ac:dyDescent="0.2">
      <c r="B3574" s="339" t="s">
        <v>1337</v>
      </c>
      <c r="C3574" s="339">
        <v>1</v>
      </c>
      <c r="D3574" s="339" t="s">
        <v>692</v>
      </c>
      <c r="E3574" s="339">
        <v>1097.46</v>
      </c>
      <c r="F3574" s="339">
        <v>197.54</v>
      </c>
      <c r="G3574" s="339">
        <f t="shared" si="70"/>
        <v>1097.46</v>
      </c>
      <c r="H3574" s="339">
        <f t="shared" ref="H3574:H3585" si="71">ROUND((C3574*(F3574)),2)</f>
        <v>197.54</v>
      </c>
    </row>
    <row r="3575" spans="2:8" x14ac:dyDescent="0.2">
      <c r="B3575" s="339" t="s">
        <v>1338</v>
      </c>
      <c r="C3575" s="339">
        <v>1</v>
      </c>
      <c r="D3575" s="339" t="s">
        <v>692</v>
      </c>
      <c r="E3575" s="339">
        <v>8050.85</v>
      </c>
      <c r="F3575" s="339">
        <v>1449.15</v>
      </c>
      <c r="G3575" s="339">
        <f t="shared" si="70"/>
        <v>8050.85</v>
      </c>
      <c r="H3575" s="339">
        <f t="shared" si="71"/>
        <v>1449.15</v>
      </c>
    </row>
    <row r="3576" spans="2:8" x14ac:dyDescent="0.2">
      <c r="B3576" s="339" t="s">
        <v>1339</v>
      </c>
      <c r="C3576" s="339">
        <v>1</v>
      </c>
      <c r="D3576" s="339" t="s">
        <v>692</v>
      </c>
      <c r="E3576" s="339">
        <v>207.63</v>
      </c>
      <c r="F3576" s="339">
        <v>37.369999999999997</v>
      </c>
      <c r="G3576" s="339">
        <f t="shared" si="70"/>
        <v>207.63</v>
      </c>
      <c r="H3576" s="339">
        <f t="shared" si="71"/>
        <v>37.369999999999997</v>
      </c>
    </row>
    <row r="3577" spans="2:8" x14ac:dyDescent="0.2">
      <c r="B3577" s="339" t="s">
        <v>1282</v>
      </c>
      <c r="C3577" s="339">
        <v>1</v>
      </c>
      <c r="D3577" s="339" t="s">
        <v>692</v>
      </c>
      <c r="E3577" s="339">
        <v>20.25</v>
      </c>
      <c r="F3577" s="339">
        <v>3.65</v>
      </c>
      <c r="G3577" s="339">
        <f t="shared" si="70"/>
        <v>20.25</v>
      </c>
      <c r="H3577" s="339">
        <f t="shared" si="71"/>
        <v>3.65</v>
      </c>
    </row>
    <row r="3578" spans="2:8" x14ac:dyDescent="0.2">
      <c r="B3578" s="339" t="s">
        <v>1283</v>
      </c>
      <c r="C3578" s="339">
        <v>1</v>
      </c>
      <c r="D3578" s="339" t="s">
        <v>692</v>
      </c>
      <c r="E3578" s="339">
        <v>101.25</v>
      </c>
      <c r="F3578" s="339">
        <v>18.23</v>
      </c>
      <c r="G3578" s="339">
        <f t="shared" si="70"/>
        <v>101.25</v>
      </c>
      <c r="H3578" s="339">
        <f t="shared" si="71"/>
        <v>18.23</v>
      </c>
    </row>
    <row r="3579" spans="2:8" x14ac:dyDescent="0.2">
      <c r="B3579" s="339" t="s">
        <v>1340</v>
      </c>
      <c r="C3579" s="339">
        <v>1</v>
      </c>
      <c r="D3579" s="339" t="s">
        <v>692</v>
      </c>
      <c r="E3579" s="339">
        <v>93.22</v>
      </c>
      <c r="F3579" s="339">
        <v>16.78</v>
      </c>
      <c r="G3579" s="339">
        <f t="shared" si="70"/>
        <v>93.22</v>
      </c>
      <c r="H3579" s="339">
        <f>ROUND((C3579*(F3579)),2)</f>
        <v>16.78</v>
      </c>
    </row>
    <row r="3580" spans="2:8" x14ac:dyDescent="0.2">
      <c r="B3580" s="339" t="s">
        <v>1284</v>
      </c>
      <c r="C3580" s="339">
        <v>1</v>
      </c>
      <c r="D3580" s="339" t="s">
        <v>692</v>
      </c>
      <c r="E3580" s="339">
        <v>35</v>
      </c>
      <c r="F3580" s="339">
        <v>6.3</v>
      </c>
      <c r="G3580" s="339">
        <f t="shared" si="70"/>
        <v>35</v>
      </c>
      <c r="H3580" s="339">
        <f t="shared" si="71"/>
        <v>6.3</v>
      </c>
    </row>
    <row r="3581" spans="2:8" x14ac:dyDescent="0.2">
      <c r="B3581" s="339" t="s">
        <v>1262</v>
      </c>
      <c r="C3581" s="339">
        <v>0.05</v>
      </c>
      <c r="D3581" s="339" t="s">
        <v>716</v>
      </c>
      <c r="E3581" s="339">
        <v>1131.3599999999999</v>
      </c>
      <c r="F3581" s="339">
        <v>203.64</v>
      </c>
      <c r="G3581" s="339">
        <f t="shared" si="70"/>
        <v>56.57</v>
      </c>
      <c r="H3581" s="339">
        <f t="shared" si="71"/>
        <v>10.18</v>
      </c>
    </row>
    <row r="3582" spans="2:8" x14ac:dyDescent="0.2">
      <c r="B3582" s="339" t="s">
        <v>1263</v>
      </c>
      <c r="C3582" s="339">
        <v>0.25</v>
      </c>
      <c r="D3582" s="339" t="s">
        <v>692</v>
      </c>
      <c r="E3582" s="339">
        <v>18.64</v>
      </c>
      <c r="F3582" s="339">
        <v>3.36</v>
      </c>
      <c r="G3582" s="339">
        <f t="shared" si="70"/>
        <v>4.66</v>
      </c>
      <c r="H3582" s="339">
        <f t="shared" si="71"/>
        <v>0.84</v>
      </c>
    </row>
    <row r="3583" spans="2:8" x14ac:dyDescent="0.2">
      <c r="B3583" s="339" t="s">
        <v>1341</v>
      </c>
      <c r="C3583" s="339">
        <v>1</v>
      </c>
      <c r="D3583" s="339" t="s">
        <v>692</v>
      </c>
      <c r="E3583" s="339">
        <v>239.4</v>
      </c>
      <c r="F3583" s="339">
        <v>43.09</v>
      </c>
      <c r="G3583" s="339">
        <f t="shared" si="70"/>
        <v>239.4</v>
      </c>
      <c r="H3583" s="339">
        <f>ROUND((C3583*(F3583)),2)</f>
        <v>43.09</v>
      </c>
    </row>
    <row r="3584" spans="2:8" x14ac:dyDescent="0.2">
      <c r="B3584" s="339" t="s">
        <v>1264</v>
      </c>
      <c r="C3584" s="339">
        <v>2</v>
      </c>
      <c r="D3584" s="339" t="s">
        <v>692</v>
      </c>
      <c r="E3584" s="339">
        <v>2228.98</v>
      </c>
      <c r="F3584" s="339">
        <v>91.31</v>
      </c>
      <c r="G3584" s="339">
        <f t="shared" si="70"/>
        <v>4457.96</v>
      </c>
      <c r="H3584" s="339">
        <f t="shared" si="71"/>
        <v>182.62</v>
      </c>
    </row>
    <row r="3585" spans="1:10" x14ac:dyDescent="0.2">
      <c r="B3585" s="339" t="s">
        <v>1285</v>
      </c>
      <c r="C3585" s="339">
        <v>1</v>
      </c>
      <c r="D3585" s="339" t="s">
        <v>692</v>
      </c>
      <c r="E3585" s="339">
        <v>2105.9700000000003</v>
      </c>
      <c r="F3585" s="339">
        <v>91.38</v>
      </c>
      <c r="G3585" s="339">
        <f t="shared" si="70"/>
        <v>2105.9699999999998</v>
      </c>
      <c r="H3585" s="339">
        <f t="shared" si="71"/>
        <v>91.38</v>
      </c>
    </row>
    <row r="3586" spans="1:10" x14ac:dyDescent="0.2">
      <c r="B3586" s="339" t="s">
        <v>1227</v>
      </c>
    </row>
    <row r="3587" spans="1:10" x14ac:dyDescent="0.2">
      <c r="B3587" s="339" t="s">
        <v>1342</v>
      </c>
      <c r="C3587" s="339">
        <v>1</v>
      </c>
      <c r="D3587" s="339" t="s">
        <v>692</v>
      </c>
      <c r="E3587" s="339">
        <v>2365.92</v>
      </c>
      <c r="F3587" s="339">
        <v>0</v>
      </c>
      <c r="G3587" s="339">
        <f>ROUND((C3587*(E3587)),2)</f>
        <v>2365.92</v>
      </c>
      <c r="H3587" s="339">
        <f>ROUND((C3587*(F3587)),2)</f>
        <v>0</v>
      </c>
    </row>
    <row r="3588" spans="1:10" x14ac:dyDescent="0.2">
      <c r="B3588" s="339" t="s">
        <v>707</v>
      </c>
      <c r="G3588" s="339">
        <f>SUM(G3570:G3587)</f>
        <v>19778.519999999997</v>
      </c>
      <c r="H3588" s="339">
        <f>SUM(H3570:H3587)</f>
        <v>2226.77</v>
      </c>
      <c r="I3588" s="340">
        <f>SUM(G3588:H3588)</f>
        <v>22005.289999999997</v>
      </c>
    </row>
    <row r="3590" spans="1:10" x14ac:dyDescent="0.2">
      <c r="A3590" s="339">
        <f>+A3566+0.01</f>
        <v>116.25000000000013</v>
      </c>
      <c r="B3590" s="339" t="s">
        <v>1343</v>
      </c>
      <c r="C3590" s="339">
        <v>1</v>
      </c>
      <c r="D3590" s="339" t="s">
        <v>692</v>
      </c>
      <c r="G3590" s="339">
        <f>+G3612/C3592</f>
        <v>21905.7</v>
      </c>
      <c r="H3590" s="339">
        <f>+H3612/C3592</f>
        <v>2538.1000000000004</v>
      </c>
      <c r="I3590" s="340">
        <f>+H3590+G3590</f>
        <v>24443.800000000003</v>
      </c>
      <c r="J3590" s="339" t="s">
        <v>701</v>
      </c>
    </row>
    <row r="3591" spans="1:10" x14ac:dyDescent="0.2">
      <c r="B3591" s="339" t="s">
        <v>1344</v>
      </c>
    </row>
    <row r="3592" spans="1:10" x14ac:dyDescent="0.2">
      <c r="B3592" s="339" t="s">
        <v>703</v>
      </c>
      <c r="C3592" s="339">
        <v>1</v>
      </c>
      <c r="D3592" s="339" t="s">
        <v>692</v>
      </c>
    </row>
    <row r="3593" spans="1:10" x14ac:dyDescent="0.2">
      <c r="B3593" s="339" t="s">
        <v>704</v>
      </c>
    </row>
    <row r="3594" spans="1:10" x14ac:dyDescent="0.2">
      <c r="B3594" s="339" t="s">
        <v>1254</v>
      </c>
      <c r="C3594" s="339">
        <v>2</v>
      </c>
      <c r="D3594" s="339" t="s">
        <v>692</v>
      </c>
      <c r="E3594" s="339">
        <v>46.61</v>
      </c>
      <c r="F3594" s="339">
        <v>8.39</v>
      </c>
      <c r="G3594" s="339">
        <f t="shared" ref="G3594:G3609" si="72">ROUND((C3594*(E3594)),2)</f>
        <v>93.22</v>
      </c>
      <c r="H3594" s="339">
        <f>ROUND((C3594*(F3594)),2)</f>
        <v>16.78</v>
      </c>
    </row>
    <row r="3595" spans="1:10" x14ac:dyDescent="0.2">
      <c r="B3595" s="339" t="s">
        <v>1255</v>
      </c>
      <c r="C3595" s="339">
        <v>2</v>
      </c>
      <c r="D3595" s="339" t="s">
        <v>692</v>
      </c>
      <c r="E3595" s="339">
        <v>26.27</v>
      </c>
      <c r="F3595" s="339">
        <v>4.7300000000000004</v>
      </c>
      <c r="G3595" s="339">
        <f t="shared" si="72"/>
        <v>52.54</v>
      </c>
      <c r="H3595" s="339">
        <f>ROUND((C3595*(F3595)),2)</f>
        <v>9.4600000000000009</v>
      </c>
    </row>
    <row r="3596" spans="1:10" x14ac:dyDescent="0.2">
      <c r="B3596" s="339" t="s">
        <v>1256</v>
      </c>
      <c r="C3596" s="339">
        <v>2</v>
      </c>
      <c r="D3596" s="339" t="s">
        <v>692</v>
      </c>
      <c r="E3596" s="339">
        <v>156.78</v>
      </c>
      <c r="F3596" s="339">
        <v>28.22</v>
      </c>
      <c r="G3596" s="339">
        <f t="shared" si="72"/>
        <v>313.56</v>
      </c>
      <c r="H3596" s="339">
        <f>ROUND((C3596*(F3596)),2)</f>
        <v>56.44</v>
      </c>
    </row>
    <row r="3597" spans="1:10" x14ac:dyDescent="0.2">
      <c r="B3597" s="339" t="s">
        <v>1336</v>
      </c>
      <c r="C3597" s="339">
        <v>2</v>
      </c>
      <c r="D3597" s="339" t="s">
        <v>692</v>
      </c>
      <c r="E3597" s="339">
        <v>241.53</v>
      </c>
      <c r="F3597" s="339">
        <v>43.48</v>
      </c>
      <c r="G3597" s="339">
        <f t="shared" si="72"/>
        <v>483.06</v>
      </c>
      <c r="H3597" s="339">
        <f>ROUND((C3597*(F3597)),2)</f>
        <v>86.96</v>
      </c>
    </row>
    <row r="3598" spans="1:10" x14ac:dyDescent="0.2">
      <c r="B3598" s="339" t="s">
        <v>1345</v>
      </c>
      <c r="C3598" s="339">
        <v>1</v>
      </c>
      <c r="D3598" s="339" t="s">
        <v>692</v>
      </c>
      <c r="E3598" s="339">
        <v>2538.14</v>
      </c>
      <c r="F3598" s="339">
        <v>456.87</v>
      </c>
      <c r="G3598" s="339">
        <f t="shared" si="72"/>
        <v>2538.14</v>
      </c>
      <c r="H3598" s="339">
        <f t="shared" ref="H3598:H3609" si="73">ROUND((C3598*(F3598)),2)</f>
        <v>456.87</v>
      </c>
    </row>
    <row r="3599" spans="1:10" x14ac:dyDescent="0.2">
      <c r="B3599" s="339" t="s">
        <v>1338</v>
      </c>
      <c r="C3599" s="339">
        <v>1</v>
      </c>
      <c r="D3599" s="339" t="s">
        <v>692</v>
      </c>
      <c r="E3599" s="339">
        <v>8050.85</v>
      </c>
      <c r="F3599" s="339">
        <v>1449.15</v>
      </c>
      <c r="G3599" s="339">
        <f t="shared" si="72"/>
        <v>8050.85</v>
      </c>
      <c r="H3599" s="339">
        <f t="shared" si="73"/>
        <v>1449.15</v>
      </c>
    </row>
    <row r="3600" spans="1:10" x14ac:dyDescent="0.2">
      <c r="B3600" s="339" t="s">
        <v>1339</v>
      </c>
      <c r="C3600" s="339">
        <v>2</v>
      </c>
      <c r="D3600" s="339" t="s">
        <v>692</v>
      </c>
      <c r="E3600" s="339">
        <v>207.63</v>
      </c>
      <c r="F3600" s="339">
        <v>37.369999999999997</v>
      </c>
      <c r="G3600" s="339">
        <f t="shared" si="72"/>
        <v>415.26</v>
      </c>
      <c r="H3600" s="339">
        <f t="shared" si="73"/>
        <v>74.739999999999995</v>
      </c>
    </row>
    <row r="3601" spans="1:10" x14ac:dyDescent="0.2">
      <c r="B3601" s="339" t="s">
        <v>1282</v>
      </c>
      <c r="C3601" s="339">
        <v>2</v>
      </c>
      <c r="D3601" s="339" t="s">
        <v>692</v>
      </c>
      <c r="E3601" s="339">
        <v>20.25</v>
      </c>
      <c r="F3601" s="339">
        <v>3.65</v>
      </c>
      <c r="G3601" s="339">
        <f t="shared" si="72"/>
        <v>40.5</v>
      </c>
      <c r="H3601" s="339">
        <f t="shared" si="73"/>
        <v>7.3</v>
      </c>
    </row>
    <row r="3602" spans="1:10" x14ac:dyDescent="0.2">
      <c r="B3602" s="339" t="s">
        <v>1283</v>
      </c>
      <c r="C3602" s="339">
        <v>1</v>
      </c>
      <c r="D3602" s="339" t="s">
        <v>692</v>
      </c>
      <c r="E3602" s="339">
        <v>101.25</v>
      </c>
      <c r="F3602" s="339">
        <v>18.23</v>
      </c>
      <c r="G3602" s="339">
        <f t="shared" si="72"/>
        <v>101.25</v>
      </c>
      <c r="H3602" s="339">
        <f t="shared" si="73"/>
        <v>18.23</v>
      </c>
    </row>
    <row r="3603" spans="1:10" x14ac:dyDescent="0.2">
      <c r="B3603" s="339" t="s">
        <v>1346</v>
      </c>
      <c r="C3603" s="339">
        <v>1</v>
      </c>
      <c r="D3603" s="339" t="s">
        <v>692</v>
      </c>
      <c r="E3603" s="339">
        <v>154.24</v>
      </c>
      <c r="F3603" s="339">
        <v>27.76</v>
      </c>
      <c r="G3603" s="339">
        <f t="shared" si="72"/>
        <v>154.24</v>
      </c>
      <c r="H3603" s="339">
        <f>ROUND((C3603*(F3603)),2)</f>
        <v>27.76</v>
      </c>
    </row>
    <row r="3604" spans="1:10" x14ac:dyDescent="0.2">
      <c r="B3604" s="339" t="s">
        <v>1284</v>
      </c>
      <c r="C3604" s="339">
        <v>1</v>
      </c>
      <c r="D3604" s="339" t="s">
        <v>692</v>
      </c>
      <c r="E3604" s="339">
        <v>35</v>
      </c>
      <c r="F3604" s="339">
        <v>6.3</v>
      </c>
      <c r="G3604" s="339">
        <f t="shared" si="72"/>
        <v>35</v>
      </c>
      <c r="H3604" s="339">
        <f t="shared" si="73"/>
        <v>6.3</v>
      </c>
    </row>
    <row r="3605" spans="1:10" x14ac:dyDescent="0.2">
      <c r="B3605" s="339" t="s">
        <v>1262</v>
      </c>
      <c r="C3605" s="339">
        <v>0.05</v>
      </c>
      <c r="D3605" s="339" t="s">
        <v>716</v>
      </c>
      <c r="E3605" s="339">
        <v>1131.3599999999999</v>
      </c>
      <c r="F3605" s="339">
        <v>203.64</v>
      </c>
      <c r="G3605" s="339">
        <f t="shared" si="72"/>
        <v>56.57</v>
      </c>
      <c r="H3605" s="339">
        <f t="shared" si="73"/>
        <v>10.18</v>
      </c>
    </row>
    <row r="3606" spans="1:10" x14ac:dyDescent="0.2">
      <c r="B3606" s="339" t="s">
        <v>1263</v>
      </c>
      <c r="C3606" s="339">
        <v>0.25</v>
      </c>
      <c r="D3606" s="339" t="s">
        <v>692</v>
      </c>
      <c r="E3606" s="339">
        <v>18.64</v>
      </c>
      <c r="F3606" s="339">
        <v>3.36</v>
      </c>
      <c r="G3606" s="339">
        <f t="shared" si="72"/>
        <v>4.66</v>
      </c>
      <c r="H3606" s="339">
        <f t="shared" si="73"/>
        <v>0.84</v>
      </c>
    </row>
    <row r="3607" spans="1:10" x14ac:dyDescent="0.2">
      <c r="B3607" s="339" t="s">
        <v>1341</v>
      </c>
      <c r="C3607" s="339">
        <v>1</v>
      </c>
      <c r="D3607" s="339" t="s">
        <v>692</v>
      </c>
      <c r="E3607" s="339">
        <v>239.4</v>
      </c>
      <c r="F3607" s="339">
        <v>43.09</v>
      </c>
      <c r="G3607" s="339">
        <f t="shared" si="72"/>
        <v>239.4</v>
      </c>
      <c r="H3607" s="339">
        <f t="shared" si="73"/>
        <v>43.09</v>
      </c>
    </row>
    <row r="3608" spans="1:10" x14ac:dyDescent="0.2">
      <c r="B3608" s="339" t="s">
        <v>1264</v>
      </c>
      <c r="C3608" s="339">
        <v>2</v>
      </c>
      <c r="D3608" s="339" t="s">
        <v>692</v>
      </c>
      <c r="E3608" s="339">
        <v>2228.98</v>
      </c>
      <c r="F3608" s="339">
        <v>91.31</v>
      </c>
      <c r="G3608" s="339">
        <f t="shared" si="72"/>
        <v>4457.96</v>
      </c>
      <c r="H3608" s="339">
        <f t="shared" si="73"/>
        <v>182.62</v>
      </c>
    </row>
    <row r="3609" spans="1:10" x14ac:dyDescent="0.2">
      <c r="B3609" s="339" t="s">
        <v>1285</v>
      </c>
      <c r="C3609" s="339">
        <v>1</v>
      </c>
      <c r="D3609" s="339" t="s">
        <v>692</v>
      </c>
      <c r="E3609" s="339">
        <v>2105.9700000000003</v>
      </c>
      <c r="F3609" s="339">
        <v>91.38</v>
      </c>
      <c r="G3609" s="339">
        <f t="shared" si="72"/>
        <v>2105.9699999999998</v>
      </c>
      <c r="H3609" s="339">
        <f t="shared" si="73"/>
        <v>91.38</v>
      </c>
    </row>
    <row r="3610" spans="1:10" x14ac:dyDescent="0.2">
      <c r="B3610" s="339" t="s">
        <v>1227</v>
      </c>
    </row>
    <row r="3611" spans="1:10" x14ac:dyDescent="0.2">
      <c r="B3611" s="339" t="s">
        <v>1342</v>
      </c>
      <c r="C3611" s="339">
        <v>1</v>
      </c>
      <c r="D3611" s="339" t="s">
        <v>692</v>
      </c>
      <c r="E3611" s="339">
        <v>2763.52</v>
      </c>
      <c r="F3611" s="339">
        <v>0</v>
      </c>
      <c r="G3611" s="339">
        <f>ROUND((C3611*(E3611)),2)</f>
        <v>2763.52</v>
      </c>
      <c r="H3611" s="339">
        <f>ROUND((C3611*(F3611)),2)</f>
        <v>0</v>
      </c>
    </row>
    <row r="3612" spans="1:10" x14ac:dyDescent="0.2">
      <c r="B3612" s="339" t="s">
        <v>707</v>
      </c>
      <c r="G3612" s="339">
        <f>SUM(G3594:G3611)</f>
        <v>21905.7</v>
      </c>
      <c r="H3612" s="339">
        <f>SUM(H3594:H3611)</f>
        <v>2538.1000000000004</v>
      </c>
      <c r="I3612" s="340">
        <f>SUM(G3612:H3612)</f>
        <v>24443.800000000003</v>
      </c>
    </row>
    <row r="3614" spans="1:10" x14ac:dyDescent="0.2">
      <c r="A3614" s="339">
        <f>+A3590+0.01</f>
        <v>116.26000000000013</v>
      </c>
      <c r="B3614" s="339" t="s">
        <v>1347</v>
      </c>
      <c r="C3614" s="339">
        <v>1</v>
      </c>
      <c r="D3614" s="339" t="s">
        <v>692</v>
      </c>
      <c r="G3614" s="339">
        <f>+G3634/C3616</f>
        <v>13214.589999999998</v>
      </c>
      <c r="H3614" s="339">
        <f>+H3634/C3616</f>
        <v>1952.7699999999998</v>
      </c>
      <c r="I3614" s="340">
        <f>+H3614+G3614</f>
        <v>15167.359999999999</v>
      </c>
      <c r="J3614" s="339" t="s">
        <v>701</v>
      </c>
    </row>
    <row r="3615" spans="1:10" x14ac:dyDescent="0.2">
      <c r="B3615" s="339" t="s">
        <v>1348</v>
      </c>
    </row>
    <row r="3616" spans="1:10" x14ac:dyDescent="0.2">
      <c r="B3616" s="339" t="s">
        <v>703</v>
      </c>
      <c r="C3616" s="339">
        <v>1</v>
      </c>
      <c r="D3616" s="339" t="s">
        <v>692</v>
      </c>
    </row>
    <row r="3617" spans="2:8" x14ac:dyDescent="0.2">
      <c r="B3617" s="339" t="s">
        <v>704</v>
      </c>
    </row>
    <row r="3618" spans="2:8" x14ac:dyDescent="0.2">
      <c r="B3618" s="339" t="s">
        <v>1254</v>
      </c>
      <c r="C3618" s="339">
        <v>2</v>
      </c>
      <c r="D3618" s="339" t="s">
        <v>692</v>
      </c>
      <c r="E3618" s="339">
        <v>46.61</v>
      </c>
      <c r="F3618" s="339">
        <v>8.39</v>
      </c>
      <c r="G3618" s="339">
        <f t="shared" ref="G3618:G3631" si="74">ROUND((C3618*(E3618)),2)</f>
        <v>93.22</v>
      </c>
      <c r="H3618" s="339">
        <f>ROUND((C3618*(F3618)),2)</f>
        <v>16.78</v>
      </c>
    </row>
    <row r="3619" spans="2:8" x14ac:dyDescent="0.2">
      <c r="B3619" s="339" t="s">
        <v>1255</v>
      </c>
      <c r="C3619" s="339">
        <v>2</v>
      </c>
      <c r="D3619" s="339" t="s">
        <v>692</v>
      </c>
      <c r="E3619" s="339">
        <v>26.27</v>
      </c>
      <c r="F3619" s="339">
        <v>4.7300000000000004</v>
      </c>
      <c r="G3619" s="339">
        <f t="shared" si="74"/>
        <v>52.54</v>
      </c>
      <c r="H3619" s="339">
        <f>ROUND((C3619*(F3619)),2)</f>
        <v>9.4600000000000009</v>
      </c>
    </row>
    <row r="3620" spans="2:8" x14ac:dyDescent="0.2">
      <c r="B3620" s="339" t="s">
        <v>1256</v>
      </c>
      <c r="C3620" s="339">
        <v>2</v>
      </c>
      <c r="D3620" s="339" t="s">
        <v>692</v>
      </c>
      <c r="E3620" s="339">
        <v>156.78</v>
      </c>
      <c r="F3620" s="339">
        <v>28.22</v>
      </c>
      <c r="G3620" s="339">
        <f t="shared" si="74"/>
        <v>313.56</v>
      </c>
      <c r="H3620" s="339">
        <f>ROUND((C3620*(F3620)),2)</f>
        <v>56.44</v>
      </c>
    </row>
    <row r="3621" spans="2:8" x14ac:dyDescent="0.2">
      <c r="B3621" s="339" t="s">
        <v>1336</v>
      </c>
      <c r="C3621" s="339">
        <v>2</v>
      </c>
      <c r="D3621" s="339" t="s">
        <v>692</v>
      </c>
      <c r="E3621" s="339">
        <v>241.53</v>
      </c>
      <c r="F3621" s="339">
        <v>43.48</v>
      </c>
      <c r="G3621" s="339">
        <f t="shared" si="74"/>
        <v>483.06</v>
      </c>
      <c r="H3621" s="339">
        <f>ROUND((C3621*(F3621)),2)</f>
        <v>86.96</v>
      </c>
    </row>
    <row r="3622" spans="2:8" x14ac:dyDescent="0.2">
      <c r="B3622" s="339" t="s">
        <v>1337</v>
      </c>
      <c r="C3622" s="339">
        <v>1</v>
      </c>
      <c r="D3622" s="339" t="s">
        <v>692</v>
      </c>
      <c r="E3622" s="339">
        <v>1097.46</v>
      </c>
      <c r="F3622" s="339">
        <v>197.54</v>
      </c>
      <c r="G3622" s="339">
        <f t="shared" si="74"/>
        <v>1097.46</v>
      </c>
      <c r="H3622" s="339">
        <f t="shared" ref="H3622:H3631" si="75">ROUND((C3622*(F3622)),2)</f>
        <v>197.54</v>
      </c>
    </row>
    <row r="3623" spans="2:8" x14ac:dyDescent="0.2">
      <c r="B3623" s="339" t="s">
        <v>1338</v>
      </c>
      <c r="C3623" s="339">
        <v>1</v>
      </c>
      <c r="D3623" s="339" t="s">
        <v>692</v>
      </c>
      <c r="E3623" s="339">
        <v>8050.85</v>
      </c>
      <c r="F3623" s="339">
        <v>1449.15</v>
      </c>
      <c r="G3623" s="339">
        <f t="shared" si="74"/>
        <v>8050.85</v>
      </c>
      <c r="H3623" s="339">
        <f t="shared" si="75"/>
        <v>1449.15</v>
      </c>
    </row>
    <row r="3624" spans="2:8" x14ac:dyDescent="0.2">
      <c r="B3624" s="339" t="s">
        <v>1339</v>
      </c>
      <c r="C3624" s="339">
        <v>1</v>
      </c>
      <c r="D3624" s="339" t="s">
        <v>692</v>
      </c>
      <c r="E3624" s="339">
        <v>207.63</v>
      </c>
      <c r="F3624" s="339">
        <v>37.369999999999997</v>
      </c>
      <c r="G3624" s="339">
        <f t="shared" si="74"/>
        <v>207.63</v>
      </c>
      <c r="H3624" s="339">
        <f t="shared" si="75"/>
        <v>37.369999999999997</v>
      </c>
    </row>
    <row r="3625" spans="2:8" x14ac:dyDescent="0.2">
      <c r="B3625" s="339" t="s">
        <v>1282</v>
      </c>
      <c r="C3625" s="339">
        <v>1</v>
      </c>
      <c r="D3625" s="339" t="s">
        <v>692</v>
      </c>
      <c r="E3625" s="339">
        <v>20.25</v>
      </c>
      <c r="F3625" s="339">
        <v>3.65</v>
      </c>
      <c r="G3625" s="339">
        <f t="shared" si="74"/>
        <v>20.25</v>
      </c>
      <c r="H3625" s="339">
        <f t="shared" si="75"/>
        <v>3.65</v>
      </c>
    </row>
    <row r="3626" spans="2:8" x14ac:dyDescent="0.2">
      <c r="B3626" s="339" t="s">
        <v>1283</v>
      </c>
      <c r="C3626" s="339">
        <v>1</v>
      </c>
      <c r="D3626" s="339" t="s">
        <v>692</v>
      </c>
      <c r="E3626" s="339">
        <v>101.25</v>
      </c>
      <c r="F3626" s="339">
        <v>18.23</v>
      </c>
      <c r="G3626" s="339">
        <f t="shared" si="74"/>
        <v>101.25</v>
      </c>
      <c r="H3626" s="339">
        <f t="shared" si="75"/>
        <v>18.23</v>
      </c>
    </row>
    <row r="3627" spans="2:8" x14ac:dyDescent="0.2">
      <c r="B3627" s="339" t="s">
        <v>1340</v>
      </c>
      <c r="C3627" s="339">
        <v>1</v>
      </c>
      <c r="D3627" s="339" t="s">
        <v>692</v>
      </c>
      <c r="E3627" s="339">
        <v>93.22</v>
      </c>
      <c r="F3627" s="339">
        <v>16.78</v>
      </c>
      <c r="G3627" s="339">
        <f t="shared" si="74"/>
        <v>93.22</v>
      </c>
      <c r="H3627" s="339">
        <f t="shared" si="75"/>
        <v>16.78</v>
      </c>
    </row>
    <row r="3628" spans="2:8" x14ac:dyDescent="0.2">
      <c r="B3628" s="339" t="s">
        <v>1284</v>
      </c>
      <c r="C3628" s="339">
        <v>1</v>
      </c>
      <c r="D3628" s="339" t="s">
        <v>692</v>
      </c>
      <c r="E3628" s="339">
        <v>35</v>
      </c>
      <c r="F3628" s="339">
        <v>6.3</v>
      </c>
      <c r="G3628" s="339">
        <f t="shared" si="74"/>
        <v>35</v>
      </c>
      <c r="H3628" s="339">
        <f t="shared" si="75"/>
        <v>6.3</v>
      </c>
    </row>
    <row r="3629" spans="2:8" x14ac:dyDescent="0.2">
      <c r="B3629" s="339" t="s">
        <v>1262</v>
      </c>
      <c r="C3629" s="339">
        <v>0.05</v>
      </c>
      <c r="D3629" s="339" t="s">
        <v>716</v>
      </c>
      <c r="E3629" s="339">
        <v>1131.3599999999999</v>
      </c>
      <c r="F3629" s="339">
        <v>203.64</v>
      </c>
      <c r="G3629" s="339">
        <f t="shared" si="74"/>
        <v>56.57</v>
      </c>
      <c r="H3629" s="339">
        <f t="shared" si="75"/>
        <v>10.18</v>
      </c>
    </row>
    <row r="3630" spans="2:8" x14ac:dyDescent="0.2">
      <c r="B3630" s="339" t="s">
        <v>1263</v>
      </c>
      <c r="C3630" s="339">
        <v>0.25</v>
      </c>
      <c r="D3630" s="339" t="s">
        <v>692</v>
      </c>
      <c r="E3630" s="339">
        <v>18.64</v>
      </c>
      <c r="F3630" s="339">
        <v>3.36</v>
      </c>
      <c r="G3630" s="339">
        <f t="shared" si="74"/>
        <v>4.66</v>
      </c>
      <c r="H3630" s="339">
        <f t="shared" si="75"/>
        <v>0.84</v>
      </c>
    </row>
    <row r="3631" spans="2:8" x14ac:dyDescent="0.2">
      <c r="B3631" s="339" t="s">
        <v>1341</v>
      </c>
      <c r="C3631" s="339">
        <v>1</v>
      </c>
      <c r="D3631" s="339" t="s">
        <v>692</v>
      </c>
      <c r="E3631" s="339">
        <v>239.4</v>
      </c>
      <c r="F3631" s="339">
        <v>43.09</v>
      </c>
      <c r="G3631" s="339">
        <f t="shared" si="74"/>
        <v>239.4</v>
      </c>
      <c r="H3631" s="339">
        <f t="shared" si="75"/>
        <v>43.09</v>
      </c>
    </row>
    <row r="3632" spans="2:8" x14ac:dyDescent="0.2">
      <c r="B3632" s="339" t="s">
        <v>1227</v>
      </c>
    </row>
    <row r="3633" spans="1:10" x14ac:dyDescent="0.2">
      <c r="B3633" s="339" t="s">
        <v>1342</v>
      </c>
      <c r="C3633" s="339">
        <v>1</v>
      </c>
      <c r="D3633" s="339" t="s">
        <v>692</v>
      </c>
      <c r="E3633" s="339">
        <v>2365.92</v>
      </c>
      <c r="F3633" s="339">
        <v>0</v>
      </c>
      <c r="G3633" s="339">
        <f>ROUND((C3633*(E3633)),2)</f>
        <v>2365.92</v>
      </c>
      <c r="H3633" s="339">
        <f>ROUND((C3633*(F3633)),2)</f>
        <v>0</v>
      </c>
    </row>
    <row r="3634" spans="1:10" x14ac:dyDescent="0.2">
      <c r="B3634" s="339" t="s">
        <v>707</v>
      </c>
      <c r="G3634" s="339">
        <f>SUM(G3618:G3633)</f>
        <v>13214.589999999998</v>
      </c>
      <c r="H3634" s="339">
        <f>SUM(H3618:H3633)</f>
        <v>1952.7699999999998</v>
      </c>
      <c r="I3634" s="340">
        <f>SUM(G3634:H3634)</f>
        <v>15167.359999999999</v>
      </c>
    </row>
    <row r="3636" spans="1:10" x14ac:dyDescent="0.2">
      <c r="A3636" s="339">
        <f>+A3614+0.01</f>
        <v>116.27000000000014</v>
      </c>
      <c r="B3636" s="339" t="s">
        <v>1349</v>
      </c>
      <c r="C3636" s="339">
        <v>1</v>
      </c>
      <c r="D3636" s="339" t="s">
        <v>692</v>
      </c>
      <c r="G3636" s="339">
        <f>+G3656/C3638</f>
        <v>15341.77</v>
      </c>
      <c r="H3636" s="339">
        <f>+H3656/C3638</f>
        <v>2264.1000000000004</v>
      </c>
      <c r="I3636" s="340">
        <f>+H3636+G3636</f>
        <v>17605.870000000003</v>
      </c>
      <c r="J3636" s="339" t="s">
        <v>701</v>
      </c>
    </row>
    <row r="3637" spans="1:10" x14ac:dyDescent="0.2">
      <c r="B3637" s="339" t="s">
        <v>1350</v>
      </c>
    </row>
    <row r="3638" spans="1:10" x14ac:dyDescent="0.2">
      <c r="B3638" s="339" t="s">
        <v>703</v>
      </c>
      <c r="C3638" s="339">
        <v>1</v>
      </c>
      <c r="D3638" s="339" t="s">
        <v>692</v>
      </c>
    </row>
    <row r="3639" spans="1:10" x14ac:dyDescent="0.2">
      <c r="B3639" s="339" t="s">
        <v>704</v>
      </c>
    </row>
    <row r="3640" spans="1:10" x14ac:dyDescent="0.2">
      <c r="B3640" s="339" t="s">
        <v>1254</v>
      </c>
      <c r="C3640" s="339">
        <v>2</v>
      </c>
      <c r="D3640" s="339" t="s">
        <v>692</v>
      </c>
      <c r="E3640" s="339">
        <v>46.61</v>
      </c>
      <c r="F3640" s="339">
        <v>8.39</v>
      </c>
      <c r="G3640" s="339">
        <f t="shared" ref="G3640:G3653" si="76">ROUND((C3640*(E3640)),2)</f>
        <v>93.22</v>
      </c>
      <c r="H3640" s="339">
        <f>ROUND((C3640*(F3640)),2)</f>
        <v>16.78</v>
      </c>
    </row>
    <row r="3641" spans="1:10" x14ac:dyDescent="0.2">
      <c r="B3641" s="339" t="s">
        <v>1255</v>
      </c>
      <c r="C3641" s="339">
        <v>2</v>
      </c>
      <c r="D3641" s="339" t="s">
        <v>692</v>
      </c>
      <c r="E3641" s="339">
        <v>26.27</v>
      </c>
      <c r="F3641" s="339">
        <v>4.7300000000000004</v>
      </c>
      <c r="G3641" s="339">
        <f t="shared" si="76"/>
        <v>52.54</v>
      </c>
      <c r="H3641" s="339">
        <f>ROUND((C3641*(F3641)),2)</f>
        <v>9.4600000000000009</v>
      </c>
    </row>
    <row r="3642" spans="1:10" x14ac:dyDescent="0.2">
      <c r="B3642" s="339" t="s">
        <v>1256</v>
      </c>
      <c r="C3642" s="339">
        <v>2</v>
      </c>
      <c r="D3642" s="339" t="s">
        <v>692</v>
      </c>
      <c r="E3642" s="339">
        <v>156.78</v>
      </c>
      <c r="F3642" s="339">
        <v>28.22</v>
      </c>
      <c r="G3642" s="339">
        <f t="shared" si="76"/>
        <v>313.56</v>
      </c>
      <c r="H3642" s="339">
        <f>ROUND((C3642*(F3642)),2)</f>
        <v>56.44</v>
      </c>
    </row>
    <row r="3643" spans="1:10" x14ac:dyDescent="0.2">
      <c r="B3643" s="339" t="s">
        <v>1336</v>
      </c>
      <c r="C3643" s="339">
        <v>2</v>
      </c>
      <c r="D3643" s="339" t="s">
        <v>692</v>
      </c>
      <c r="E3643" s="339">
        <v>241.53</v>
      </c>
      <c r="F3643" s="339">
        <v>43.48</v>
      </c>
      <c r="G3643" s="339">
        <f t="shared" si="76"/>
        <v>483.06</v>
      </c>
      <c r="H3643" s="339">
        <f>ROUND((C3643*(F3643)),2)</f>
        <v>86.96</v>
      </c>
    </row>
    <row r="3644" spans="1:10" x14ac:dyDescent="0.2">
      <c r="B3644" s="339" t="s">
        <v>1345</v>
      </c>
      <c r="C3644" s="339">
        <v>1</v>
      </c>
      <c r="D3644" s="339" t="s">
        <v>692</v>
      </c>
      <c r="E3644" s="339">
        <v>2538.14</v>
      </c>
      <c r="F3644" s="339">
        <v>456.87</v>
      </c>
      <c r="G3644" s="339">
        <f t="shared" si="76"/>
        <v>2538.14</v>
      </c>
      <c r="H3644" s="339">
        <f t="shared" ref="H3644:H3653" si="77">ROUND((C3644*(F3644)),2)</f>
        <v>456.87</v>
      </c>
    </row>
    <row r="3645" spans="1:10" x14ac:dyDescent="0.2">
      <c r="B3645" s="339" t="s">
        <v>1338</v>
      </c>
      <c r="C3645" s="339">
        <v>1</v>
      </c>
      <c r="D3645" s="339" t="s">
        <v>692</v>
      </c>
      <c r="E3645" s="339">
        <v>8050.85</v>
      </c>
      <c r="F3645" s="339">
        <v>1449.15</v>
      </c>
      <c r="G3645" s="339">
        <f t="shared" si="76"/>
        <v>8050.85</v>
      </c>
      <c r="H3645" s="339">
        <f t="shared" si="77"/>
        <v>1449.15</v>
      </c>
    </row>
    <row r="3646" spans="1:10" x14ac:dyDescent="0.2">
      <c r="B3646" s="339" t="s">
        <v>1339</v>
      </c>
      <c r="C3646" s="339">
        <v>2</v>
      </c>
      <c r="D3646" s="339" t="s">
        <v>692</v>
      </c>
      <c r="E3646" s="339">
        <v>207.63</v>
      </c>
      <c r="F3646" s="339">
        <v>37.369999999999997</v>
      </c>
      <c r="G3646" s="339">
        <f t="shared" si="76"/>
        <v>415.26</v>
      </c>
      <c r="H3646" s="339">
        <f t="shared" si="77"/>
        <v>74.739999999999995</v>
      </c>
    </row>
    <row r="3647" spans="1:10" x14ac:dyDescent="0.2">
      <c r="B3647" s="339" t="s">
        <v>1282</v>
      </c>
      <c r="C3647" s="339">
        <v>2</v>
      </c>
      <c r="D3647" s="339" t="s">
        <v>692</v>
      </c>
      <c r="E3647" s="339">
        <v>20.25</v>
      </c>
      <c r="F3647" s="339">
        <v>3.65</v>
      </c>
      <c r="G3647" s="339">
        <f t="shared" si="76"/>
        <v>40.5</v>
      </c>
      <c r="H3647" s="339">
        <f t="shared" si="77"/>
        <v>7.3</v>
      </c>
    </row>
    <row r="3648" spans="1:10" x14ac:dyDescent="0.2">
      <c r="B3648" s="339" t="s">
        <v>1283</v>
      </c>
      <c r="C3648" s="339">
        <v>1</v>
      </c>
      <c r="D3648" s="339" t="s">
        <v>692</v>
      </c>
      <c r="E3648" s="339">
        <v>101.25</v>
      </c>
      <c r="F3648" s="339">
        <v>18.23</v>
      </c>
      <c r="G3648" s="339">
        <f t="shared" si="76"/>
        <v>101.25</v>
      </c>
      <c r="H3648" s="339">
        <f t="shared" si="77"/>
        <v>18.23</v>
      </c>
    </row>
    <row r="3649" spans="1:10" x14ac:dyDescent="0.2">
      <c r="B3649" s="339" t="s">
        <v>1346</v>
      </c>
      <c r="C3649" s="339">
        <v>1</v>
      </c>
      <c r="D3649" s="339" t="s">
        <v>692</v>
      </c>
      <c r="E3649" s="339">
        <v>154.24</v>
      </c>
      <c r="F3649" s="339">
        <v>27.76</v>
      </c>
      <c r="G3649" s="339">
        <f t="shared" si="76"/>
        <v>154.24</v>
      </c>
      <c r="H3649" s="339">
        <f t="shared" si="77"/>
        <v>27.76</v>
      </c>
    </row>
    <row r="3650" spans="1:10" x14ac:dyDescent="0.2">
      <c r="B3650" s="339" t="s">
        <v>1284</v>
      </c>
      <c r="C3650" s="339">
        <v>1</v>
      </c>
      <c r="D3650" s="339" t="s">
        <v>692</v>
      </c>
      <c r="E3650" s="339">
        <v>35</v>
      </c>
      <c r="F3650" s="339">
        <v>6.3</v>
      </c>
      <c r="G3650" s="339">
        <f t="shared" si="76"/>
        <v>35</v>
      </c>
      <c r="H3650" s="339">
        <f t="shared" si="77"/>
        <v>6.3</v>
      </c>
    </row>
    <row r="3651" spans="1:10" x14ac:dyDescent="0.2">
      <c r="B3651" s="339" t="s">
        <v>1262</v>
      </c>
      <c r="C3651" s="339">
        <v>0.05</v>
      </c>
      <c r="D3651" s="339" t="s">
        <v>716</v>
      </c>
      <c r="E3651" s="339">
        <v>1131.3599999999999</v>
      </c>
      <c r="F3651" s="339">
        <v>203.64</v>
      </c>
      <c r="G3651" s="339">
        <f t="shared" si="76"/>
        <v>56.57</v>
      </c>
      <c r="H3651" s="339">
        <f t="shared" si="77"/>
        <v>10.18</v>
      </c>
    </row>
    <row r="3652" spans="1:10" x14ac:dyDescent="0.2">
      <c r="B3652" s="339" t="s">
        <v>1263</v>
      </c>
      <c r="C3652" s="339">
        <v>0.25</v>
      </c>
      <c r="D3652" s="339" t="s">
        <v>692</v>
      </c>
      <c r="E3652" s="339">
        <v>18.64</v>
      </c>
      <c r="F3652" s="339">
        <v>3.36</v>
      </c>
      <c r="G3652" s="339">
        <f t="shared" si="76"/>
        <v>4.66</v>
      </c>
      <c r="H3652" s="339">
        <f t="shared" si="77"/>
        <v>0.84</v>
      </c>
    </row>
    <row r="3653" spans="1:10" x14ac:dyDescent="0.2">
      <c r="B3653" s="339" t="s">
        <v>1341</v>
      </c>
      <c r="C3653" s="339">
        <v>1</v>
      </c>
      <c r="D3653" s="339" t="s">
        <v>692</v>
      </c>
      <c r="E3653" s="339">
        <v>239.4</v>
      </c>
      <c r="F3653" s="339">
        <v>43.09</v>
      </c>
      <c r="G3653" s="339">
        <f t="shared" si="76"/>
        <v>239.4</v>
      </c>
      <c r="H3653" s="339">
        <f t="shared" si="77"/>
        <v>43.09</v>
      </c>
    </row>
    <row r="3654" spans="1:10" x14ac:dyDescent="0.2">
      <c r="B3654" s="339" t="s">
        <v>1227</v>
      </c>
    </row>
    <row r="3655" spans="1:10" x14ac:dyDescent="0.2">
      <c r="B3655" s="339" t="s">
        <v>1342</v>
      </c>
      <c r="C3655" s="339">
        <v>1</v>
      </c>
      <c r="D3655" s="339" t="s">
        <v>692</v>
      </c>
      <c r="E3655" s="339">
        <v>2763.52</v>
      </c>
      <c r="F3655" s="339">
        <v>0</v>
      </c>
      <c r="G3655" s="339">
        <f>ROUND((C3655*(E3655)),2)</f>
        <v>2763.52</v>
      </c>
      <c r="H3655" s="339">
        <f>ROUND((C3655*(F3655)),2)</f>
        <v>0</v>
      </c>
    </row>
    <row r="3656" spans="1:10" x14ac:dyDescent="0.2">
      <c r="B3656" s="339" t="s">
        <v>707</v>
      </c>
      <c r="G3656" s="339">
        <f>SUM(G3640:G3655)</f>
        <v>15341.77</v>
      </c>
      <c r="H3656" s="339">
        <f>SUM(H3640:H3655)</f>
        <v>2264.1000000000004</v>
      </c>
      <c r="I3656" s="340">
        <f>SUM(G3656:H3656)</f>
        <v>17605.870000000003</v>
      </c>
    </row>
    <row r="3658" spans="1:10" x14ac:dyDescent="0.2">
      <c r="A3658" s="339">
        <f>+A3636+0.01</f>
        <v>116.28000000000014</v>
      </c>
      <c r="B3658" s="339" t="s">
        <v>1351</v>
      </c>
      <c r="C3658" s="339">
        <v>1</v>
      </c>
      <c r="D3658" s="339" t="s">
        <v>692</v>
      </c>
      <c r="G3658" s="339">
        <f>+G3672/C3660</f>
        <v>11148.56</v>
      </c>
      <c r="H3658" s="339">
        <f>+H3672/C3660</f>
        <v>769.92000000000007</v>
      </c>
      <c r="I3658" s="340">
        <f>+H3658+G3658</f>
        <v>11918.48</v>
      </c>
      <c r="J3658" s="339" t="s">
        <v>701</v>
      </c>
    </row>
    <row r="3659" spans="1:10" x14ac:dyDescent="0.2">
      <c r="B3659" s="339" t="s">
        <v>1352</v>
      </c>
    </row>
    <row r="3660" spans="1:10" x14ac:dyDescent="0.2">
      <c r="B3660" s="339" t="s">
        <v>703</v>
      </c>
      <c r="C3660" s="339">
        <v>1</v>
      </c>
      <c r="D3660" s="339" t="s">
        <v>692</v>
      </c>
    </row>
    <row r="3661" spans="1:10" x14ac:dyDescent="0.2">
      <c r="B3661" s="339" t="s">
        <v>704</v>
      </c>
    </row>
    <row r="3662" spans="1:10" x14ac:dyDescent="0.2">
      <c r="B3662" s="339" t="s">
        <v>1255</v>
      </c>
      <c r="C3662" s="339">
        <v>1</v>
      </c>
      <c r="D3662" s="339" t="s">
        <v>692</v>
      </c>
      <c r="E3662" s="339">
        <v>26.27</v>
      </c>
      <c r="F3662" s="339">
        <v>4.7300000000000004</v>
      </c>
      <c r="G3662" s="339">
        <f t="shared" ref="G3662:G3668" si="78">ROUND((C3662*(E3662)),2)</f>
        <v>26.27</v>
      </c>
      <c r="H3662" s="339">
        <f>ROUND((C3662*(F3662)),2)</f>
        <v>4.7300000000000004</v>
      </c>
    </row>
    <row r="3663" spans="1:10" x14ac:dyDescent="0.2">
      <c r="B3663" s="339" t="s">
        <v>1353</v>
      </c>
      <c r="C3663" s="339">
        <v>1</v>
      </c>
      <c r="D3663" s="339" t="s">
        <v>692</v>
      </c>
      <c r="E3663" s="339">
        <v>1283.05</v>
      </c>
      <c r="F3663" s="339">
        <v>230.95</v>
      </c>
      <c r="G3663" s="339">
        <f t="shared" si="78"/>
        <v>1283.05</v>
      </c>
      <c r="H3663" s="339">
        <f t="shared" ref="H3663:H3668" si="79">ROUND((C3663*(F3663)),2)</f>
        <v>230.95</v>
      </c>
    </row>
    <row r="3664" spans="1:10" x14ac:dyDescent="0.2">
      <c r="B3664" s="339" t="s">
        <v>1354</v>
      </c>
      <c r="C3664" s="339">
        <v>1</v>
      </c>
      <c r="D3664" s="339" t="s">
        <v>692</v>
      </c>
      <c r="E3664" s="339">
        <v>1567.8</v>
      </c>
      <c r="F3664" s="339">
        <v>282.2</v>
      </c>
      <c r="G3664" s="339">
        <f t="shared" si="78"/>
        <v>1567.8</v>
      </c>
      <c r="H3664" s="339">
        <f t="shared" si="79"/>
        <v>282.2</v>
      </c>
    </row>
    <row r="3665" spans="1:10" x14ac:dyDescent="0.2">
      <c r="B3665" s="339" t="s">
        <v>1355</v>
      </c>
      <c r="C3665" s="339">
        <v>1</v>
      </c>
      <c r="D3665" s="339" t="s">
        <v>692</v>
      </c>
      <c r="E3665" s="339">
        <v>4405.7699999999995</v>
      </c>
      <c r="F3665" s="339">
        <v>149.70999999999998</v>
      </c>
      <c r="G3665" s="339">
        <f t="shared" si="78"/>
        <v>4405.7700000000004</v>
      </c>
      <c r="H3665" s="339">
        <f t="shared" si="79"/>
        <v>149.71</v>
      </c>
    </row>
    <row r="3666" spans="1:10" x14ac:dyDescent="0.2">
      <c r="B3666" s="339" t="s">
        <v>1262</v>
      </c>
      <c r="C3666" s="339">
        <v>0.05</v>
      </c>
      <c r="D3666" s="339" t="s">
        <v>716</v>
      </c>
      <c r="E3666" s="339">
        <v>1131.3599999999999</v>
      </c>
      <c r="F3666" s="339">
        <v>203.64</v>
      </c>
      <c r="G3666" s="339">
        <f t="shared" si="78"/>
        <v>56.57</v>
      </c>
      <c r="H3666" s="339">
        <f t="shared" si="79"/>
        <v>10.18</v>
      </c>
    </row>
    <row r="3667" spans="1:10" x14ac:dyDescent="0.2">
      <c r="B3667" s="339" t="s">
        <v>1263</v>
      </c>
      <c r="C3667" s="339">
        <v>0.25</v>
      </c>
      <c r="D3667" s="339" t="s">
        <v>692</v>
      </c>
      <c r="E3667" s="339">
        <v>18.64</v>
      </c>
      <c r="F3667" s="339">
        <v>3.36</v>
      </c>
      <c r="G3667" s="339">
        <f t="shared" si="78"/>
        <v>4.66</v>
      </c>
      <c r="H3667" s="339">
        <f t="shared" si="79"/>
        <v>0.84</v>
      </c>
    </row>
    <row r="3668" spans="1:10" x14ac:dyDescent="0.2">
      <c r="B3668" s="339" t="s">
        <v>1264</v>
      </c>
      <c r="C3668" s="339">
        <v>1</v>
      </c>
      <c r="D3668" s="339" t="s">
        <v>692</v>
      </c>
      <c r="E3668" s="339">
        <v>2228.98</v>
      </c>
      <c r="F3668" s="339">
        <v>91.31</v>
      </c>
      <c r="G3668" s="339">
        <f t="shared" si="78"/>
        <v>2228.98</v>
      </c>
      <c r="H3668" s="339">
        <f t="shared" si="79"/>
        <v>91.31</v>
      </c>
    </row>
    <row r="3669" spans="1:10" x14ac:dyDescent="0.2">
      <c r="B3669" s="339" t="s">
        <v>1227</v>
      </c>
    </row>
    <row r="3670" spans="1:10" x14ac:dyDescent="0.2">
      <c r="B3670" s="339" t="s">
        <v>1356</v>
      </c>
      <c r="C3670" s="339">
        <v>1</v>
      </c>
      <c r="D3670" s="339" t="s">
        <v>692</v>
      </c>
      <c r="E3670" s="339">
        <v>787.73</v>
      </c>
      <c r="F3670" s="339">
        <v>0</v>
      </c>
      <c r="G3670" s="339">
        <f>ROUND((C3670*(E3670)),2)</f>
        <v>787.73</v>
      </c>
      <c r="H3670" s="339">
        <f>ROUND((C3670*(F3670)),2)</f>
        <v>0</v>
      </c>
    </row>
    <row r="3671" spans="1:10" x14ac:dyDescent="0.2">
      <c r="B3671" s="339" t="s">
        <v>1357</v>
      </c>
      <c r="C3671" s="339">
        <v>1</v>
      </c>
      <c r="D3671" s="339" t="s">
        <v>692</v>
      </c>
      <c r="E3671" s="339">
        <v>787.73</v>
      </c>
      <c r="F3671" s="339">
        <v>0</v>
      </c>
      <c r="G3671" s="339">
        <f>ROUND((C3671*(E3671)),2)</f>
        <v>787.73</v>
      </c>
      <c r="H3671" s="339">
        <f>ROUND((C3671*(F3671)),2)</f>
        <v>0</v>
      </c>
    </row>
    <row r="3672" spans="1:10" x14ac:dyDescent="0.2">
      <c r="B3672" s="339" t="s">
        <v>707</v>
      </c>
      <c r="G3672" s="339">
        <f>SUM(G3662:G3671)</f>
        <v>11148.56</v>
      </c>
      <c r="H3672" s="339">
        <f>SUM(H3662:H3671)</f>
        <v>769.92000000000007</v>
      </c>
      <c r="I3672" s="340">
        <f>SUM(G3672:H3672)</f>
        <v>11918.48</v>
      </c>
    </row>
    <row r="3674" spans="1:10" ht="24" x14ac:dyDescent="0.2">
      <c r="A3674" s="339">
        <f>+A3658+0.01</f>
        <v>116.29000000000015</v>
      </c>
      <c r="B3674" s="339" t="s">
        <v>1358</v>
      </c>
      <c r="C3674" s="339">
        <v>1</v>
      </c>
      <c r="D3674" s="339" t="s">
        <v>692</v>
      </c>
      <c r="G3674" s="339">
        <f>+G3685/C3676</f>
        <v>13491.099999999999</v>
      </c>
      <c r="H3674" s="339">
        <f>+H3685/C3676</f>
        <v>1272.46</v>
      </c>
      <c r="I3674" s="340">
        <f>+H3674+G3674</f>
        <v>14763.559999999998</v>
      </c>
      <c r="J3674" s="339" t="s">
        <v>701</v>
      </c>
    </row>
    <row r="3675" spans="1:10" x14ac:dyDescent="0.2">
      <c r="B3675" s="339" t="s">
        <v>1359</v>
      </c>
    </row>
    <row r="3676" spans="1:10" x14ac:dyDescent="0.2">
      <c r="B3676" s="339" t="s">
        <v>703</v>
      </c>
      <c r="C3676" s="339">
        <v>1</v>
      </c>
      <c r="D3676" s="339" t="s">
        <v>692</v>
      </c>
    </row>
    <row r="3677" spans="1:10" x14ac:dyDescent="0.2">
      <c r="B3677" s="339" t="s">
        <v>704</v>
      </c>
    </row>
    <row r="3678" spans="1:10" x14ac:dyDescent="0.2">
      <c r="B3678" s="339" t="s">
        <v>1360</v>
      </c>
      <c r="C3678" s="339">
        <v>2</v>
      </c>
      <c r="D3678" s="339" t="s">
        <v>692</v>
      </c>
      <c r="E3678" s="339">
        <v>16.95</v>
      </c>
      <c r="F3678" s="339">
        <v>3.05</v>
      </c>
      <c r="G3678" s="339">
        <f>ROUND((C3678*(E3678)),2)</f>
        <v>33.9</v>
      </c>
      <c r="H3678" s="339">
        <f>ROUND((C3678*(F3678)),2)</f>
        <v>6.1</v>
      </c>
    </row>
    <row r="3679" spans="1:10" x14ac:dyDescent="0.2">
      <c r="B3679" s="339" t="s">
        <v>1361</v>
      </c>
      <c r="C3679" s="339">
        <v>1</v>
      </c>
      <c r="D3679" s="339" t="s">
        <v>692</v>
      </c>
      <c r="E3679" s="339">
        <v>5508.47</v>
      </c>
      <c r="F3679" s="339">
        <v>991.52</v>
      </c>
      <c r="G3679" s="339">
        <f>ROUND((C3679*(E3679)),2)</f>
        <v>5508.47</v>
      </c>
      <c r="H3679" s="339">
        <f>ROUND((C3679*(F3679)),2)</f>
        <v>991.52</v>
      </c>
    </row>
    <row r="3680" spans="1:10" x14ac:dyDescent="0.2">
      <c r="B3680" s="339" t="s">
        <v>1263</v>
      </c>
      <c r="C3680" s="339">
        <v>0.25</v>
      </c>
      <c r="D3680" s="339" t="s">
        <v>692</v>
      </c>
      <c r="E3680" s="339">
        <v>18.64</v>
      </c>
      <c r="F3680" s="339">
        <v>3.36</v>
      </c>
      <c r="G3680" s="339">
        <f>ROUND((C3680*(E3680)),2)</f>
        <v>4.66</v>
      </c>
      <c r="H3680" s="339">
        <f>ROUND((C3680*(F3680)),2)</f>
        <v>0.84</v>
      </c>
    </row>
    <row r="3681" spans="1:10" x14ac:dyDescent="0.2">
      <c r="B3681" s="339" t="s">
        <v>1264</v>
      </c>
      <c r="C3681" s="339">
        <v>2</v>
      </c>
      <c r="D3681" s="339" t="s">
        <v>692</v>
      </c>
      <c r="E3681" s="339">
        <v>2228.98</v>
      </c>
      <c r="F3681" s="339">
        <v>91.31</v>
      </c>
      <c r="G3681" s="339">
        <f>ROUND((C3681*(E3681)),2)</f>
        <v>4457.96</v>
      </c>
      <c r="H3681" s="339">
        <f>ROUND((C3681*(F3681)),2)</f>
        <v>182.62</v>
      </c>
    </row>
    <row r="3682" spans="1:10" x14ac:dyDescent="0.2">
      <c r="B3682" s="339" t="s">
        <v>1285</v>
      </c>
      <c r="C3682" s="339">
        <v>1</v>
      </c>
      <c r="D3682" s="339" t="s">
        <v>692</v>
      </c>
      <c r="E3682" s="339">
        <v>2105.9700000000003</v>
      </c>
      <c r="F3682" s="339">
        <v>91.38</v>
      </c>
      <c r="G3682" s="339">
        <f>ROUND((C3682*(E3682)),2)</f>
        <v>2105.9699999999998</v>
      </c>
      <c r="H3682" s="339">
        <f>ROUND((C3682*(F3682)),2)</f>
        <v>91.38</v>
      </c>
    </row>
    <row r="3683" spans="1:10" x14ac:dyDescent="0.2">
      <c r="B3683" s="339" t="s">
        <v>1227</v>
      </c>
    </row>
    <row r="3684" spans="1:10" x14ac:dyDescent="0.2">
      <c r="B3684" s="339" t="s">
        <v>1362</v>
      </c>
      <c r="C3684" s="339">
        <v>1</v>
      </c>
      <c r="D3684" s="339" t="s">
        <v>692</v>
      </c>
      <c r="E3684" s="339">
        <v>1380.14</v>
      </c>
      <c r="F3684" s="339">
        <v>0</v>
      </c>
      <c r="G3684" s="339">
        <f>ROUND((C3684*(E3684)),2)</f>
        <v>1380.14</v>
      </c>
      <c r="H3684" s="339">
        <f>ROUND((C3684*(F3684)),2)</f>
        <v>0</v>
      </c>
    </row>
    <row r="3685" spans="1:10" x14ac:dyDescent="0.2">
      <c r="B3685" s="339" t="s">
        <v>707</v>
      </c>
      <c r="G3685" s="339">
        <f>SUM(G3678:G3684)</f>
        <v>13491.099999999999</v>
      </c>
      <c r="H3685" s="339">
        <f>SUM(H3678:H3684)</f>
        <v>1272.46</v>
      </c>
      <c r="I3685" s="340">
        <f>SUM(G3685:H3685)</f>
        <v>14763.559999999998</v>
      </c>
    </row>
    <row r="3687" spans="1:10" ht="24" x14ac:dyDescent="0.2">
      <c r="A3687" s="339">
        <f>+A3674+0.01</f>
        <v>116.30000000000015</v>
      </c>
      <c r="B3687" s="339" t="s">
        <v>1363</v>
      </c>
      <c r="C3687" s="339">
        <v>1</v>
      </c>
      <c r="D3687" s="339" t="s">
        <v>692</v>
      </c>
      <c r="G3687" s="339">
        <f>+G3699/C3689</f>
        <v>12348.25</v>
      </c>
      <c r="H3687" s="339">
        <f>+H3699/C3689</f>
        <v>889.28</v>
      </c>
      <c r="I3687" s="340">
        <f>+H3687+G3687</f>
        <v>13237.53</v>
      </c>
      <c r="J3687" s="339" t="s">
        <v>701</v>
      </c>
    </row>
    <row r="3688" spans="1:10" x14ac:dyDescent="0.2">
      <c r="B3688" s="339" t="s">
        <v>1364</v>
      </c>
    </row>
    <row r="3689" spans="1:10" x14ac:dyDescent="0.2">
      <c r="B3689" s="339" t="s">
        <v>703</v>
      </c>
      <c r="C3689" s="339">
        <v>1</v>
      </c>
      <c r="D3689" s="339" t="s">
        <v>692</v>
      </c>
    </row>
    <row r="3690" spans="1:10" x14ac:dyDescent="0.2">
      <c r="B3690" s="339" t="s">
        <v>704</v>
      </c>
    </row>
    <row r="3691" spans="1:10" x14ac:dyDescent="0.2">
      <c r="B3691" s="339" t="s">
        <v>1360</v>
      </c>
      <c r="C3691" s="339">
        <v>3</v>
      </c>
      <c r="D3691" s="339" t="s">
        <v>692</v>
      </c>
      <c r="E3691" s="339">
        <v>16.95</v>
      </c>
      <c r="F3691" s="339">
        <v>3.05</v>
      </c>
      <c r="G3691" s="339">
        <f t="shared" ref="G3691:G3696" si="80">ROUND((C3691*(E3691)),2)</f>
        <v>50.85</v>
      </c>
      <c r="H3691" s="339">
        <f t="shared" ref="H3691:H3696" si="81">ROUND((C3691*(F3691)),2)</f>
        <v>9.15</v>
      </c>
    </row>
    <row r="3692" spans="1:10" x14ac:dyDescent="0.2">
      <c r="B3692" s="339" t="s">
        <v>1319</v>
      </c>
      <c r="C3692" s="339">
        <v>1</v>
      </c>
      <c r="D3692" s="339" t="s">
        <v>692</v>
      </c>
      <c r="E3692" s="339">
        <v>15.25</v>
      </c>
      <c r="F3692" s="339">
        <v>2.75</v>
      </c>
      <c r="G3692" s="339">
        <f t="shared" si="80"/>
        <v>15.25</v>
      </c>
      <c r="H3692" s="339">
        <f t="shared" si="81"/>
        <v>2.75</v>
      </c>
    </row>
    <row r="3693" spans="1:10" x14ac:dyDescent="0.2">
      <c r="B3693" s="339" t="s">
        <v>1365</v>
      </c>
      <c r="C3693" s="339">
        <v>1</v>
      </c>
      <c r="D3693" s="339" t="s">
        <v>692</v>
      </c>
      <c r="E3693" s="339">
        <v>3347.46</v>
      </c>
      <c r="F3693" s="339">
        <v>602.54</v>
      </c>
      <c r="G3693" s="339">
        <f t="shared" si="80"/>
        <v>3347.46</v>
      </c>
      <c r="H3693" s="339">
        <f t="shared" si="81"/>
        <v>602.54</v>
      </c>
    </row>
    <row r="3694" spans="1:10" x14ac:dyDescent="0.2">
      <c r="B3694" s="339" t="s">
        <v>1263</v>
      </c>
      <c r="C3694" s="339">
        <v>0.25</v>
      </c>
      <c r="D3694" s="339" t="s">
        <v>692</v>
      </c>
      <c r="E3694" s="339">
        <v>18.64</v>
      </c>
      <c r="F3694" s="339">
        <v>3.36</v>
      </c>
      <c r="G3694" s="339">
        <f t="shared" si="80"/>
        <v>4.66</v>
      </c>
      <c r="H3694" s="339">
        <f t="shared" si="81"/>
        <v>0.84</v>
      </c>
    </row>
    <row r="3695" spans="1:10" x14ac:dyDescent="0.2">
      <c r="B3695" s="339" t="s">
        <v>1264</v>
      </c>
      <c r="C3695" s="339">
        <v>2</v>
      </c>
      <c r="D3695" s="339" t="s">
        <v>692</v>
      </c>
      <c r="E3695" s="339">
        <v>2228.98</v>
      </c>
      <c r="F3695" s="339">
        <v>91.31</v>
      </c>
      <c r="G3695" s="339">
        <f t="shared" si="80"/>
        <v>4457.96</v>
      </c>
      <c r="H3695" s="339">
        <f t="shared" si="81"/>
        <v>182.62</v>
      </c>
    </row>
    <row r="3696" spans="1:10" x14ac:dyDescent="0.2">
      <c r="B3696" s="339" t="s">
        <v>1285</v>
      </c>
      <c r="C3696" s="339">
        <v>1</v>
      </c>
      <c r="D3696" s="339" t="s">
        <v>692</v>
      </c>
      <c r="E3696" s="339">
        <v>2105.9700000000003</v>
      </c>
      <c r="F3696" s="339">
        <v>91.38</v>
      </c>
      <c r="G3696" s="339">
        <f t="shared" si="80"/>
        <v>2105.9699999999998</v>
      </c>
      <c r="H3696" s="339">
        <f t="shared" si="81"/>
        <v>91.38</v>
      </c>
    </row>
    <row r="3697" spans="1:10" x14ac:dyDescent="0.2">
      <c r="B3697" s="339" t="s">
        <v>1227</v>
      </c>
    </row>
    <row r="3698" spans="1:10" x14ac:dyDescent="0.2">
      <c r="B3698" s="339" t="s">
        <v>1366</v>
      </c>
      <c r="C3698" s="339">
        <v>1</v>
      </c>
      <c r="D3698" s="339" t="s">
        <v>692</v>
      </c>
      <c r="E3698" s="339">
        <v>2366.0970149999998</v>
      </c>
      <c r="F3698" s="339">
        <v>0</v>
      </c>
      <c r="G3698" s="339">
        <f>ROUND((C3698*(E3698)),2)</f>
        <v>2366.1</v>
      </c>
      <c r="H3698" s="339">
        <f>ROUND((C3698*(F3698)),2)</f>
        <v>0</v>
      </c>
    </row>
    <row r="3699" spans="1:10" x14ac:dyDescent="0.2">
      <c r="B3699" s="339" t="s">
        <v>707</v>
      </c>
      <c r="G3699" s="339">
        <f>SUM(G3691:G3698)</f>
        <v>12348.25</v>
      </c>
      <c r="H3699" s="339">
        <f>SUM(H3691:H3698)</f>
        <v>889.28</v>
      </c>
      <c r="I3699" s="340">
        <f>SUM(G3699:H3699)</f>
        <v>13237.53</v>
      </c>
    </row>
    <row r="3701" spans="1:10" ht="24" x14ac:dyDescent="0.2">
      <c r="A3701" s="339">
        <f>+A3687+0.01</f>
        <v>116.31000000000016</v>
      </c>
      <c r="B3701" s="339" t="s">
        <v>1367</v>
      </c>
      <c r="C3701" s="339">
        <v>1</v>
      </c>
      <c r="D3701" s="339" t="s">
        <v>692</v>
      </c>
      <c r="G3701" s="339">
        <f>+G3712/C3703</f>
        <v>23122.089999999997</v>
      </c>
      <c r="H3701" s="339">
        <f>+H3712/C3703</f>
        <v>2641.04</v>
      </c>
      <c r="I3701" s="340">
        <f>+H3701+G3701</f>
        <v>25763.129999999997</v>
      </c>
      <c r="J3701" s="339" t="s">
        <v>701</v>
      </c>
    </row>
    <row r="3702" spans="1:10" x14ac:dyDescent="0.2">
      <c r="B3702" s="339" t="s">
        <v>1368</v>
      </c>
    </row>
    <row r="3703" spans="1:10" x14ac:dyDescent="0.2">
      <c r="B3703" s="339" t="s">
        <v>703</v>
      </c>
      <c r="C3703" s="339">
        <v>1</v>
      </c>
      <c r="D3703" s="339" t="s">
        <v>692</v>
      </c>
    </row>
    <row r="3704" spans="1:10" x14ac:dyDescent="0.2">
      <c r="B3704" s="339" t="s">
        <v>704</v>
      </c>
    </row>
    <row r="3705" spans="1:10" x14ac:dyDescent="0.2">
      <c r="B3705" s="339" t="s">
        <v>1369</v>
      </c>
      <c r="C3705" s="339">
        <v>1</v>
      </c>
      <c r="D3705" s="339" t="s">
        <v>692</v>
      </c>
      <c r="E3705" s="339">
        <v>388.14</v>
      </c>
      <c r="F3705" s="339">
        <v>69.87</v>
      </c>
      <c r="G3705" s="339">
        <f>ROUND((C3705*(E3705)),2)</f>
        <v>388.14</v>
      </c>
      <c r="H3705" s="339">
        <f>ROUND((C3705*(F3705)),2)</f>
        <v>69.87</v>
      </c>
    </row>
    <row r="3706" spans="1:10" x14ac:dyDescent="0.2">
      <c r="B3706" s="339" t="s">
        <v>1370</v>
      </c>
      <c r="C3706" s="339">
        <v>1</v>
      </c>
      <c r="D3706" s="339" t="s">
        <v>692</v>
      </c>
      <c r="E3706" s="339">
        <v>8384.75</v>
      </c>
      <c r="F3706" s="339">
        <v>1509.26</v>
      </c>
      <c r="G3706" s="339">
        <f>ROUND((C3706*(E3706)),2)</f>
        <v>8384.75</v>
      </c>
      <c r="H3706" s="339">
        <f>ROUND((C3706*(F3706)),2)</f>
        <v>1509.26</v>
      </c>
    </row>
    <row r="3707" spans="1:10" x14ac:dyDescent="0.2">
      <c r="B3707" s="339" t="s">
        <v>1371</v>
      </c>
      <c r="C3707" s="339">
        <v>1</v>
      </c>
      <c r="D3707" s="339" t="s">
        <v>692</v>
      </c>
      <c r="E3707" s="339">
        <v>328.81</v>
      </c>
      <c r="F3707" s="339">
        <v>59.19</v>
      </c>
      <c r="G3707" s="339">
        <f>ROUND((C3707*(E3707)),2)</f>
        <v>328.81</v>
      </c>
      <c r="H3707" s="339">
        <f>ROUND((C3707*(F3707)),2)</f>
        <v>59.19</v>
      </c>
    </row>
    <row r="3708" spans="1:10" x14ac:dyDescent="0.2">
      <c r="B3708" s="339" t="s">
        <v>1372</v>
      </c>
      <c r="C3708" s="339">
        <v>0.11</v>
      </c>
      <c r="D3708" s="339" t="s">
        <v>692</v>
      </c>
      <c r="E3708" s="339">
        <v>6219.8300000000008</v>
      </c>
      <c r="F3708" s="339">
        <v>1031.28</v>
      </c>
      <c r="G3708" s="339">
        <f>ROUND((C3708*(E3708)),2)</f>
        <v>684.18</v>
      </c>
      <c r="H3708" s="339">
        <f>ROUND((C3708*(F3708)),2)</f>
        <v>113.44</v>
      </c>
    </row>
    <row r="3709" spans="1:10" x14ac:dyDescent="0.2">
      <c r="B3709" s="339" t="s">
        <v>1373</v>
      </c>
      <c r="C3709" s="339">
        <v>1</v>
      </c>
      <c r="D3709" s="339" t="s">
        <v>692</v>
      </c>
      <c r="E3709" s="339">
        <v>12348.25</v>
      </c>
      <c r="F3709" s="339">
        <v>889.28</v>
      </c>
      <c r="G3709" s="339">
        <f>ROUND((C3709*(E3709)),2)</f>
        <v>12348.25</v>
      </c>
      <c r="H3709" s="339">
        <f>ROUND((C3709*(F3709)),2)</f>
        <v>889.28</v>
      </c>
    </row>
    <row r="3710" spans="1:10" x14ac:dyDescent="0.2">
      <c r="B3710" s="339" t="s">
        <v>1227</v>
      </c>
    </row>
    <row r="3711" spans="1:10" x14ac:dyDescent="0.2">
      <c r="B3711" s="339" t="s">
        <v>1374</v>
      </c>
      <c r="C3711" s="339">
        <v>1</v>
      </c>
      <c r="D3711" s="339" t="s">
        <v>692</v>
      </c>
      <c r="E3711" s="339">
        <v>987.9551449999999</v>
      </c>
      <c r="F3711" s="339">
        <v>0</v>
      </c>
      <c r="G3711" s="339">
        <f>ROUND((C3711*(E3711)),2)</f>
        <v>987.96</v>
      </c>
      <c r="H3711" s="339">
        <f>ROUND((C3711*(F3711)),2)</f>
        <v>0</v>
      </c>
    </row>
    <row r="3712" spans="1:10" x14ac:dyDescent="0.2">
      <c r="B3712" s="339" t="s">
        <v>707</v>
      </c>
      <c r="G3712" s="339">
        <f>SUM(G3705:G3711)</f>
        <v>23122.089999999997</v>
      </c>
      <c r="H3712" s="339">
        <f>SUM(H3705:H3711)</f>
        <v>2641.04</v>
      </c>
      <c r="I3712" s="340">
        <f>SUM(G3712:H3712)</f>
        <v>25763.129999999997</v>
      </c>
    </row>
    <row r="3714" spans="1:10" ht="24" x14ac:dyDescent="0.2">
      <c r="A3714" s="339">
        <f>+A3701+0.01</f>
        <v>116.32000000000016</v>
      </c>
      <c r="B3714" s="339" t="s">
        <v>1375</v>
      </c>
      <c r="C3714" s="339">
        <v>1</v>
      </c>
      <c r="D3714" s="339" t="s">
        <v>692</v>
      </c>
      <c r="G3714" s="339">
        <f>+G3725/C3716</f>
        <v>24264.94</v>
      </c>
      <c r="H3714" s="339">
        <f>+H3725/C3716</f>
        <v>3024.2200000000003</v>
      </c>
      <c r="I3714" s="340">
        <f>+H3714+G3714</f>
        <v>27289.16</v>
      </c>
      <c r="J3714" s="339" t="s">
        <v>701</v>
      </c>
    </row>
    <row r="3715" spans="1:10" x14ac:dyDescent="0.2">
      <c r="B3715" s="339" t="s">
        <v>1368</v>
      </c>
    </row>
    <row r="3716" spans="1:10" x14ac:dyDescent="0.2">
      <c r="B3716" s="339" t="s">
        <v>703</v>
      </c>
      <c r="C3716" s="339">
        <v>1</v>
      </c>
      <c r="D3716" s="339" t="s">
        <v>692</v>
      </c>
    </row>
    <row r="3717" spans="1:10" x14ac:dyDescent="0.2">
      <c r="B3717" s="339" t="s">
        <v>704</v>
      </c>
    </row>
    <row r="3718" spans="1:10" x14ac:dyDescent="0.2">
      <c r="B3718" s="339" t="s">
        <v>1369</v>
      </c>
      <c r="C3718" s="339">
        <v>1</v>
      </c>
      <c r="D3718" s="339" t="s">
        <v>692</v>
      </c>
      <c r="E3718" s="339">
        <v>388.14</v>
      </c>
      <c r="F3718" s="339">
        <v>69.87</v>
      </c>
      <c r="G3718" s="339">
        <f>ROUND((C3718*(E3718)),2)</f>
        <v>388.14</v>
      </c>
      <c r="H3718" s="339">
        <f>ROUND((C3718*(F3718)),2)</f>
        <v>69.87</v>
      </c>
    </row>
    <row r="3719" spans="1:10" x14ac:dyDescent="0.2">
      <c r="B3719" s="339" t="s">
        <v>1370</v>
      </c>
      <c r="C3719" s="339">
        <v>1</v>
      </c>
      <c r="D3719" s="339" t="s">
        <v>692</v>
      </c>
      <c r="E3719" s="339">
        <v>8384.75</v>
      </c>
      <c r="F3719" s="339">
        <v>1509.26</v>
      </c>
      <c r="G3719" s="339">
        <f>ROUND((C3719*(E3719)),2)</f>
        <v>8384.75</v>
      </c>
      <c r="H3719" s="339">
        <f>ROUND((C3719*(F3719)),2)</f>
        <v>1509.26</v>
      </c>
    </row>
    <row r="3720" spans="1:10" x14ac:dyDescent="0.2">
      <c r="B3720" s="339" t="s">
        <v>1371</v>
      </c>
      <c r="C3720" s="339">
        <v>1</v>
      </c>
      <c r="D3720" s="339" t="s">
        <v>692</v>
      </c>
      <c r="E3720" s="339">
        <v>328.81</v>
      </c>
      <c r="F3720" s="339">
        <v>59.19</v>
      </c>
      <c r="G3720" s="339">
        <f>ROUND((C3720*(E3720)),2)</f>
        <v>328.81</v>
      </c>
      <c r="H3720" s="339">
        <f>ROUND((C3720*(F3720)),2)</f>
        <v>59.19</v>
      </c>
    </row>
    <row r="3721" spans="1:10" x14ac:dyDescent="0.2">
      <c r="B3721" s="339" t="s">
        <v>1372</v>
      </c>
      <c r="C3721" s="339">
        <v>0.11</v>
      </c>
      <c r="D3721" s="339" t="s">
        <v>692</v>
      </c>
      <c r="E3721" s="339">
        <v>6219.8300000000008</v>
      </c>
      <c r="F3721" s="339">
        <v>1031.28</v>
      </c>
      <c r="G3721" s="339">
        <f>ROUND((C3721*(E3721)),2)</f>
        <v>684.18</v>
      </c>
      <c r="H3721" s="339">
        <f>ROUND((C3721*(F3721)),2)</f>
        <v>113.44</v>
      </c>
    </row>
    <row r="3722" spans="1:10" x14ac:dyDescent="0.2">
      <c r="B3722" s="339" t="s">
        <v>1376</v>
      </c>
      <c r="C3722" s="339">
        <v>1</v>
      </c>
      <c r="D3722" s="339" t="s">
        <v>692</v>
      </c>
      <c r="E3722" s="339">
        <v>13491.099999999999</v>
      </c>
      <c r="F3722" s="339">
        <v>1272.46</v>
      </c>
      <c r="G3722" s="339">
        <f>ROUND((C3722*(E3722)),2)</f>
        <v>13491.1</v>
      </c>
      <c r="H3722" s="339">
        <f>ROUND((C3722*(F3722)),2)</f>
        <v>1272.46</v>
      </c>
    </row>
    <row r="3723" spans="1:10" x14ac:dyDescent="0.2">
      <c r="B3723" s="339" t="s">
        <v>1227</v>
      </c>
    </row>
    <row r="3724" spans="1:10" x14ac:dyDescent="0.2">
      <c r="B3724" s="339" t="s">
        <v>1374</v>
      </c>
      <c r="C3724" s="339">
        <v>1</v>
      </c>
      <c r="D3724" s="339" t="s">
        <v>692</v>
      </c>
      <c r="E3724" s="339">
        <v>987.9551449999999</v>
      </c>
      <c r="F3724" s="339">
        <v>0</v>
      </c>
      <c r="G3724" s="339">
        <f>ROUND((C3724*(E3724)),2)</f>
        <v>987.96</v>
      </c>
      <c r="H3724" s="339">
        <f>ROUND((C3724*(F3724)),2)</f>
        <v>0</v>
      </c>
    </row>
    <row r="3725" spans="1:10" x14ac:dyDescent="0.2">
      <c r="B3725" s="339" t="s">
        <v>707</v>
      </c>
      <c r="G3725" s="339">
        <f>SUM(G3718:G3724)</f>
        <v>24264.94</v>
      </c>
      <c r="H3725" s="339">
        <f>SUM(H3718:H3724)</f>
        <v>3024.2200000000003</v>
      </c>
      <c r="I3725" s="340">
        <f>SUM(G3725:H3725)</f>
        <v>27289.16</v>
      </c>
    </row>
    <row r="3727" spans="1:10" x14ac:dyDescent="0.2">
      <c r="A3727" s="339">
        <f>+A3714+0.01</f>
        <v>116.33000000000017</v>
      </c>
      <c r="B3727" s="339" t="s">
        <v>1377</v>
      </c>
      <c r="C3727" s="339">
        <v>1</v>
      </c>
      <c r="D3727" s="339" t="s">
        <v>692</v>
      </c>
      <c r="G3727" s="339">
        <f>+G3745/C3729</f>
        <v>12208.36</v>
      </c>
      <c r="H3727" s="339">
        <f>+H3745/C3729</f>
        <v>934.36</v>
      </c>
      <c r="I3727" s="340">
        <f>+H3727+G3727</f>
        <v>13142.720000000001</v>
      </c>
      <c r="J3727" s="339" t="s">
        <v>701</v>
      </c>
    </row>
    <row r="3728" spans="1:10" x14ac:dyDescent="0.2">
      <c r="B3728" s="339" t="s">
        <v>1378</v>
      </c>
    </row>
    <row r="3729" spans="2:8" x14ac:dyDescent="0.2">
      <c r="B3729" s="339" t="s">
        <v>703</v>
      </c>
      <c r="C3729" s="339">
        <v>1</v>
      </c>
      <c r="D3729" s="339" t="s">
        <v>692</v>
      </c>
    </row>
    <row r="3730" spans="2:8" x14ac:dyDescent="0.2">
      <c r="B3730" s="339" t="s">
        <v>704</v>
      </c>
    </row>
    <row r="3731" spans="2:8" x14ac:dyDescent="0.2">
      <c r="B3731" s="339" t="s">
        <v>1254</v>
      </c>
      <c r="C3731" s="339">
        <v>1</v>
      </c>
      <c r="D3731" s="339" t="s">
        <v>692</v>
      </c>
      <c r="E3731" s="339">
        <v>46.61</v>
      </c>
      <c r="F3731" s="339">
        <v>8.39</v>
      </c>
      <c r="G3731" s="339">
        <f t="shared" ref="G3731:G3742" si="82">ROUND((C3731*(E3731)),2)</f>
        <v>46.61</v>
      </c>
      <c r="H3731" s="339">
        <f>ROUND((C3731*(F3731)),2)</f>
        <v>8.39</v>
      </c>
    </row>
    <row r="3732" spans="2:8" x14ac:dyDescent="0.2">
      <c r="B3732" s="339" t="s">
        <v>1255</v>
      </c>
      <c r="C3732" s="339">
        <v>1</v>
      </c>
      <c r="D3732" s="339" t="s">
        <v>692</v>
      </c>
      <c r="E3732" s="339">
        <v>26.27</v>
      </c>
      <c r="F3732" s="339">
        <v>4.7300000000000004</v>
      </c>
      <c r="G3732" s="339">
        <f t="shared" si="82"/>
        <v>26.27</v>
      </c>
      <c r="H3732" s="339">
        <f>ROUND((C3732*(F3732)),2)</f>
        <v>4.7300000000000004</v>
      </c>
    </row>
    <row r="3733" spans="2:8" x14ac:dyDescent="0.2">
      <c r="B3733" s="339" t="s">
        <v>1256</v>
      </c>
      <c r="C3733" s="339">
        <v>1</v>
      </c>
      <c r="D3733" s="339" t="s">
        <v>692</v>
      </c>
      <c r="E3733" s="339">
        <v>156.78</v>
      </c>
      <c r="F3733" s="339">
        <v>28.22</v>
      </c>
      <c r="G3733" s="339">
        <f t="shared" si="82"/>
        <v>156.78</v>
      </c>
      <c r="H3733" s="339">
        <f>ROUND((C3733*(F3733)),2)</f>
        <v>28.22</v>
      </c>
    </row>
    <row r="3734" spans="2:8" x14ac:dyDescent="0.2">
      <c r="B3734" s="339" t="s">
        <v>1379</v>
      </c>
      <c r="C3734" s="339">
        <v>1</v>
      </c>
      <c r="D3734" s="339" t="s">
        <v>692</v>
      </c>
      <c r="E3734" s="339">
        <v>237.29</v>
      </c>
      <c r="F3734" s="339">
        <v>42.71</v>
      </c>
      <c r="G3734" s="339">
        <f t="shared" si="82"/>
        <v>237.29</v>
      </c>
      <c r="H3734" s="339">
        <f>ROUND((C3734*(F3734)),2)</f>
        <v>42.71</v>
      </c>
    </row>
    <row r="3735" spans="2:8" x14ac:dyDescent="0.2">
      <c r="B3735" s="339" t="s">
        <v>1380</v>
      </c>
      <c r="C3735" s="339">
        <v>1</v>
      </c>
      <c r="D3735" s="339" t="s">
        <v>692</v>
      </c>
      <c r="E3735" s="339">
        <v>2283.9</v>
      </c>
      <c r="F3735" s="339">
        <v>411.1</v>
      </c>
      <c r="G3735" s="339">
        <f t="shared" si="82"/>
        <v>2283.9</v>
      </c>
      <c r="H3735" s="339">
        <f t="shared" ref="H3735:H3742" si="83">ROUND((C3735*(F3735)),2)</f>
        <v>411.1</v>
      </c>
    </row>
    <row r="3736" spans="2:8" x14ac:dyDescent="0.2">
      <c r="B3736" s="339" t="s">
        <v>1381</v>
      </c>
      <c r="C3736" s="339">
        <v>1</v>
      </c>
      <c r="D3736" s="339" t="s">
        <v>692</v>
      </c>
      <c r="E3736" s="339">
        <v>720.34</v>
      </c>
      <c r="F3736" s="339">
        <v>129.66</v>
      </c>
      <c r="G3736" s="339">
        <f t="shared" si="82"/>
        <v>720.34</v>
      </c>
      <c r="H3736" s="339">
        <f t="shared" si="83"/>
        <v>129.66</v>
      </c>
    </row>
    <row r="3737" spans="2:8" x14ac:dyDescent="0.2">
      <c r="B3737" s="339" t="s">
        <v>1283</v>
      </c>
      <c r="C3737" s="339">
        <v>1</v>
      </c>
      <c r="D3737" s="339" t="s">
        <v>692</v>
      </c>
      <c r="E3737" s="339">
        <v>101.25</v>
      </c>
      <c r="F3737" s="339">
        <v>18.23</v>
      </c>
      <c r="G3737" s="339">
        <f t="shared" si="82"/>
        <v>101.25</v>
      </c>
      <c r="H3737" s="339">
        <f t="shared" si="83"/>
        <v>18.23</v>
      </c>
    </row>
    <row r="3738" spans="2:8" x14ac:dyDescent="0.2">
      <c r="B3738" s="339" t="s">
        <v>1284</v>
      </c>
      <c r="C3738" s="339">
        <v>1</v>
      </c>
      <c r="D3738" s="339" t="s">
        <v>692</v>
      </c>
      <c r="E3738" s="339">
        <v>35</v>
      </c>
      <c r="F3738" s="339">
        <v>6.3</v>
      </c>
      <c r="G3738" s="339">
        <f t="shared" si="82"/>
        <v>35</v>
      </c>
      <c r="H3738" s="339">
        <f t="shared" si="83"/>
        <v>6.3</v>
      </c>
    </row>
    <row r="3739" spans="2:8" x14ac:dyDescent="0.2">
      <c r="B3739" s="339" t="s">
        <v>1262</v>
      </c>
      <c r="C3739" s="339">
        <v>0.05</v>
      </c>
      <c r="D3739" s="339" t="s">
        <v>716</v>
      </c>
      <c r="E3739" s="339">
        <v>1131.3599999999999</v>
      </c>
      <c r="F3739" s="339">
        <v>203.64</v>
      </c>
      <c r="G3739" s="339">
        <f t="shared" si="82"/>
        <v>56.57</v>
      </c>
      <c r="H3739" s="339">
        <f t="shared" si="83"/>
        <v>10.18</v>
      </c>
    </row>
    <row r="3740" spans="2:8" x14ac:dyDescent="0.2">
      <c r="B3740" s="339" t="s">
        <v>1263</v>
      </c>
      <c r="C3740" s="339">
        <v>0.25</v>
      </c>
      <c r="D3740" s="339" t="s">
        <v>692</v>
      </c>
      <c r="E3740" s="339">
        <v>18.64</v>
      </c>
      <c r="F3740" s="339">
        <v>3.36</v>
      </c>
      <c r="G3740" s="339">
        <f t="shared" si="82"/>
        <v>4.66</v>
      </c>
      <c r="H3740" s="339">
        <f t="shared" si="83"/>
        <v>0.84</v>
      </c>
    </row>
    <row r="3741" spans="2:8" x14ac:dyDescent="0.2">
      <c r="B3741" s="339" t="s">
        <v>1264</v>
      </c>
      <c r="C3741" s="339">
        <v>2</v>
      </c>
      <c r="D3741" s="339" t="s">
        <v>692</v>
      </c>
      <c r="E3741" s="339">
        <v>2228.98</v>
      </c>
      <c r="F3741" s="339">
        <v>91.31</v>
      </c>
      <c r="G3741" s="339">
        <f t="shared" si="82"/>
        <v>4457.96</v>
      </c>
      <c r="H3741" s="339">
        <f t="shared" si="83"/>
        <v>182.62</v>
      </c>
    </row>
    <row r="3742" spans="2:8" x14ac:dyDescent="0.2">
      <c r="B3742" s="339" t="s">
        <v>1285</v>
      </c>
      <c r="C3742" s="339">
        <v>1</v>
      </c>
      <c r="D3742" s="339" t="s">
        <v>692</v>
      </c>
      <c r="E3742" s="339">
        <v>2105.9700000000003</v>
      </c>
      <c r="F3742" s="339">
        <v>91.38</v>
      </c>
      <c r="G3742" s="339">
        <f t="shared" si="82"/>
        <v>2105.9699999999998</v>
      </c>
      <c r="H3742" s="339">
        <f t="shared" si="83"/>
        <v>91.38</v>
      </c>
    </row>
    <row r="3743" spans="2:8" x14ac:dyDescent="0.2">
      <c r="B3743" s="339" t="s">
        <v>1227</v>
      </c>
    </row>
    <row r="3744" spans="2:8" x14ac:dyDescent="0.2">
      <c r="B3744" s="339" t="s">
        <v>1382</v>
      </c>
      <c r="C3744" s="339">
        <v>1</v>
      </c>
      <c r="D3744" s="339" t="s">
        <v>692</v>
      </c>
      <c r="E3744" s="339">
        <v>1975.76</v>
      </c>
      <c r="F3744" s="339">
        <v>0</v>
      </c>
      <c r="G3744" s="339">
        <f>ROUND((C3744*(E3744)),2)</f>
        <v>1975.76</v>
      </c>
      <c r="H3744" s="339">
        <f>ROUND((C3744*(F3744)),2)</f>
        <v>0</v>
      </c>
    </row>
    <row r="3745" spans="1:10" x14ac:dyDescent="0.2">
      <c r="B3745" s="339" t="s">
        <v>707</v>
      </c>
      <c r="G3745" s="339">
        <f>SUM(G3731:G3744)</f>
        <v>12208.36</v>
      </c>
      <c r="H3745" s="339">
        <f>SUM(H3731:H3744)</f>
        <v>934.36</v>
      </c>
      <c r="I3745" s="340">
        <f>SUM(G3745:H3745)</f>
        <v>13142.720000000001</v>
      </c>
    </row>
    <row r="3747" spans="1:10" x14ac:dyDescent="0.2">
      <c r="A3747" s="339">
        <f>+A3727+0.01</f>
        <v>116.34000000000017</v>
      </c>
      <c r="B3747" s="339" t="s">
        <v>1383</v>
      </c>
      <c r="C3747" s="339">
        <v>1</v>
      </c>
      <c r="D3747" s="339" t="s">
        <v>692</v>
      </c>
      <c r="G3747" s="339">
        <f>+G3763/C3749</f>
        <v>5644.43</v>
      </c>
      <c r="H3747" s="339">
        <f>+H3763/C3749</f>
        <v>660.36</v>
      </c>
      <c r="I3747" s="340">
        <f>+H3747+G3747</f>
        <v>6304.79</v>
      </c>
      <c r="J3747" s="339" t="s">
        <v>701</v>
      </c>
    </row>
    <row r="3748" spans="1:10" x14ac:dyDescent="0.2">
      <c r="B3748" s="339" t="s">
        <v>1384</v>
      </c>
    </row>
    <row r="3749" spans="1:10" x14ac:dyDescent="0.2">
      <c r="B3749" s="339" t="s">
        <v>703</v>
      </c>
      <c r="C3749" s="339">
        <v>1</v>
      </c>
      <c r="D3749" s="339" t="s">
        <v>692</v>
      </c>
    </row>
    <row r="3750" spans="1:10" x14ac:dyDescent="0.2">
      <c r="B3750" s="339" t="s">
        <v>704</v>
      </c>
    </row>
    <row r="3751" spans="1:10" x14ac:dyDescent="0.2">
      <c r="B3751" s="339" t="s">
        <v>1254</v>
      </c>
      <c r="C3751" s="339">
        <v>1</v>
      </c>
      <c r="D3751" s="339" t="s">
        <v>692</v>
      </c>
      <c r="E3751" s="339">
        <v>46.61</v>
      </c>
      <c r="F3751" s="339">
        <v>8.39</v>
      </c>
      <c r="G3751" s="339">
        <f t="shared" ref="G3751:G3760" si="84">ROUND((C3751*(E3751)),2)</f>
        <v>46.61</v>
      </c>
      <c r="H3751" s="339">
        <f>ROUND((C3751*(F3751)),2)</f>
        <v>8.39</v>
      </c>
    </row>
    <row r="3752" spans="1:10" x14ac:dyDescent="0.2">
      <c r="B3752" s="339" t="s">
        <v>1255</v>
      </c>
      <c r="C3752" s="339">
        <v>1</v>
      </c>
      <c r="D3752" s="339" t="s">
        <v>692</v>
      </c>
      <c r="E3752" s="339">
        <v>26.27</v>
      </c>
      <c r="F3752" s="339">
        <v>4.7300000000000004</v>
      </c>
      <c r="G3752" s="339">
        <f t="shared" si="84"/>
        <v>26.27</v>
      </c>
      <c r="H3752" s="339">
        <f>ROUND((C3752*(F3752)),2)</f>
        <v>4.7300000000000004</v>
      </c>
    </row>
    <row r="3753" spans="1:10" x14ac:dyDescent="0.2">
      <c r="B3753" s="339" t="s">
        <v>1256</v>
      </c>
      <c r="C3753" s="339">
        <v>1</v>
      </c>
      <c r="D3753" s="339" t="s">
        <v>692</v>
      </c>
      <c r="E3753" s="339">
        <v>156.78</v>
      </c>
      <c r="F3753" s="339">
        <v>28.22</v>
      </c>
      <c r="G3753" s="339">
        <f t="shared" si="84"/>
        <v>156.78</v>
      </c>
      <c r="H3753" s="339">
        <f>ROUND((C3753*(F3753)),2)</f>
        <v>28.22</v>
      </c>
    </row>
    <row r="3754" spans="1:10" x14ac:dyDescent="0.2">
      <c r="B3754" s="339" t="s">
        <v>1379</v>
      </c>
      <c r="C3754" s="339">
        <v>1</v>
      </c>
      <c r="D3754" s="339" t="s">
        <v>692</v>
      </c>
      <c r="E3754" s="339">
        <v>237.29</v>
      </c>
      <c r="F3754" s="339">
        <v>42.71</v>
      </c>
      <c r="G3754" s="339">
        <f t="shared" si="84"/>
        <v>237.29</v>
      </c>
      <c r="H3754" s="339">
        <f>ROUND((C3754*(F3754)),2)</f>
        <v>42.71</v>
      </c>
    </row>
    <row r="3755" spans="1:10" x14ac:dyDescent="0.2">
      <c r="B3755" s="339" t="s">
        <v>1380</v>
      </c>
      <c r="C3755" s="339">
        <v>1</v>
      </c>
      <c r="D3755" s="339" t="s">
        <v>692</v>
      </c>
      <c r="E3755" s="339">
        <v>2283.9</v>
      </c>
      <c r="F3755" s="339">
        <v>411.1</v>
      </c>
      <c r="G3755" s="339">
        <f t="shared" si="84"/>
        <v>2283.9</v>
      </c>
      <c r="H3755" s="339">
        <f t="shared" ref="H3755:H3760" si="85">ROUND((C3755*(F3755)),2)</f>
        <v>411.1</v>
      </c>
    </row>
    <row r="3756" spans="1:10" x14ac:dyDescent="0.2">
      <c r="B3756" s="339" t="s">
        <v>1381</v>
      </c>
      <c r="C3756" s="339">
        <v>1</v>
      </c>
      <c r="D3756" s="339" t="s">
        <v>692</v>
      </c>
      <c r="E3756" s="339">
        <v>720.34</v>
      </c>
      <c r="F3756" s="339">
        <v>129.66</v>
      </c>
      <c r="G3756" s="339">
        <f t="shared" si="84"/>
        <v>720.34</v>
      </c>
      <c r="H3756" s="339">
        <f t="shared" si="85"/>
        <v>129.66</v>
      </c>
    </row>
    <row r="3757" spans="1:10" x14ac:dyDescent="0.2">
      <c r="B3757" s="339" t="s">
        <v>1283</v>
      </c>
      <c r="C3757" s="339">
        <v>1</v>
      </c>
      <c r="D3757" s="339" t="s">
        <v>692</v>
      </c>
      <c r="E3757" s="339">
        <v>101.25</v>
      </c>
      <c r="F3757" s="339">
        <v>18.23</v>
      </c>
      <c r="G3757" s="339">
        <f t="shared" si="84"/>
        <v>101.25</v>
      </c>
      <c r="H3757" s="339">
        <f t="shared" si="85"/>
        <v>18.23</v>
      </c>
    </row>
    <row r="3758" spans="1:10" x14ac:dyDescent="0.2">
      <c r="B3758" s="339" t="s">
        <v>1284</v>
      </c>
      <c r="C3758" s="339">
        <v>1</v>
      </c>
      <c r="D3758" s="339" t="s">
        <v>692</v>
      </c>
      <c r="E3758" s="339">
        <v>35</v>
      </c>
      <c r="F3758" s="339">
        <v>6.3</v>
      </c>
      <c r="G3758" s="339">
        <f t="shared" si="84"/>
        <v>35</v>
      </c>
      <c r="H3758" s="339">
        <f t="shared" si="85"/>
        <v>6.3</v>
      </c>
    </row>
    <row r="3759" spans="1:10" x14ac:dyDescent="0.2">
      <c r="B3759" s="339" t="s">
        <v>1262</v>
      </c>
      <c r="C3759" s="339">
        <v>0.05</v>
      </c>
      <c r="D3759" s="339" t="s">
        <v>716</v>
      </c>
      <c r="E3759" s="339">
        <v>1131.3599999999999</v>
      </c>
      <c r="F3759" s="339">
        <v>203.64</v>
      </c>
      <c r="G3759" s="339">
        <f t="shared" si="84"/>
        <v>56.57</v>
      </c>
      <c r="H3759" s="339">
        <f t="shared" si="85"/>
        <v>10.18</v>
      </c>
    </row>
    <row r="3760" spans="1:10" x14ac:dyDescent="0.2">
      <c r="B3760" s="339" t="s">
        <v>1263</v>
      </c>
      <c r="C3760" s="339">
        <v>0.25</v>
      </c>
      <c r="D3760" s="339" t="s">
        <v>692</v>
      </c>
      <c r="E3760" s="339">
        <v>18.64</v>
      </c>
      <c r="F3760" s="339">
        <v>3.36</v>
      </c>
      <c r="G3760" s="339">
        <f t="shared" si="84"/>
        <v>4.66</v>
      </c>
      <c r="H3760" s="339">
        <f t="shared" si="85"/>
        <v>0.84</v>
      </c>
    </row>
    <row r="3761" spans="1:10" x14ac:dyDescent="0.2">
      <c r="B3761" s="339" t="s">
        <v>1227</v>
      </c>
    </row>
    <row r="3762" spans="1:10" x14ac:dyDescent="0.2">
      <c r="B3762" s="339" t="s">
        <v>1382</v>
      </c>
      <c r="C3762" s="339">
        <v>1</v>
      </c>
      <c r="D3762" s="339" t="s">
        <v>692</v>
      </c>
      <c r="E3762" s="339">
        <v>1975.76</v>
      </c>
      <c r="F3762" s="339">
        <v>0</v>
      </c>
      <c r="G3762" s="339">
        <f>ROUND((C3762*(E3762)),2)</f>
        <v>1975.76</v>
      </c>
      <c r="H3762" s="339">
        <f>ROUND((C3762*(F3762)),2)</f>
        <v>0</v>
      </c>
    </row>
    <row r="3763" spans="1:10" x14ac:dyDescent="0.2">
      <c r="B3763" s="339" t="s">
        <v>707</v>
      </c>
      <c r="G3763" s="339">
        <f>SUM(G3751:G3762)</f>
        <v>5644.43</v>
      </c>
      <c r="H3763" s="339">
        <f>SUM(H3751:H3762)</f>
        <v>660.36</v>
      </c>
      <c r="I3763" s="340">
        <f>SUM(G3763:H3763)</f>
        <v>6304.79</v>
      </c>
    </row>
    <row r="3765" spans="1:10" x14ac:dyDescent="0.2">
      <c r="A3765" s="339">
        <f>+A3747+0.01</f>
        <v>116.35000000000018</v>
      </c>
      <c r="B3765" s="339" t="s">
        <v>1385</v>
      </c>
      <c r="C3765" s="339">
        <v>1</v>
      </c>
      <c r="D3765" s="339" t="s">
        <v>692</v>
      </c>
      <c r="G3765" s="339">
        <f>+G3777/C3767</f>
        <v>7035.7699999999995</v>
      </c>
      <c r="H3765" s="339">
        <f>+H3777/C3767</f>
        <v>523.41</v>
      </c>
      <c r="I3765" s="340">
        <f>+H3765+G3765</f>
        <v>7559.1799999999994</v>
      </c>
      <c r="J3765" s="339" t="s">
        <v>701</v>
      </c>
    </row>
    <row r="3766" spans="1:10" x14ac:dyDescent="0.2">
      <c r="B3766" s="339" t="s">
        <v>1386</v>
      </c>
    </row>
    <row r="3767" spans="1:10" x14ac:dyDescent="0.2">
      <c r="B3767" s="339" t="s">
        <v>703</v>
      </c>
      <c r="C3767" s="339">
        <v>1</v>
      </c>
      <c r="D3767" s="339" t="s">
        <v>692</v>
      </c>
    </row>
    <row r="3768" spans="1:10" x14ac:dyDescent="0.2">
      <c r="B3768" s="339" t="s">
        <v>704</v>
      </c>
    </row>
    <row r="3769" spans="1:10" x14ac:dyDescent="0.2">
      <c r="B3769" s="339" t="s">
        <v>1387</v>
      </c>
      <c r="C3769" s="339">
        <v>1.22</v>
      </c>
      <c r="D3769" s="339" t="s">
        <v>753</v>
      </c>
      <c r="E3769" s="339">
        <v>721.64948453608258</v>
      </c>
      <c r="F3769" s="339">
        <v>0</v>
      </c>
      <c r="G3769" s="339">
        <f>ROUND((C3769*(E3769)),2)</f>
        <v>880.41</v>
      </c>
      <c r="H3769" s="339">
        <f>ROUND((C3769*(F3769)),2)</f>
        <v>0</v>
      </c>
    </row>
    <row r="3770" spans="1:10" x14ac:dyDescent="0.2">
      <c r="B3770" s="339" t="s">
        <v>1388</v>
      </c>
      <c r="C3770" s="339">
        <v>0.22</v>
      </c>
      <c r="D3770" s="339" t="s">
        <v>9</v>
      </c>
      <c r="E3770" s="339">
        <v>6577.0399999999991</v>
      </c>
      <c r="F3770" s="339">
        <v>967.25000000000011</v>
      </c>
      <c r="G3770" s="339">
        <f>ROUND((C3770*(E3770)),2)</f>
        <v>1446.95</v>
      </c>
      <c r="H3770" s="339">
        <f>ROUND((C3770*(F3770)),2)</f>
        <v>212.8</v>
      </c>
    </row>
    <row r="3771" spans="1:10" x14ac:dyDescent="0.2">
      <c r="B3771" s="339" t="s">
        <v>1389</v>
      </c>
      <c r="C3771" s="339">
        <v>8</v>
      </c>
      <c r="D3771" s="339" t="s">
        <v>692</v>
      </c>
      <c r="E3771" s="339">
        <v>48.31</v>
      </c>
      <c r="F3771" s="339">
        <v>8.6999999999999993</v>
      </c>
      <c r="G3771" s="339">
        <f>ROUND((C3771*(E3771)),2)</f>
        <v>386.48</v>
      </c>
      <c r="H3771" s="339">
        <f>ROUND((C3771*(F3771)),2)</f>
        <v>69.599999999999994</v>
      </c>
    </row>
    <row r="3772" spans="1:10" x14ac:dyDescent="0.2">
      <c r="B3772" s="339" t="s">
        <v>1390</v>
      </c>
      <c r="C3772" s="339">
        <v>0.15</v>
      </c>
      <c r="D3772" s="339" t="s">
        <v>782</v>
      </c>
      <c r="E3772" s="339">
        <v>2906.78</v>
      </c>
      <c r="F3772" s="339">
        <v>523.22</v>
      </c>
      <c r="G3772" s="339">
        <f>ROUND((C3772*(E3772)),2)</f>
        <v>436.02</v>
      </c>
      <c r="H3772" s="339">
        <f>ROUND((C3772*(F3772)),2)</f>
        <v>78.48</v>
      </c>
    </row>
    <row r="3773" spans="1:10" x14ac:dyDescent="0.2">
      <c r="B3773" s="339" t="s">
        <v>1391</v>
      </c>
      <c r="C3773" s="339">
        <v>0.13</v>
      </c>
      <c r="D3773" s="339" t="s">
        <v>9</v>
      </c>
      <c r="E3773" s="339">
        <v>7436.28</v>
      </c>
      <c r="F3773" s="339">
        <v>1250.23</v>
      </c>
      <c r="G3773" s="339">
        <f>ROUND((C3773*(E3773)),2)</f>
        <v>966.72</v>
      </c>
      <c r="H3773" s="339">
        <f>ROUND((C3773*(F3773)),2)</f>
        <v>162.53</v>
      </c>
    </row>
    <row r="3774" spans="1:10" x14ac:dyDescent="0.2">
      <c r="B3774" s="339" t="s">
        <v>1227</v>
      </c>
    </row>
    <row r="3775" spans="1:10" x14ac:dyDescent="0.2">
      <c r="B3775" s="339" t="s">
        <v>1392</v>
      </c>
      <c r="C3775" s="339">
        <v>0.9</v>
      </c>
      <c r="D3775" s="339" t="s">
        <v>660</v>
      </c>
      <c r="E3775" s="339">
        <v>980.59</v>
      </c>
      <c r="F3775" s="339">
        <v>0</v>
      </c>
      <c r="G3775" s="339">
        <f>ROUND((C3775*(E3775)),2)</f>
        <v>882.53</v>
      </c>
      <c r="H3775" s="339">
        <f>ROUND((C3775*(F3775)),2)</f>
        <v>0</v>
      </c>
    </row>
    <row r="3776" spans="1:10" x14ac:dyDescent="0.2">
      <c r="B3776" s="339" t="s">
        <v>1393</v>
      </c>
      <c r="C3776" s="339">
        <v>1</v>
      </c>
      <c r="D3776" s="339" t="s">
        <v>692</v>
      </c>
      <c r="E3776" s="339">
        <v>2036.66</v>
      </c>
      <c r="F3776" s="339">
        <v>0</v>
      </c>
      <c r="G3776" s="339">
        <f>ROUND((C3776*(E3776)),2)</f>
        <v>2036.66</v>
      </c>
      <c r="H3776" s="339">
        <f>ROUND((C3776*(F3776)),2)</f>
        <v>0</v>
      </c>
    </row>
    <row r="3777" spans="1:10" x14ac:dyDescent="0.2">
      <c r="B3777" s="339" t="s">
        <v>707</v>
      </c>
      <c r="G3777" s="339">
        <f>SUM(G3769:G3776)</f>
        <v>7035.7699999999995</v>
      </c>
      <c r="H3777" s="339">
        <f>SUM(H3769:H3776)</f>
        <v>523.41</v>
      </c>
      <c r="I3777" s="340">
        <f>SUM(G3777:H3777)</f>
        <v>7559.1799999999994</v>
      </c>
    </row>
    <row r="3779" spans="1:10" x14ac:dyDescent="0.2">
      <c r="A3779" s="339">
        <f>+A3765+0.01</f>
        <v>116.36000000000018</v>
      </c>
      <c r="B3779" s="339" t="s">
        <v>1394</v>
      </c>
      <c r="C3779" s="339">
        <v>1</v>
      </c>
      <c r="D3779" s="339" t="s">
        <v>692</v>
      </c>
      <c r="G3779" s="339">
        <f>+G3791/C3781</f>
        <v>9071.3200000000015</v>
      </c>
      <c r="H3779" s="339">
        <f>+H3791/C3781</f>
        <v>935.2700000000001</v>
      </c>
      <c r="I3779" s="340">
        <f>+H3779+G3779</f>
        <v>10006.590000000002</v>
      </c>
      <c r="J3779" s="339" t="s">
        <v>701</v>
      </c>
    </row>
    <row r="3780" spans="1:10" x14ac:dyDescent="0.2">
      <c r="B3780" s="339" t="s">
        <v>1395</v>
      </c>
    </row>
    <row r="3781" spans="1:10" x14ac:dyDescent="0.2">
      <c r="B3781" s="339" t="s">
        <v>703</v>
      </c>
      <c r="C3781" s="339">
        <v>1</v>
      </c>
      <c r="D3781" s="339" t="s">
        <v>692</v>
      </c>
    </row>
    <row r="3782" spans="1:10" x14ac:dyDescent="0.2">
      <c r="B3782" s="339" t="s">
        <v>704</v>
      </c>
    </row>
    <row r="3783" spans="1:10" x14ac:dyDescent="0.2">
      <c r="B3783" s="339" t="s">
        <v>1396</v>
      </c>
      <c r="C3783" s="339">
        <v>0.9</v>
      </c>
      <c r="D3783" s="339" t="s">
        <v>660</v>
      </c>
      <c r="E3783" s="339">
        <v>3242.31</v>
      </c>
      <c r="F3783" s="339">
        <v>457.62</v>
      </c>
      <c r="G3783" s="339">
        <f t="shared" ref="G3783:G3788" si="86">ROUND((C3783*(E3783)),2)</f>
        <v>2918.08</v>
      </c>
      <c r="H3783" s="339">
        <f t="shared" ref="H3783:H3788" si="87">ROUND((C3783*(F3783)),2)</f>
        <v>411.86</v>
      </c>
    </row>
    <row r="3784" spans="1:10" x14ac:dyDescent="0.2">
      <c r="B3784" s="339" t="s">
        <v>1387</v>
      </c>
      <c r="C3784" s="339">
        <v>1.22</v>
      </c>
      <c r="D3784" s="339" t="s">
        <v>753</v>
      </c>
      <c r="E3784" s="339">
        <v>721.64948453608258</v>
      </c>
      <c r="F3784" s="339">
        <v>0</v>
      </c>
      <c r="G3784" s="339">
        <f t="shared" si="86"/>
        <v>880.41</v>
      </c>
      <c r="H3784" s="339">
        <f t="shared" si="87"/>
        <v>0</v>
      </c>
    </row>
    <row r="3785" spans="1:10" x14ac:dyDescent="0.2">
      <c r="B3785" s="339" t="s">
        <v>1388</v>
      </c>
      <c r="C3785" s="339">
        <v>0.22</v>
      </c>
      <c r="D3785" s="339" t="s">
        <v>9</v>
      </c>
      <c r="E3785" s="339">
        <v>6577.0399999999991</v>
      </c>
      <c r="F3785" s="339">
        <v>967.25000000000011</v>
      </c>
      <c r="G3785" s="339">
        <f t="shared" si="86"/>
        <v>1446.95</v>
      </c>
      <c r="H3785" s="339">
        <f t="shared" si="87"/>
        <v>212.8</v>
      </c>
    </row>
    <row r="3786" spans="1:10" x14ac:dyDescent="0.2">
      <c r="B3786" s="339" t="s">
        <v>1389</v>
      </c>
      <c r="C3786" s="339">
        <v>8</v>
      </c>
      <c r="D3786" s="339" t="s">
        <v>692</v>
      </c>
      <c r="E3786" s="339">
        <v>48.31</v>
      </c>
      <c r="F3786" s="339">
        <v>8.6999999999999993</v>
      </c>
      <c r="G3786" s="339">
        <f t="shared" si="86"/>
        <v>386.48</v>
      </c>
      <c r="H3786" s="339">
        <f t="shared" si="87"/>
        <v>69.599999999999994</v>
      </c>
    </row>
    <row r="3787" spans="1:10" x14ac:dyDescent="0.2">
      <c r="B3787" s="339" t="s">
        <v>1390</v>
      </c>
      <c r="C3787" s="339">
        <v>0.15</v>
      </c>
      <c r="D3787" s="339" t="s">
        <v>782</v>
      </c>
      <c r="E3787" s="339">
        <v>2906.78</v>
      </c>
      <c r="F3787" s="339">
        <v>523.22</v>
      </c>
      <c r="G3787" s="339">
        <f t="shared" si="86"/>
        <v>436.02</v>
      </c>
      <c r="H3787" s="339">
        <f t="shared" si="87"/>
        <v>78.48</v>
      </c>
    </row>
    <row r="3788" spans="1:10" x14ac:dyDescent="0.2">
      <c r="B3788" s="339" t="s">
        <v>1391</v>
      </c>
      <c r="C3788" s="339">
        <v>0.13</v>
      </c>
      <c r="D3788" s="339" t="s">
        <v>9</v>
      </c>
      <c r="E3788" s="339">
        <v>7436.28</v>
      </c>
      <c r="F3788" s="339">
        <v>1250.23</v>
      </c>
      <c r="G3788" s="339">
        <f t="shared" si="86"/>
        <v>966.72</v>
      </c>
      <c r="H3788" s="339">
        <f t="shared" si="87"/>
        <v>162.53</v>
      </c>
    </row>
    <row r="3789" spans="1:10" x14ac:dyDescent="0.2">
      <c r="B3789" s="339" t="s">
        <v>1227</v>
      </c>
    </row>
    <row r="3790" spans="1:10" x14ac:dyDescent="0.2">
      <c r="B3790" s="339" t="s">
        <v>1393</v>
      </c>
      <c r="C3790" s="339">
        <v>1</v>
      </c>
      <c r="D3790" s="339" t="s">
        <v>692</v>
      </c>
      <c r="E3790" s="339">
        <v>2036.66</v>
      </c>
      <c r="F3790" s="339">
        <v>0</v>
      </c>
      <c r="G3790" s="339">
        <f>ROUND((C3790*(E3790)),2)</f>
        <v>2036.66</v>
      </c>
      <c r="H3790" s="339">
        <f>ROUND((C3790*(F3790)),2)</f>
        <v>0</v>
      </c>
    </row>
    <row r="3791" spans="1:10" x14ac:dyDescent="0.2">
      <c r="B3791" s="339" t="s">
        <v>707</v>
      </c>
      <c r="G3791" s="339">
        <f>SUM(G3783:G3790)</f>
        <v>9071.3200000000015</v>
      </c>
      <c r="H3791" s="339">
        <f>SUM(H3783:H3790)</f>
        <v>935.2700000000001</v>
      </c>
      <c r="I3791" s="340">
        <f>SUM(G3791:H3791)</f>
        <v>10006.590000000002</v>
      </c>
    </row>
    <row r="3793" spans="1:10" x14ac:dyDescent="0.2">
      <c r="A3793" s="339">
        <f>+A3779+0.01</f>
        <v>116.37000000000019</v>
      </c>
      <c r="B3793" s="339" t="s">
        <v>1397</v>
      </c>
      <c r="C3793" s="339">
        <v>1</v>
      </c>
      <c r="D3793" s="339" t="s">
        <v>692</v>
      </c>
      <c r="G3793" s="339">
        <f>+G3805/C3795</f>
        <v>15537.83</v>
      </c>
      <c r="H3793" s="339">
        <f>+H3805/C3795</f>
        <v>1247.3799999999999</v>
      </c>
      <c r="I3793" s="340">
        <f>+H3793+G3793</f>
        <v>16785.21</v>
      </c>
      <c r="J3793" s="339" t="s">
        <v>701</v>
      </c>
    </row>
    <row r="3794" spans="1:10" x14ac:dyDescent="0.2">
      <c r="B3794" s="339" t="s">
        <v>1398</v>
      </c>
    </row>
    <row r="3795" spans="1:10" x14ac:dyDescent="0.2">
      <c r="B3795" s="339" t="s">
        <v>703</v>
      </c>
      <c r="C3795" s="339">
        <v>1</v>
      </c>
      <c r="D3795" s="339" t="s">
        <v>692</v>
      </c>
    </row>
    <row r="3796" spans="1:10" x14ac:dyDescent="0.2">
      <c r="B3796" s="339" t="s">
        <v>704</v>
      </c>
    </row>
    <row r="3797" spans="1:10" x14ac:dyDescent="0.2">
      <c r="B3797" s="339" t="s">
        <v>1387</v>
      </c>
      <c r="C3797" s="339">
        <v>2.74</v>
      </c>
      <c r="D3797" s="339" t="s">
        <v>753</v>
      </c>
      <c r="E3797" s="339">
        <v>721.64948453608258</v>
      </c>
      <c r="F3797" s="339">
        <v>0</v>
      </c>
      <c r="G3797" s="339">
        <f>ROUND((C3797*(E3797)),2)</f>
        <v>1977.32</v>
      </c>
      <c r="H3797" s="339">
        <f>ROUND((C3797*(F3797)),2)</f>
        <v>0</v>
      </c>
    </row>
    <row r="3798" spans="1:10" x14ac:dyDescent="0.2">
      <c r="B3798" s="339" t="s">
        <v>1388</v>
      </c>
      <c r="C3798" s="339">
        <f>0.34*1.1</f>
        <v>0.37400000000000005</v>
      </c>
      <c r="D3798" s="339" t="s">
        <v>9</v>
      </c>
      <c r="E3798" s="339">
        <v>6577.0399999999991</v>
      </c>
      <c r="F3798" s="339">
        <v>967.25000000000011</v>
      </c>
      <c r="G3798" s="339">
        <f>ROUND((C3798*(E3798)),2)</f>
        <v>2459.81</v>
      </c>
      <c r="H3798" s="339">
        <f>ROUND((C3798*(F3798)),2)</f>
        <v>361.75</v>
      </c>
    </row>
    <row r="3799" spans="1:10" x14ac:dyDescent="0.2">
      <c r="B3799" s="339" t="s">
        <v>1389</v>
      </c>
      <c r="C3799" s="339">
        <v>50</v>
      </c>
      <c r="D3799" s="339" t="s">
        <v>692</v>
      </c>
      <c r="E3799" s="339">
        <v>48.31</v>
      </c>
      <c r="F3799" s="339">
        <v>8.6999999999999993</v>
      </c>
      <c r="G3799" s="339">
        <f>ROUND((C3799*(E3799)),2)</f>
        <v>2415.5</v>
      </c>
      <c r="H3799" s="339">
        <f>ROUND((C3799*(F3799)),2)</f>
        <v>435</v>
      </c>
    </row>
    <row r="3800" spans="1:10" x14ac:dyDescent="0.2">
      <c r="B3800" s="339" t="s">
        <v>1390</v>
      </c>
      <c r="C3800" s="339">
        <v>0.24</v>
      </c>
      <c r="D3800" s="339" t="s">
        <v>782</v>
      </c>
      <c r="E3800" s="339">
        <v>2906.78</v>
      </c>
      <c r="F3800" s="339">
        <v>523.22</v>
      </c>
      <c r="G3800" s="339">
        <f>ROUND((C3800*(E3800)),2)</f>
        <v>697.63</v>
      </c>
      <c r="H3800" s="339">
        <f>ROUND((C3800*(F3800)),2)</f>
        <v>125.57</v>
      </c>
    </row>
    <row r="3801" spans="1:10" x14ac:dyDescent="0.2">
      <c r="B3801" s="339" t="s">
        <v>1391</v>
      </c>
      <c r="C3801" s="339">
        <v>0.26</v>
      </c>
      <c r="D3801" s="339" t="s">
        <v>9</v>
      </c>
      <c r="E3801" s="339">
        <v>7436.28</v>
      </c>
      <c r="F3801" s="339">
        <v>1250.23</v>
      </c>
      <c r="G3801" s="339">
        <f>ROUND((C3801*(E3801)),2)</f>
        <v>1933.43</v>
      </c>
      <c r="H3801" s="339">
        <f>ROUND((C3801*(F3801)),2)</f>
        <v>325.06</v>
      </c>
    </row>
    <row r="3802" spans="1:10" x14ac:dyDescent="0.2">
      <c r="B3802" s="339" t="s">
        <v>1227</v>
      </c>
    </row>
    <row r="3803" spans="1:10" x14ac:dyDescent="0.2">
      <c r="B3803" s="339" t="s">
        <v>1392</v>
      </c>
      <c r="C3803" s="339">
        <v>2.02</v>
      </c>
      <c r="D3803" s="339" t="s">
        <v>660</v>
      </c>
      <c r="E3803" s="339">
        <v>980.59</v>
      </c>
      <c r="F3803" s="339">
        <v>0</v>
      </c>
      <c r="G3803" s="339">
        <f>ROUND((C3803*(E3803)),2)</f>
        <v>1980.79</v>
      </c>
      <c r="H3803" s="339">
        <f>ROUND((C3803*(F3803)),2)</f>
        <v>0</v>
      </c>
    </row>
    <row r="3804" spans="1:10" x14ac:dyDescent="0.2">
      <c r="B3804" s="339" t="s">
        <v>1399</v>
      </c>
      <c r="C3804" s="339">
        <v>1</v>
      </c>
      <c r="D3804" s="339" t="s">
        <v>692</v>
      </c>
      <c r="E3804" s="339">
        <v>4073.35</v>
      </c>
      <c r="F3804" s="339">
        <v>0</v>
      </c>
      <c r="G3804" s="339">
        <f>ROUND((C3804*(E3804)),2)</f>
        <v>4073.35</v>
      </c>
      <c r="H3804" s="339">
        <f>ROUND((C3804*(F3804)),2)</f>
        <v>0</v>
      </c>
    </row>
    <row r="3805" spans="1:10" x14ac:dyDescent="0.2">
      <c r="B3805" s="339" t="s">
        <v>707</v>
      </c>
      <c r="G3805" s="339">
        <f>SUM(G3797:G3804)</f>
        <v>15537.83</v>
      </c>
      <c r="H3805" s="339">
        <f>SUM(H3797:H3804)</f>
        <v>1247.3799999999999</v>
      </c>
      <c r="I3805" s="340">
        <f>SUM(G3805:H3805)</f>
        <v>16785.21</v>
      </c>
    </row>
    <row r="3807" spans="1:10" x14ac:dyDescent="0.2">
      <c r="A3807" s="339">
        <f>+A3793+0.01</f>
        <v>116.38000000000019</v>
      </c>
      <c r="B3807" s="339" t="s">
        <v>1400</v>
      </c>
      <c r="C3807" s="339">
        <v>1</v>
      </c>
      <c r="D3807" s="339" t="s">
        <v>692</v>
      </c>
      <c r="G3807" s="339">
        <f>+G3819/C3809</f>
        <v>20106.509999999998</v>
      </c>
      <c r="H3807" s="339">
        <f>+H3819/C3809</f>
        <v>2171.77</v>
      </c>
      <c r="I3807" s="340">
        <f>+H3807+G3807</f>
        <v>22278.28</v>
      </c>
      <c r="J3807" s="339" t="s">
        <v>701</v>
      </c>
    </row>
    <row r="3808" spans="1:10" x14ac:dyDescent="0.2">
      <c r="B3808" s="339" t="s">
        <v>1401</v>
      </c>
    </row>
    <row r="3809" spans="1:10" x14ac:dyDescent="0.2">
      <c r="B3809" s="339" t="s">
        <v>703</v>
      </c>
      <c r="C3809" s="339">
        <v>1</v>
      </c>
      <c r="D3809" s="339" t="s">
        <v>692</v>
      </c>
    </row>
    <row r="3810" spans="1:10" x14ac:dyDescent="0.2">
      <c r="B3810" s="339" t="s">
        <v>704</v>
      </c>
    </row>
    <row r="3811" spans="1:10" x14ac:dyDescent="0.2">
      <c r="B3811" s="339" t="s">
        <v>1396</v>
      </c>
      <c r="C3811" s="339">
        <v>2.02</v>
      </c>
      <c r="D3811" s="339" t="s">
        <v>660</v>
      </c>
      <c r="E3811" s="339">
        <v>3242.31</v>
      </c>
      <c r="F3811" s="339">
        <v>457.62</v>
      </c>
      <c r="G3811" s="339">
        <f t="shared" ref="G3811:G3816" si="88">ROUND((C3811*(E3811)),2)</f>
        <v>6549.47</v>
      </c>
      <c r="H3811" s="339">
        <f t="shared" ref="H3811:H3816" si="89">ROUND((C3811*(F3811)),2)</f>
        <v>924.39</v>
      </c>
    </row>
    <row r="3812" spans="1:10" x14ac:dyDescent="0.2">
      <c r="B3812" s="339" t="s">
        <v>1387</v>
      </c>
      <c r="C3812" s="339">
        <v>2.74</v>
      </c>
      <c r="D3812" s="339" t="s">
        <v>753</v>
      </c>
      <c r="E3812" s="339">
        <v>721.64948453608258</v>
      </c>
      <c r="F3812" s="339">
        <v>0</v>
      </c>
      <c r="G3812" s="339">
        <f t="shared" si="88"/>
        <v>1977.32</v>
      </c>
      <c r="H3812" s="339">
        <f t="shared" si="89"/>
        <v>0</v>
      </c>
    </row>
    <row r="3813" spans="1:10" x14ac:dyDescent="0.2">
      <c r="B3813" s="339" t="s">
        <v>1388</v>
      </c>
      <c r="C3813" s="339">
        <f>0.34*1.1</f>
        <v>0.37400000000000005</v>
      </c>
      <c r="D3813" s="339" t="s">
        <v>9</v>
      </c>
      <c r="E3813" s="339">
        <v>6577.0399999999991</v>
      </c>
      <c r="F3813" s="339">
        <v>967.25000000000011</v>
      </c>
      <c r="G3813" s="339">
        <f t="shared" si="88"/>
        <v>2459.81</v>
      </c>
      <c r="H3813" s="339">
        <f t="shared" si="89"/>
        <v>361.75</v>
      </c>
    </row>
    <row r="3814" spans="1:10" x14ac:dyDescent="0.2">
      <c r="B3814" s="339" t="s">
        <v>1389</v>
      </c>
      <c r="C3814" s="339">
        <v>50</v>
      </c>
      <c r="D3814" s="339" t="s">
        <v>692</v>
      </c>
      <c r="E3814" s="339">
        <v>48.31</v>
      </c>
      <c r="F3814" s="339">
        <v>8.6999999999999993</v>
      </c>
      <c r="G3814" s="339">
        <f t="shared" si="88"/>
        <v>2415.5</v>
      </c>
      <c r="H3814" s="339">
        <f t="shared" si="89"/>
        <v>435</v>
      </c>
    </row>
    <row r="3815" spans="1:10" x14ac:dyDescent="0.2">
      <c r="B3815" s="339" t="s">
        <v>1390</v>
      </c>
      <c r="C3815" s="339">
        <v>0.24</v>
      </c>
      <c r="D3815" s="339" t="s">
        <v>782</v>
      </c>
      <c r="E3815" s="339">
        <v>2906.78</v>
      </c>
      <c r="F3815" s="339">
        <v>523.22</v>
      </c>
      <c r="G3815" s="339">
        <f t="shared" si="88"/>
        <v>697.63</v>
      </c>
      <c r="H3815" s="339">
        <f t="shared" si="89"/>
        <v>125.57</v>
      </c>
    </row>
    <row r="3816" spans="1:10" x14ac:dyDescent="0.2">
      <c r="B3816" s="339" t="s">
        <v>1391</v>
      </c>
      <c r="C3816" s="339">
        <v>0.26</v>
      </c>
      <c r="D3816" s="339" t="s">
        <v>9</v>
      </c>
      <c r="E3816" s="339">
        <v>7436.28</v>
      </c>
      <c r="F3816" s="339">
        <v>1250.23</v>
      </c>
      <c r="G3816" s="339">
        <f t="shared" si="88"/>
        <v>1933.43</v>
      </c>
      <c r="H3816" s="339">
        <f t="shared" si="89"/>
        <v>325.06</v>
      </c>
    </row>
    <row r="3817" spans="1:10" x14ac:dyDescent="0.2">
      <c r="B3817" s="339" t="s">
        <v>1227</v>
      </c>
    </row>
    <row r="3818" spans="1:10" x14ac:dyDescent="0.2">
      <c r="B3818" s="339" t="s">
        <v>1399</v>
      </c>
      <c r="C3818" s="339">
        <v>1</v>
      </c>
      <c r="D3818" s="339" t="s">
        <v>692</v>
      </c>
      <c r="E3818" s="339">
        <v>4073.35</v>
      </c>
      <c r="F3818" s="339">
        <v>0</v>
      </c>
      <c r="G3818" s="339">
        <f>ROUND((C3818*(E3818)),2)</f>
        <v>4073.35</v>
      </c>
      <c r="H3818" s="339">
        <f>ROUND((C3818*(F3818)),2)</f>
        <v>0</v>
      </c>
    </row>
    <row r="3819" spans="1:10" x14ac:dyDescent="0.2">
      <c r="B3819" s="339" t="s">
        <v>707</v>
      </c>
      <c r="G3819" s="339">
        <f>SUM(G3811:G3818)</f>
        <v>20106.509999999998</v>
      </c>
      <c r="H3819" s="339">
        <f>SUM(H3811:H3818)</f>
        <v>2171.77</v>
      </c>
      <c r="I3819" s="340">
        <f>SUM(G3819:H3819)</f>
        <v>22278.28</v>
      </c>
    </row>
    <row r="3821" spans="1:10" x14ac:dyDescent="0.2">
      <c r="A3821" s="339">
        <f>+A3807+0.01</f>
        <v>116.3900000000002</v>
      </c>
      <c r="B3821" s="339" t="s">
        <v>1402</v>
      </c>
      <c r="C3821" s="339">
        <v>1</v>
      </c>
      <c r="D3821" s="339" t="s">
        <v>692</v>
      </c>
      <c r="G3821" s="339">
        <f>+G3832/C3823</f>
        <v>112092.34000000001</v>
      </c>
      <c r="H3821" s="339">
        <f>+H3832/C3823</f>
        <v>9706.57</v>
      </c>
      <c r="I3821" s="340">
        <f>+H3821+G3821</f>
        <v>121798.91</v>
      </c>
      <c r="J3821" s="339" t="s">
        <v>701</v>
      </c>
    </row>
    <row r="3822" spans="1:10" x14ac:dyDescent="0.2">
      <c r="B3822" s="339" t="s">
        <v>1403</v>
      </c>
    </row>
    <row r="3823" spans="1:10" x14ac:dyDescent="0.2">
      <c r="B3823" s="339" t="s">
        <v>703</v>
      </c>
      <c r="C3823" s="339">
        <v>1</v>
      </c>
      <c r="D3823" s="339" t="s">
        <v>692</v>
      </c>
    </row>
    <row r="3824" spans="1:10" x14ac:dyDescent="0.2">
      <c r="B3824" s="339" t="s">
        <v>704</v>
      </c>
    </row>
    <row r="3825" spans="1:10" x14ac:dyDescent="0.2">
      <c r="B3825" s="339" t="s">
        <v>1387</v>
      </c>
      <c r="C3825" s="339">
        <f>+C3831*1.35</f>
        <v>18.981000000000002</v>
      </c>
      <c r="D3825" s="339" t="s">
        <v>753</v>
      </c>
      <c r="E3825" s="339">
        <v>721.64948453608258</v>
      </c>
      <c r="F3825" s="339">
        <v>0</v>
      </c>
      <c r="G3825" s="339">
        <f>ROUND((C3825*(E3825)),2)</f>
        <v>13697.63</v>
      </c>
      <c r="H3825" s="339">
        <f>ROUND((C3825*(F3825)),2)</f>
        <v>0</v>
      </c>
    </row>
    <row r="3826" spans="1:10" x14ac:dyDescent="0.2">
      <c r="B3826" s="339" t="s">
        <v>1404</v>
      </c>
      <c r="C3826" s="339">
        <v>0.74</v>
      </c>
      <c r="D3826" s="339" t="s">
        <v>9</v>
      </c>
      <c r="E3826" s="339">
        <v>17829.689999999999</v>
      </c>
      <c r="F3826" s="339">
        <v>2269.66</v>
      </c>
      <c r="G3826" s="339">
        <f>ROUND((C3826*(E3826)),2)</f>
        <v>13193.97</v>
      </c>
      <c r="H3826" s="339">
        <f>ROUND((C3826*(F3826)),2)</f>
        <v>1679.55</v>
      </c>
    </row>
    <row r="3827" spans="1:10" x14ac:dyDescent="0.2">
      <c r="B3827" s="339" t="s">
        <v>1405</v>
      </c>
      <c r="C3827" s="339">
        <v>0.74</v>
      </c>
      <c r="D3827" s="339" t="s">
        <v>9</v>
      </c>
      <c r="E3827" s="339">
        <v>24480.03</v>
      </c>
      <c r="F3827" s="339">
        <v>2338.1499999999996</v>
      </c>
      <c r="G3827" s="339">
        <f>ROUND((C3827*(E3827)),2)</f>
        <v>18115.22</v>
      </c>
      <c r="H3827" s="339">
        <f>ROUND((C3827*(F3827)),2)</f>
        <v>1730.23</v>
      </c>
    </row>
    <row r="3828" spans="1:10" x14ac:dyDescent="0.2">
      <c r="B3828" s="339" t="s">
        <v>1406</v>
      </c>
      <c r="C3828" s="339">
        <v>20.23</v>
      </c>
      <c r="D3828" s="339" t="s">
        <v>2</v>
      </c>
      <c r="E3828" s="339">
        <v>2011.08</v>
      </c>
      <c r="F3828" s="339">
        <v>263.33999999999997</v>
      </c>
      <c r="G3828" s="339">
        <f>ROUND((C3828*(E3828)),2)</f>
        <v>40684.15</v>
      </c>
      <c r="H3828" s="339">
        <f>ROUND((C3828*(F3828)),2)</f>
        <v>5327.37</v>
      </c>
    </row>
    <row r="3829" spans="1:10" x14ac:dyDescent="0.2">
      <c r="B3829" s="339" t="s">
        <v>1407</v>
      </c>
      <c r="C3829" s="339">
        <f>+C3828+2.89</f>
        <v>23.12</v>
      </c>
      <c r="D3829" s="339" t="s">
        <v>2</v>
      </c>
      <c r="E3829" s="339">
        <v>545.59999999999991</v>
      </c>
      <c r="F3829" s="339">
        <v>41.93</v>
      </c>
      <c r="G3829" s="339">
        <f>ROUND((C3829*(E3829)),2)</f>
        <v>12614.27</v>
      </c>
      <c r="H3829" s="339">
        <f>ROUND((C3829*(F3829)),2)</f>
        <v>969.42</v>
      </c>
    </row>
    <row r="3830" spans="1:10" x14ac:dyDescent="0.2">
      <c r="B3830" s="339" t="s">
        <v>1227</v>
      </c>
    </row>
    <row r="3831" spans="1:10" x14ac:dyDescent="0.2">
      <c r="B3831" s="339" t="s">
        <v>1392</v>
      </c>
      <c r="C3831" s="339">
        <v>14.06</v>
      </c>
      <c r="D3831" s="339" t="s">
        <v>660</v>
      </c>
      <c r="E3831" s="339">
        <v>980.59</v>
      </c>
      <c r="F3831" s="339">
        <v>0</v>
      </c>
      <c r="G3831" s="339">
        <f>ROUND((C3831*(E3831)),2)</f>
        <v>13787.1</v>
      </c>
      <c r="H3831" s="339">
        <f>ROUND((C3831*(F3831)),2)</f>
        <v>0</v>
      </c>
    </row>
    <row r="3832" spans="1:10" x14ac:dyDescent="0.2">
      <c r="B3832" s="339" t="s">
        <v>707</v>
      </c>
      <c r="G3832" s="339">
        <f>SUM(G3825:G3831)</f>
        <v>112092.34000000001</v>
      </c>
      <c r="H3832" s="339">
        <f>SUM(H3825:H3831)</f>
        <v>9706.57</v>
      </c>
      <c r="I3832" s="340">
        <f>SUM(G3832:H3832)</f>
        <v>121798.91</v>
      </c>
    </row>
    <row r="3834" spans="1:10" x14ac:dyDescent="0.2">
      <c r="A3834" s="339">
        <f>+A3821+0.01</f>
        <v>116.4000000000002</v>
      </c>
      <c r="B3834" s="339" t="s">
        <v>1408</v>
      </c>
      <c r="C3834" s="339">
        <v>1</v>
      </c>
      <c r="D3834" s="339" t="s">
        <v>692</v>
      </c>
      <c r="G3834" s="339">
        <f>+G3844/C3836</f>
        <v>143891.4</v>
      </c>
      <c r="H3834" s="339">
        <f>+H3844/C3836</f>
        <v>16140.710000000001</v>
      </c>
      <c r="I3834" s="340">
        <f>+H3834+G3834</f>
        <v>160032.10999999999</v>
      </c>
      <c r="J3834" s="339" t="s">
        <v>701</v>
      </c>
    </row>
    <row r="3835" spans="1:10" x14ac:dyDescent="0.2">
      <c r="B3835" s="339" t="s">
        <v>1409</v>
      </c>
    </row>
    <row r="3836" spans="1:10" x14ac:dyDescent="0.2">
      <c r="B3836" s="339" t="s">
        <v>703</v>
      </c>
      <c r="C3836" s="339">
        <v>1</v>
      </c>
      <c r="D3836" s="339" t="s">
        <v>692</v>
      </c>
    </row>
    <row r="3837" spans="1:10" x14ac:dyDescent="0.2">
      <c r="B3837" s="339" t="s">
        <v>704</v>
      </c>
    </row>
    <row r="3838" spans="1:10" x14ac:dyDescent="0.2">
      <c r="B3838" s="339" t="s">
        <v>1396</v>
      </c>
      <c r="C3838" s="339">
        <v>14.06</v>
      </c>
      <c r="D3838" s="339" t="s">
        <v>660</v>
      </c>
      <c r="E3838" s="339">
        <v>3242.31</v>
      </c>
      <c r="F3838" s="339">
        <v>457.62</v>
      </c>
      <c r="G3838" s="339">
        <f t="shared" ref="G3838:G3843" si="90">ROUND((C3838*(E3838)),2)</f>
        <v>45586.879999999997</v>
      </c>
      <c r="H3838" s="339">
        <f t="shared" ref="H3838:H3843" si="91">ROUND((C3838*(F3838)),2)</f>
        <v>6434.14</v>
      </c>
    </row>
    <row r="3839" spans="1:10" x14ac:dyDescent="0.2">
      <c r="B3839" s="339" t="s">
        <v>1387</v>
      </c>
      <c r="C3839" s="339">
        <v>18.98</v>
      </c>
      <c r="D3839" s="339" t="s">
        <v>753</v>
      </c>
      <c r="E3839" s="339">
        <v>721.64948453608258</v>
      </c>
      <c r="F3839" s="339">
        <v>0</v>
      </c>
      <c r="G3839" s="339">
        <f t="shared" si="90"/>
        <v>13696.91</v>
      </c>
      <c r="H3839" s="339">
        <f t="shared" si="91"/>
        <v>0</v>
      </c>
    </row>
    <row r="3840" spans="1:10" x14ac:dyDescent="0.2">
      <c r="B3840" s="339" t="s">
        <v>1404</v>
      </c>
      <c r="C3840" s="339">
        <v>0.74</v>
      </c>
      <c r="D3840" s="339" t="s">
        <v>9</v>
      </c>
      <c r="E3840" s="339">
        <v>17829.689999999999</v>
      </c>
      <c r="F3840" s="339">
        <v>2269.66</v>
      </c>
      <c r="G3840" s="339">
        <f t="shared" si="90"/>
        <v>13193.97</v>
      </c>
      <c r="H3840" s="339">
        <f t="shared" si="91"/>
        <v>1679.55</v>
      </c>
    </row>
    <row r="3841" spans="1:10" x14ac:dyDescent="0.2">
      <c r="B3841" s="339" t="s">
        <v>1405</v>
      </c>
      <c r="C3841" s="339">
        <v>0.74</v>
      </c>
      <c r="D3841" s="339" t="s">
        <v>9</v>
      </c>
      <c r="E3841" s="339">
        <v>24480.03</v>
      </c>
      <c r="F3841" s="339">
        <v>2338.1499999999996</v>
      </c>
      <c r="G3841" s="339">
        <f t="shared" si="90"/>
        <v>18115.22</v>
      </c>
      <c r="H3841" s="339">
        <f t="shared" si="91"/>
        <v>1730.23</v>
      </c>
    </row>
    <row r="3842" spans="1:10" x14ac:dyDescent="0.2">
      <c r="B3842" s="339" t="s">
        <v>1406</v>
      </c>
      <c r="C3842" s="339">
        <v>20.23</v>
      </c>
      <c r="D3842" s="339" t="s">
        <v>2</v>
      </c>
      <c r="E3842" s="339">
        <v>2011.08</v>
      </c>
      <c r="F3842" s="339">
        <v>263.33999999999997</v>
      </c>
      <c r="G3842" s="339">
        <f t="shared" si="90"/>
        <v>40684.15</v>
      </c>
      <c r="H3842" s="339">
        <f t="shared" si="91"/>
        <v>5327.37</v>
      </c>
    </row>
    <row r="3843" spans="1:10" x14ac:dyDescent="0.2">
      <c r="B3843" s="339" t="s">
        <v>1407</v>
      </c>
      <c r="C3843" s="339">
        <f>+C3842+2.89</f>
        <v>23.12</v>
      </c>
      <c r="D3843" s="339" t="s">
        <v>2</v>
      </c>
      <c r="E3843" s="339">
        <v>545.59999999999991</v>
      </c>
      <c r="F3843" s="339">
        <v>41.93</v>
      </c>
      <c r="G3843" s="339">
        <f t="shared" si="90"/>
        <v>12614.27</v>
      </c>
      <c r="H3843" s="339">
        <f t="shared" si="91"/>
        <v>969.42</v>
      </c>
    </row>
    <row r="3844" spans="1:10" x14ac:dyDescent="0.2">
      <c r="B3844" s="339" t="s">
        <v>707</v>
      </c>
      <c r="G3844" s="339">
        <f>SUM(G3838:G3843)</f>
        <v>143891.4</v>
      </c>
      <c r="H3844" s="339">
        <f>SUM(H3838:H3843)</f>
        <v>16140.710000000001</v>
      </c>
      <c r="I3844" s="340">
        <f>SUM(G3844:H3844)</f>
        <v>160032.10999999999</v>
      </c>
    </row>
    <row r="3846" spans="1:10" x14ac:dyDescent="0.2">
      <c r="A3846" s="339">
        <f>+A3834+0.01</f>
        <v>116.41000000000021</v>
      </c>
      <c r="B3846" s="339" t="s">
        <v>1410</v>
      </c>
      <c r="C3846" s="339">
        <v>1</v>
      </c>
      <c r="D3846" s="339" t="s">
        <v>692</v>
      </c>
      <c r="G3846" s="339">
        <f>+G3859/C3848</f>
        <v>171759.25999999998</v>
      </c>
      <c r="H3846" s="339">
        <f>+H3859/C3848</f>
        <v>13850.329999999998</v>
      </c>
      <c r="I3846" s="340">
        <f>+H3846+G3846</f>
        <v>185609.58999999997</v>
      </c>
      <c r="J3846" s="339" t="s">
        <v>701</v>
      </c>
    </row>
    <row r="3847" spans="1:10" x14ac:dyDescent="0.2">
      <c r="B3847" s="339" t="s">
        <v>1411</v>
      </c>
    </row>
    <row r="3848" spans="1:10" x14ac:dyDescent="0.2">
      <c r="B3848" s="339" t="s">
        <v>703</v>
      </c>
      <c r="C3848" s="339">
        <v>1</v>
      </c>
      <c r="D3848" s="339" t="s">
        <v>692</v>
      </c>
    </row>
    <row r="3849" spans="1:10" x14ac:dyDescent="0.2">
      <c r="B3849" s="339" t="s">
        <v>704</v>
      </c>
    </row>
    <row r="3850" spans="1:10" x14ac:dyDescent="0.2">
      <c r="B3850" s="339" t="s">
        <v>1387</v>
      </c>
      <c r="C3850" s="339">
        <f>+C3858*1.35</f>
        <v>34.195500000000003</v>
      </c>
      <c r="D3850" s="339" t="s">
        <v>753</v>
      </c>
      <c r="E3850" s="339">
        <v>721.64948453608258</v>
      </c>
      <c r="F3850" s="339">
        <v>0</v>
      </c>
      <c r="G3850" s="339">
        <f t="shared" ref="G3850:G3856" si="92">ROUND((C3850*(E3850)),2)</f>
        <v>24677.16</v>
      </c>
      <c r="H3850" s="339">
        <f t="shared" ref="H3850:H3856" si="93">ROUND((C3850*(F3850)),2)</f>
        <v>0</v>
      </c>
    </row>
    <row r="3851" spans="1:10" x14ac:dyDescent="0.2">
      <c r="B3851" s="339" t="s">
        <v>1404</v>
      </c>
      <c r="C3851" s="339">
        <v>1.36</v>
      </c>
      <c r="D3851" s="339" t="s">
        <v>9</v>
      </c>
      <c r="E3851" s="339">
        <v>17829.689999999999</v>
      </c>
      <c r="F3851" s="339">
        <v>2269.66</v>
      </c>
      <c r="G3851" s="339">
        <f t="shared" si="92"/>
        <v>24248.38</v>
      </c>
      <c r="H3851" s="339">
        <f t="shared" si="93"/>
        <v>3086.74</v>
      </c>
    </row>
    <row r="3852" spans="1:10" x14ac:dyDescent="0.2">
      <c r="B3852" s="339" t="s">
        <v>1405</v>
      </c>
      <c r="C3852" s="339">
        <v>1.36</v>
      </c>
      <c r="D3852" s="339" t="s">
        <v>9</v>
      </c>
      <c r="E3852" s="339">
        <v>24480.03</v>
      </c>
      <c r="F3852" s="339">
        <v>2338.1499999999996</v>
      </c>
      <c r="G3852" s="339">
        <f t="shared" si="92"/>
        <v>33292.839999999997</v>
      </c>
      <c r="H3852" s="339">
        <f t="shared" si="93"/>
        <v>3179.88</v>
      </c>
    </row>
    <row r="3853" spans="1:10" x14ac:dyDescent="0.2">
      <c r="B3853" s="339" t="s">
        <v>1412</v>
      </c>
      <c r="C3853" s="339">
        <v>23</v>
      </c>
      <c r="D3853" s="339" t="s">
        <v>2</v>
      </c>
      <c r="E3853" s="339">
        <v>2011.08</v>
      </c>
      <c r="F3853" s="339">
        <v>263.33999999999997</v>
      </c>
      <c r="G3853" s="339">
        <f t="shared" si="92"/>
        <v>46254.84</v>
      </c>
      <c r="H3853" s="339">
        <f t="shared" si="93"/>
        <v>6056.82</v>
      </c>
    </row>
    <row r="3854" spans="1:10" x14ac:dyDescent="0.2">
      <c r="B3854" s="339" t="s">
        <v>1407</v>
      </c>
      <c r="C3854" s="339">
        <f>+C3853</f>
        <v>23</v>
      </c>
      <c r="D3854" s="339" t="s">
        <v>2</v>
      </c>
      <c r="E3854" s="339">
        <v>545.59999999999991</v>
      </c>
      <c r="F3854" s="339">
        <v>41.93</v>
      </c>
      <c r="G3854" s="339">
        <f t="shared" si="92"/>
        <v>12548.8</v>
      </c>
      <c r="H3854" s="339">
        <f t="shared" si="93"/>
        <v>964.39</v>
      </c>
    </row>
    <row r="3855" spans="1:10" x14ac:dyDescent="0.2">
      <c r="B3855" s="339" t="s">
        <v>1413</v>
      </c>
      <c r="C3855" s="339">
        <v>20</v>
      </c>
      <c r="D3855" s="339" t="s">
        <v>1</v>
      </c>
      <c r="E3855" s="339">
        <v>211.64000000000001</v>
      </c>
      <c r="F3855" s="339">
        <v>13.13</v>
      </c>
      <c r="G3855" s="339">
        <f t="shared" si="92"/>
        <v>4232.8</v>
      </c>
      <c r="H3855" s="339">
        <f t="shared" si="93"/>
        <v>262.60000000000002</v>
      </c>
    </row>
    <row r="3856" spans="1:10" x14ac:dyDescent="0.2">
      <c r="B3856" s="339" t="s">
        <v>1414</v>
      </c>
      <c r="C3856" s="339">
        <v>1</v>
      </c>
      <c r="D3856" s="339" t="s">
        <v>692</v>
      </c>
      <c r="E3856" s="339">
        <v>1666.1</v>
      </c>
      <c r="F3856" s="339">
        <v>299.89999999999998</v>
      </c>
      <c r="G3856" s="339">
        <f t="shared" si="92"/>
        <v>1666.1</v>
      </c>
      <c r="H3856" s="339">
        <f t="shared" si="93"/>
        <v>299.89999999999998</v>
      </c>
    </row>
    <row r="3857" spans="1:10" x14ac:dyDescent="0.2">
      <c r="B3857" s="339" t="s">
        <v>1227</v>
      </c>
    </row>
    <row r="3858" spans="1:10" x14ac:dyDescent="0.2">
      <c r="B3858" s="339" t="s">
        <v>1392</v>
      </c>
      <c r="C3858" s="339">
        <v>25.33</v>
      </c>
      <c r="D3858" s="339" t="s">
        <v>660</v>
      </c>
      <c r="E3858" s="339">
        <v>980.59</v>
      </c>
      <c r="F3858" s="339">
        <v>0</v>
      </c>
      <c r="G3858" s="339">
        <f>ROUND((C3858*(E3858)),2)</f>
        <v>24838.34</v>
      </c>
      <c r="H3858" s="339">
        <f>ROUND((C3858*(F3858)),2)</f>
        <v>0</v>
      </c>
    </row>
    <row r="3859" spans="1:10" x14ac:dyDescent="0.2">
      <c r="B3859" s="339" t="s">
        <v>707</v>
      </c>
      <c r="G3859" s="339">
        <f>SUM(G3850:G3858)</f>
        <v>171759.25999999998</v>
      </c>
      <c r="H3859" s="339">
        <f>SUM(H3850:H3858)</f>
        <v>13850.329999999998</v>
      </c>
      <c r="I3859" s="340">
        <f>SUM(G3859:H3859)</f>
        <v>185609.58999999997</v>
      </c>
    </row>
    <row r="3861" spans="1:10" x14ac:dyDescent="0.2">
      <c r="A3861" s="339">
        <f>+A3846+0.01</f>
        <v>116.42000000000021</v>
      </c>
      <c r="B3861" s="339" t="s">
        <v>1415</v>
      </c>
      <c r="C3861" s="339">
        <v>1</v>
      </c>
      <c r="D3861" s="339" t="s">
        <v>692</v>
      </c>
      <c r="G3861" s="339">
        <f>+G3873/C3863</f>
        <v>229051.88</v>
      </c>
      <c r="H3861" s="339">
        <f>+H3873/C3863</f>
        <v>25441.84</v>
      </c>
      <c r="I3861" s="340">
        <f>+H3861+G3861</f>
        <v>254493.72</v>
      </c>
      <c r="J3861" s="339" t="s">
        <v>701</v>
      </c>
    </row>
    <row r="3862" spans="1:10" x14ac:dyDescent="0.2">
      <c r="B3862" s="339" t="s">
        <v>1416</v>
      </c>
    </row>
    <row r="3863" spans="1:10" x14ac:dyDescent="0.2">
      <c r="B3863" s="339" t="s">
        <v>703</v>
      </c>
      <c r="C3863" s="339">
        <v>1</v>
      </c>
      <c r="D3863" s="339" t="s">
        <v>692</v>
      </c>
    </row>
    <row r="3864" spans="1:10" x14ac:dyDescent="0.2">
      <c r="B3864" s="339" t="s">
        <v>704</v>
      </c>
    </row>
    <row r="3865" spans="1:10" x14ac:dyDescent="0.2">
      <c r="B3865" s="339" t="s">
        <v>1396</v>
      </c>
      <c r="C3865" s="339">
        <v>25.33</v>
      </c>
      <c r="D3865" s="339" t="s">
        <v>660</v>
      </c>
      <c r="E3865" s="339">
        <v>3242.31</v>
      </c>
      <c r="F3865" s="339">
        <v>457.62</v>
      </c>
      <c r="G3865" s="339">
        <f t="shared" ref="G3865:G3872" si="94">ROUND((C3865*(E3865)),2)</f>
        <v>82127.710000000006</v>
      </c>
      <c r="H3865" s="339">
        <f t="shared" ref="H3865:H3872" si="95">ROUND((C3865*(F3865)),2)</f>
        <v>11591.51</v>
      </c>
    </row>
    <row r="3866" spans="1:10" x14ac:dyDescent="0.2">
      <c r="B3866" s="339" t="s">
        <v>1387</v>
      </c>
      <c r="C3866" s="339">
        <v>34.200000000000003</v>
      </c>
      <c r="D3866" s="339" t="s">
        <v>753</v>
      </c>
      <c r="E3866" s="339">
        <v>721.64948453608258</v>
      </c>
      <c r="F3866" s="339">
        <v>0</v>
      </c>
      <c r="G3866" s="339">
        <f t="shared" si="94"/>
        <v>24680.41</v>
      </c>
      <c r="H3866" s="339">
        <f t="shared" si="95"/>
        <v>0</v>
      </c>
    </row>
    <row r="3867" spans="1:10" x14ac:dyDescent="0.2">
      <c r="B3867" s="339" t="s">
        <v>1404</v>
      </c>
      <c r="C3867" s="339">
        <v>1.36</v>
      </c>
      <c r="D3867" s="339" t="s">
        <v>9</v>
      </c>
      <c r="E3867" s="339">
        <v>17829.689999999999</v>
      </c>
      <c r="F3867" s="339">
        <v>2269.66</v>
      </c>
      <c r="G3867" s="339">
        <f t="shared" si="94"/>
        <v>24248.38</v>
      </c>
      <c r="H3867" s="339">
        <f t="shared" si="95"/>
        <v>3086.74</v>
      </c>
    </row>
    <row r="3868" spans="1:10" x14ac:dyDescent="0.2">
      <c r="B3868" s="339" t="s">
        <v>1405</v>
      </c>
      <c r="C3868" s="339">
        <v>1.36</v>
      </c>
      <c r="D3868" s="339" t="s">
        <v>9</v>
      </c>
      <c r="E3868" s="339">
        <v>24480.03</v>
      </c>
      <c r="F3868" s="339">
        <v>2338.1499999999996</v>
      </c>
      <c r="G3868" s="339">
        <f t="shared" si="94"/>
        <v>33292.839999999997</v>
      </c>
      <c r="H3868" s="339">
        <f t="shared" si="95"/>
        <v>3179.88</v>
      </c>
    </row>
    <row r="3869" spans="1:10" x14ac:dyDescent="0.2">
      <c r="B3869" s="339" t="s">
        <v>1412</v>
      </c>
      <c r="C3869" s="339">
        <v>23</v>
      </c>
      <c r="D3869" s="339" t="s">
        <v>2</v>
      </c>
      <c r="E3869" s="339">
        <v>2011.08</v>
      </c>
      <c r="F3869" s="339">
        <v>263.33999999999997</v>
      </c>
      <c r="G3869" s="339">
        <f t="shared" si="94"/>
        <v>46254.84</v>
      </c>
      <c r="H3869" s="339">
        <f t="shared" si="95"/>
        <v>6056.82</v>
      </c>
    </row>
    <row r="3870" spans="1:10" x14ac:dyDescent="0.2">
      <c r="B3870" s="339" t="s">
        <v>1407</v>
      </c>
      <c r="C3870" s="339">
        <f>+C3869</f>
        <v>23</v>
      </c>
      <c r="D3870" s="339" t="s">
        <v>2</v>
      </c>
      <c r="E3870" s="339">
        <v>545.59999999999991</v>
      </c>
      <c r="F3870" s="339">
        <v>41.93</v>
      </c>
      <c r="G3870" s="339">
        <f t="shared" si="94"/>
        <v>12548.8</v>
      </c>
      <c r="H3870" s="339">
        <f t="shared" si="95"/>
        <v>964.39</v>
      </c>
    </row>
    <row r="3871" spans="1:10" x14ac:dyDescent="0.2">
      <c r="B3871" s="339" t="s">
        <v>1413</v>
      </c>
      <c r="C3871" s="339">
        <v>20</v>
      </c>
      <c r="D3871" s="339" t="s">
        <v>1</v>
      </c>
      <c r="E3871" s="339">
        <v>211.64000000000001</v>
      </c>
      <c r="F3871" s="339">
        <v>13.13</v>
      </c>
      <c r="G3871" s="339">
        <f t="shared" si="94"/>
        <v>4232.8</v>
      </c>
      <c r="H3871" s="339">
        <f t="shared" si="95"/>
        <v>262.60000000000002</v>
      </c>
    </row>
    <row r="3872" spans="1:10" x14ac:dyDescent="0.2">
      <c r="B3872" s="339" t="s">
        <v>1414</v>
      </c>
      <c r="C3872" s="339">
        <v>1</v>
      </c>
      <c r="D3872" s="339" t="s">
        <v>692</v>
      </c>
      <c r="E3872" s="339">
        <v>1666.1</v>
      </c>
      <c r="F3872" s="339">
        <v>299.89999999999998</v>
      </c>
      <c r="G3872" s="339">
        <f t="shared" si="94"/>
        <v>1666.1</v>
      </c>
      <c r="H3872" s="339">
        <f t="shared" si="95"/>
        <v>299.89999999999998</v>
      </c>
    </row>
    <row r="3873" spans="1:10" x14ac:dyDescent="0.2">
      <c r="B3873" s="339" t="s">
        <v>707</v>
      </c>
      <c r="G3873" s="339">
        <f>SUM(G3865:G3872)</f>
        <v>229051.88</v>
      </c>
      <c r="H3873" s="339">
        <f>SUM(H3865:H3872)</f>
        <v>25441.84</v>
      </c>
      <c r="I3873" s="340">
        <f>SUM(G3873:H3873)</f>
        <v>254493.72</v>
      </c>
    </row>
    <row r="3875" spans="1:10" x14ac:dyDescent="0.2">
      <c r="A3875" s="339">
        <v>117</v>
      </c>
      <c r="B3875" s="339" t="s">
        <v>1417</v>
      </c>
    </row>
    <row r="3876" spans="1:10" x14ac:dyDescent="0.2">
      <c r="A3876" s="339">
        <f>+A3875+0.01</f>
        <v>117.01</v>
      </c>
      <c r="B3876" s="339" t="s">
        <v>1418</v>
      </c>
      <c r="C3876" s="339">
        <v>1</v>
      </c>
      <c r="D3876" s="339" t="s">
        <v>692</v>
      </c>
      <c r="G3876" s="339">
        <f>+G3889/C3878</f>
        <v>2280.08</v>
      </c>
      <c r="H3876" s="339">
        <f>+H3889/C3878</f>
        <v>178.61</v>
      </c>
      <c r="I3876" s="340">
        <f>+H3876+G3876</f>
        <v>2458.69</v>
      </c>
      <c r="J3876" s="339" t="s">
        <v>701</v>
      </c>
    </row>
    <row r="3877" spans="1:10" x14ac:dyDescent="0.2">
      <c r="B3877" s="339" t="s">
        <v>1419</v>
      </c>
    </row>
    <row r="3878" spans="1:10" x14ac:dyDescent="0.2">
      <c r="B3878" s="339" t="s">
        <v>703</v>
      </c>
      <c r="C3878" s="339">
        <v>1</v>
      </c>
      <c r="D3878" s="339" t="s">
        <v>692</v>
      </c>
    </row>
    <row r="3879" spans="1:10" x14ac:dyDescent="0.2">
      <c r="B3879" s="339" t="s">
        <v>704</v>
      </c>
    </row>
    <row r="3880" spans="1:10" x14ac:dyDescent="0.2">
      <c r="B3880" s="339" t="s">
        <v>1420</v>
      </c>
      <c r="C3880" s="339">
        <v>1.1499999999999999</v>
      </c>
      <c r="D3880" s="339" t="s">
        <v>692</v>
      </c>
      <c r="E3880" s="339">
        <v>59.32</v>
      </c>
      <c r="F3880" s="339">
        <v>10.68</v>
      </c>
      <c r="G3880" s="339">
        <f t="shared" ref="G3880:G3885" si="96">ROUND((C3880*(E3880)),2)</f>
        <v>68.22</v>
      </c>
      <c r="H3880" s="339">
        <f t="shared" ref="H3880:H3885" si="97">ROUND((C3880*(F3880)),2)</f>
        <v>12.28</v>
      </c>
    </row>
    <row r="3881" spans="1:10" x14ac:dyDescent="0.2">
      <c r="B3881" s="339" t="s">
        <v>1421</v>
      </c>
      <c r="C3881" s="339">
        <v>1</v>
      </c>
      <c r="D3881" s="339" t="s">
        <v>692</v>
      </c>
      <c r="E3881" s="339">
        <v>109.32</v>
      </c>
      <c r="F3881" s="339">
        <v>19.68</v>
      </c>
      <c r="G3881" s="339">
        <f t="shared" si="96"/>
        <v>109.32</v>
      </c>
      <c r="H3881" s="339">
        <f t="shared" si="97"/>
        <v>19.68</v>
      </c>
    </row>
    <row r="3882" spans="1:10" x14ac:dyDescent="0.2">
      <c r="B3882" s="339" t="s">
        <v>1422</v>
      </c>
      <c r="C3882" s="339">
        <v>40</v>
      </c>
      <c r="D3882" s="339" t="s">
        <v>1423</v>
      </c>
      <c r="E3882" s="339">
        <v>11.46</v>
      </c>
      <c r="F3882" s="339">
        <v>2.06</v>
      </c>
      <c r="G3882" s="339">
        <f t="shared" si="96"/>
        <v>458.4</v>
      </c>
      <c r="H3882" s="339">
        <f t="shared" si="97"/>
        <v>82.4</v>
      </c>
    </row>
    <row r="3883" spans="1:10" x14ac:dyDescent="0.2">
      <c r="B3883" s="339" t="s">
        <v>1424</v>
      </c>
      <c r="C3883" s="339">
        <v>1</v>
      </c>
      <c r="D3883" s="339" t="s">
        <v>692</v>
      </c>
      <c r="E3883" s="339">
        <v>326.27</v>
      </c>
      <c r="F3883" s="339">
        <v>58.73</v>
      </c>
      <c r="G3883" s="339">
        <f t="shared" si="96"/>
        <v>326.27</v>
      </c>
      <c r="H3883" s="339">
        <f t="shared" si="97"/>
        <v>58.73</v>
      </c>
    </row>
    <row r="3884" spans="1:10" x14ac:dyDescent="0.2">
      <c r="B3884" s="339" t="s">
        <v>1425</v>
      </c>
      <c r="C3884" s="339">
        <v>0.05</v>
      </c>
      <c r="D3884" s="339" t="s">
        <v>692</v>
      </c>
      <c r="E3884" s="339">
        <v>381.36</v>
      </c>
      <c r="F3884" s="339">
        <v>68.64</v>
      </c>
      <c r="G3884" s="339">
        <f t="shared" si="96"/>
        <v>19.07</v>
      </c>
      <c r="H3884" s="339">
        <f t="shared" si="97"/>
        <v>3.43</v>
      </c>
    </row>
    <row r="3885" spans="1:10" x14ac:dyDescent="0.2">
      <c r="B3885" s="339" t="s">
        <v>1426</v>
      </c>
      <c r="C3885" s="339">
        <v>1.2500000000000001E-2</v>
      </c>
      <c r="D3885" s="339" t="s">
        <v>692</v>
      </c>
      <c r="E3885" s="339">
        <v>927.97</v>
      </c>
      <c r="F3885" s="339">
        <v>167.03</v>
      </c>
      <c r="G3885" s="339">
        <f t="shared" si="96"/>
        <v>11.6</v>
      </c>
      <c r="H3885" s="339">
        <f t="shared" si="97"/>
        <v>2.09</v>
      </c>
    </row>
    <row r="3886" spans="1:10" x14ac:dyDescent="0.2">
      <c r="B3886" s="339" t="s">
        <v>1227</v>
      </c>
    </row>
    <row r="3887" spans="1:10" x14ac:dyDescent="0.2">
      <c r="B3887" s="339" t="s">
        <v>1227</v>
      </c>
      <c r="C3887" s="339">
        <v>1</v>
      </c>
      <c r="D3887" s="339" t="s">
        <v>692</v>
      </c>
      <c r="E3887" s="339">
        <v>877.42</v>
      </c>
      <c r="F3887" s="339">
        <v>0</v>
      </c>
      <c r="G3887" s="339">
        <f>ROUND((C3887*(E3887)),2)</f>
        <v>877.42</v>
      </c>
      <c r="H3887" s="339">
        <f>ROUND((C3887*(F3887)),2)</f>
        <v>0</v>
      </c>
    </row>
    <row r="3888" spans="1:10" x14ac:dyDescent="0.2">
      <c r="B3888" s="339" t="s">
        <v>1427</v>
      </c>
      <c r="C3888" s="339">
        <v>20</v>
      </c>
      <c r="D3888" s="339" t="s">
        <v>619</v>
      </c>
      <c r="E3888" s="339">
        <v>409.78</v>
      </c>
      <c r="F3888" s="339">
        <v>0</v>
      </c>
      <c r="G3888" s="339">
        <f>+E3888</f>
        <v>409.78</v>
      </c>
      <c r="H3888" s="339">
        <v>0</v>
      </c>
    </row>
    <row r="3889" spans="1:10" x14ac:dyDescent="0.2">
      <c r="B3889" s="339" t="s">
        <v>707</v>
      </c>
      <c r="G3889" s="339">
        <f>SUM(G3880:G3888)</f>
        <v>2280.08</v>
      </c>
      <c r="H3889" s="339">
        <f>SUM(H3880:H3888)</f>
        <v>178.61</v>
      </c>
      <c r="I3889" s="340">
        <f>SUM(G3889:H3889)</f>
        <v>2458.69</v>
      </c>
    </row>
    <row r="3891" spans="1:10" x14ac:dyDescent="0.2">
      <c r="A3891" s="339">
        <f>+A3876+0.01</f>
        <v>117.02000000000001</v>
      </c>
      <c r="B3891" s="339" t="s">
        <v>1428</v>
      </c>
      <c r="C3891" s="339">
        <v>1</v>
      </c>
      <c r="D3891" s="339" t="s">
        <v>692</v>
      </c>
      <c r="G3891" s="339">
        <f>+G3905/C3893</f>
        <v>2001.46</v>
      </c>
      <c r="H3891" s="339">
        <f>+H3905/C3893</f>
        <v>138.03000000000003</v>
      </c>
      <c r="I3891" s="340">
        <f>+H3891+G3891</f>
        <v>2139.4900000000002</v>
      </c>
      <c r="J3891" s="339" t="s">
        <v>701</v>
      </c>
    </row>
    <row r="3892" spans="1:10" x14ac:dyDescent="0.2">
      <c r="B3892" s="339" t="s">
        <v>1429</v>
      </c>
    </row>
    <row r="3893" spans="1:10" x14ac:dyDescent="0.2">
      <c r="B3893" s="339" t="s">
        <v>703</v>
      </c>
      <c r="C3893" s="339">
        <v>1</v>
      </c>
      <c r="D3893" s="339" t="s">
        <v>692</v>
      </c>
    </row>
    <row r="3894" spans="1:10" x14ac:dyDescent="0.2">
      <c r="B3894" s="339" t="s">
        <v>704</v>
      </c>
    </row>
    <row r="3895" spans="1:10" x14ac:dyDescent="0.2">
      <c r="B3895" s="339" t="s">
        <v>1420</v>
      </c>
      <c r="C3895" s="339">
        <v>1.1499999999999999</v>
      </c>
      <c r="D3895" s="339" t="s">
        <v>692</v>
      </c>
      <c r="E3895" s="339">
        <v>59.32</v>
      </c>
      <c r="F3895" s="339">
        <v>10.68</v>
      </c>
      <c r="G3895" s="339">
        <f t="shared" ref="G3895:G3901" si="98">ROUND((C3895*(E3895)),2)</f>
        <v>68.22</v>
      </c>
      <c r="H3895" s="339">
        <f>ROUND((C3895*(F3895)),2)</f>
        <v>12.28</v>
      </c>
    </row>
    <row r="3896" spans="1:10" x14ac:dyDescent="0.2">
      <c r="B3896" s="339" t="s">
        <v>1430</v>
      </c>
      <c r="C3896" s="339">
        <v>1</v>
      </c>
      <c r="D3896" s="339" t="s">
        <v>692</v>
      </c>
      <c r="E3896" s="339">
        <v>40.68</v>
      </c>
      <c r="F3896" s="339">
        <v>7.32</v>
      </c>
      <c r="G3896" s="339">
        <f t="shared" si="98"/>
        <v>40.68</v>
      </c>
      <c r="H3896" s="339">
        <f t="shared" ref="H3896:H3901" si="99">ROUND((C3896*(F3896)),2)</f>
        <v>7.32</v>
      </c>
    </row>
    <row r="3897" spans="1:10" x14ac:dyDescent="0.2">
      <c r="B3897" s="339" t="s">
        <v>1422</v>
      </c>
      <c r="C3897" s="339">
        <v>40</v>
      </c>
      <c r="D3897" s="339" t="s">
        <v>1423</v>
      </c>
      <c r="E3897" s="339">
        <v>11.46</v>
      </c>
      <c r="F3897" s="339">
        <v>2.06</v>
      </c>
      <c r="G3897" s="339">
        <f t="shared" si="98"/>
        <v>458.4</v>
      </c>
      <c r="H3897" s="339">
        <f t="shared" si="99"/>
        <v>82.4</v>
      </c>
    </row>
    <row r="3898" spans="1:10" x14ac:dyDescent="0.2">
      <c r="B3898" s="339" t="s">
        <v>1431</v>
      </c>
      <c r="C3898" s="339">
        <v>1</v>
      </c>
      <c r="D3898" s="339" t="s">
        <v>692</v>
      </c>
      <c r="E3898" s="339">
        <v>145.76</v>
      </c>
      <c r="F3898" s="339">
        <v>26.24</v>
      </c>
      <c r="G3898" s="339">
        <f t="shared" si="98"/>
        <v>145.76</v>
      </c>
      <c r="H3898" s="339">
        <f t="shared" si="99"/>
        <v>26.24</v>
      </c>
    </row>
    <row r="3899" spans="1:10" x14ac:dyDescent="0.2">
      <c r="B3899" s="339" t="s">
        <v>1432</v>
      </c>
      <c r="C3899" s="339">
        <v>1</v>
      </c>
      <c r="D3899" s="339" t="s">
        <v>692</v>
      </c>
      <c r="E3899" s="339">
        <v>23.73</v>
      </c>
      <c r="F3899" s="339">
        <v>4.2699999999999996</v>
      </c>
      <c r="G3899" s="339">
        <f t="shared" si="98"/>
        <v>23.73</v>
      </c>
      <c r="H3899" s="339">
        <f t="shared" si="99"/>
        <v>4.2699999999999996</v>
      </c>
    </row>
    <row r="3900" spans="1:10" x14ac:dyDescent="0.2">
      <c r="B3900" s="339" t="s">
        <v>1425</v>
      </c>
      <c r="C3900" s="339">
        <v>0.05</v>
      </c>
      <c r="D3900" s="339" t="s">
        <v>692</v>
      </c>
      <c r="E3900" s="339">
        <v>381.36</v>
      </c>
      <c r="F3900" s="339">
        <v>68.64</v>
      </c>
      <c r="G3900" s="339">
        <f t="shared" si="98"/>
        <v>19.07</v>
      </c>
      <c r="H3900" s="339">
        <f t="shared" si="99"/>
        <v>3.43</v>
      </c>
    </row>
    <row r="3901" spans="1:10" x14ac:dyDescent="0.2">
      <c r="B3901" s="339" t="s">
        <v>1433</v>
      </c>
      <c r="C3901" s="339">
        <v>1.2500000000000001E-2</v>
      </c>
      <c r="D3901" s="339" t="s">
        <v>692</v>
      </c>
      <c r="E3901" s="339">
        <v>927.97</v>
      </c>
      <c r="F3901" s="339">
        <v>167.03</v>
      </c>
      <c r="G3901" s="339">
        <f t="shared" si="98"/>
        <v>11.6</v>
      </c>
      <c r="H3901" s="339">
        <f t="shared" si="99"/>
        <v>2.09</v>
      </c>
    </row>
    <row r="3902" spans="1:10" x14ac:dyDescent="0.2">
      <c r="B3902" s="339" t="s">
        <v>1227</v>
      </c>
    </row>
    <row r="3903" spans="1:10" x14ac:dyDescent="0.2">
      <c r="B3903" s="339" t="s">
        <v>1434</v>
      </c>
      <c r="C3903" s="339">
        <v>1</v>
      </c>
      <c r="D3903" s="339" t="s">
        <v>692</v>
      </c>
      <c r="E3903" s="339">
        <v>877.42</v>
      </c>
      <c r="F3903" s="339">
        <v>0</v>
      </c>
      <c r="G3903" s="339">
        <f>ROUND((C3903*(E3903)),2)</f>
        <v>877.42</v>
      </c>
      <c r="H3903" s="339">
        <f>ROUND((C3901*(F3903)),2)</f>
        <v>0</v>
      </c>
    </row>
    <row r="3904" spans="1:10" x14ac:dyDescent="0.2">
      <c r="B3904" s="339" t="s">
        <v>1427</v>
      </c>
      <c r="C3904" s="339">
        <v>20</v>
      </c>
      <c r="D3904" s="339" t="s">
        <v>619</v>
      </c>
      <c r="E3904" s="339">
        <v>356.58</v>
      </c>
      <c r="F3904" s="339">
        <v>0</v>
      </c>
      <c r="G3904" s="339">
        <f>+E3904</f>
        <v>356.58</v>
      </c>
      <c r="H3904" s="339">
        <v>0</v>
      </c>
    </row>
    <row r="3905" spans="1:10" x14ac:dyDescent="0.2">
      <c r="B3905" s="339" t="s">
        <v>707</v>
      </c>
      <c r="G3905" s="339">
        <f>SUM(G3895:G3904)</f>
        <v>2001.46</v>
      </c>
      <c r="H3905" s="339">
        <f>SUM(H3895:H3904)</f>
        <v>138.03000000000003</v>
      </c>
      <c r="I3905" s="340">
        <f>SUM(G3905:H3905)</f>
        <v>2139.4900000000002</v>
      </c>
    </row>
    <row r="3907" spans="1:10" x14ac:dyDescent="0.2">
      <c r="A3907" s="339">
        <f>+A3891+0.01</f>
        <v>117.03000000000002</v>
      </c>
      <c r="B3907" s="339" t="s">
        <v>1435</v>
      </c>
      <c r="C3907" s="339">
        <v>1</v>
      </c>
      <c r="D3907" s="339" t="s">
        <v>692</v>
      </c>
      <c r="G3907" s="339">
        <f>+G3921/C3909</f>
        <v>2601.86</v>
      </c>
      <c r="H3907" s="339">
        <f>+H3921/C3909</f>
        <v>192.96</v>
      </c>
      <c r="I3907" s="340">
        <f>+H3907+G3907</f>
        <v>2794.82</v>
      </c>
      <c r="J3907" s="339" t="s">
        <v>701</v>
      </c>
    </row>
    <row r="3908" spans="1:10" x14ac:dyDescent="0.2">
      <c r="B3908" s="339" t="s">
        <v>1436</v>
      </c>
    </row>
    <row r="3909" spans="1:10" x14ac:dyDescent="0.2">
      <c r="B3909" s="339" t="s">
        <v>703</v>
      </c>
      <c r="C3909" s="339">
        <v>1</v>
      </c>
      <c r="D3909" s="339" t="s">
        <v>692</v>
      </c>
    </row>
    <row r="3910" spans="1:10" x14ac:dyDescent="0.2">
      <c r="B3910" s="339" t="s">
        <v>704</v>
      </c>
    </row>
    <row r="3911" spans="1:10" x14ac:dyDescent="0.2">
      <c r="B3911" s="339" t="s">
        <v>1420</v>
      </c>
      <c r="C3911" s="339">
        <v>1.1499999999999999</v>
      </c>
      <c r="D3911" s="339" t="s">
        <v>692</v>
      </c>
      <c r="E3911" s="339">
        <v>59.32</v>
      </c>
      <c r="F3911" s="339">
        <v>10.68</v>
      </c>
      <c r="G3911" s="339">
        <f t="shared" ref="G3911:G3917" si="100">ROUND((C3911*(E3911)),2)</f>
        <v>68.22</v>
      </c>
      <c r="H3911" s="339">
        <f>ROUND((C3911*(F3911)),2)</f>
        <v>12.28</v>
      </c>
    </row>
    <row r="3912" spans="1:10" x14ac:dyDescent="0.2">
      <c r="B3912" s="339" t="s">
        <v>1430</v>
      </c>
      <c r="C3912" s="339">
        <v>1</v>
      </c>
      <c r="D3912" s="339" t="s">
        <v>692</v>
      </c>
      <c r="E3912" s="339">
        <v>40.68</v>
      </c>
      <c r="F3912" s="339">
        <v>7.32</v>
      </c>
      <c r="G3912" s="339">
        <f t="shared" si="100"/>
        <v>40.68</v>
      </c>
      <c r="H3912" s="339">
        <f t="shared" ref="H3912:H3917" si="101">ROUND((C3912*(F3912)),2)</f>
        <v>7.32</v>
      </c>
    </row>
    <row r="3913" spans="1:10" x14ac:dyDescent="0.2">
      <c r="B3913" s="339" t="s">
        <v>1422</v>
      </c>
      <c r="C3913" s="339">
        <v>60</v>
      </c>
      <c r="D3913" s="339" t="s">
        <v>1423</v>
      </c>
      <c r="E3913" s="339">
        <v>11.46</v>
      </c>
      <c r="F3913" s="339">
        <v>2.06</v>
      </c>
      <c r="G3913" s="339">
        <f t="shared" si="100"/>
        <v>687.6</v>
      </c>
      <c r="H3913" s="339">
        <f t="shared" si="101"/>
        <v>123.6</v>
      </c>
    </row>
    <row r="3914" spans="1:10" x14ac:dyDescent="0.2">
      <c r="B3914" s="339" t="s">
        <v>1437</v>
      </c>
      <c r="C3914" s="339">
        <v>1</v>
      </c>
      <c r="D3914" s="339" t="s">
        <v>692</v>
      </c>
      <c r="E3914" s="339">
        <v>222.03</v>
      </c>
      <c r="F3914" s="339">
        <v>39.97</v>
      </c>
      <c r="G3914" s="339">
        <f t="shared" si="100"/>
        <v>222.03</v>
      </c>
      <c r="H3914" s="339">
        <f t="shared" si="101"/>
        <v>39.97</v>
      </c>
    </row>
    <row r="3915" spans="1:10" x14ac:dyDescent="0.2">
      <c r="B3915" s="339" t="s">
        <v>1432</v>
      </c>
      <c r="C3915" s="339">
        <v>1</v>
      </c>
      <c r="D3915" s="339" t="s">
        <v>692</v>
      </c>
      <c r="E3915" s="339">
        <v>23.73</v>
      </c>
      <c r="F3915" s="339">
        <v>4.2699999999999996</v>
      </c>
      <c r="G3915" s="339">
        <f t="shared" si="100"/>
        <v>23.73</v>
      </c>
      <c r="H3915" s="339">
        <f t="shared" si="101"/>
        <v>4.2699999999999996</v>
      </c>
    </row>
    <row r="3916" spans="1:10" x14ac:dyDescent="0.2">
      <c r="B3916" s="339" t="s">
        <v>1425</v>
      </c>
      <c r="C3916" s="339">
        <v>0.05</v>
      </c>
      <c r="D3916" s="339" t="s">
        <v>692</v>
      </c>
      <c r="E3916" s="339">
        <v>381.36</v>
      </c>
      <c r="F3916" s="339">
        <v>68.64</v>
      </c>
      <c r="G3916" s="339">
        <f t="shared" si="100"/>
        <v>19.07</v>
      </c>
      <c r="H3916" s="339">
        <f t="shared" si="101"/>
        <v>3.43</v>
      </c>
    </row>
    <row r="3917" spans="1:10" x14ac:dyDescent="0.2">
      <c r="B3917" s="339" t="s">
        <v>1433</v>
      </c>
      <c r="C3917" s="339">
        <v>1.2500000000000001E-2</v>
      </c>
      <c r="D3917" s="339" t="s">
        <v>692</v>
      </c>
      <c r="E3917" s="339">
        <v>927.97</v>
      </c>
      <c r="F3917" s="339">
        <v>167.03</v>
      </c>
      <c r="G3917" s="339">
        <f t="shared" si="100"/>
        <v>11.6</v>
      </c>
      <c r="H3917" s="339">
        <f t="shared" si="101"/>
        <v>2.09</v>
      </c>
    </row>
    <row r="3918" spans="1:10" x14ac:dyDescent="0.2">
      <c r="B3918" s="339" t="s">
        <v>1227</v>
      </c>
    </row>
    <row r="3919" spans="1:10" x14ac:dyDescent="0.2">
      <c r="B3919" s="339" t="s">
        <v>1438</v>
      </c>
      <c r="C3919" s="339">
        <v>1</v>
      </c>
      <c r="D3919" s="339" t="s">
        <v>692</v>
      </c>
      <c r="E3919" s="339">
        <v>1063.1300000000001</v>
      </c>
      <c r="F3919" s="339">
        <v>0</v>
      </c>
      <c r="G3919" s="339">
        <f>ROUND((C3919*(E3919)),2)</f>
        <v>1063.1300000000001</v>
      </c>
      <c r="H3919" s="339">
        <f>ROUND((C3917*(F3919)),2)</f>
        <v>0</v>
      </c>
    </row>
    <row r="3920" spans="1:10" x14ac:dyDescent="0.2">
      <c r="B3920" s="339" t="s">
        <v>1427</v>
      </c>
      <c r="C3920" s="339">
        <v>20</v>
      </c>
      <c r="D3920" s="339" t="s">
        <v>619</v>
      </c>
      <c r="E3920" s="339">
        <v>465.8</v>
      </c>
      <c r="F3920" s="339">
        <v>0</v>
      </c>
      <c r="G3920" s="339">
        <f>+E3920</f>
        <v>465.8</v>
      </c>
      <c r="H3920" s="339">
        <v>0</v>
      </c>
    </row>
    <row r="3921" spans="1:10" x14ac:dyDescent="0.2">
      <c r="B3921" s="339" t="s">
        <v>707</v>
      </c>
      <c r="G3921" s="339">
        <f>SUM(G3911:G3920)</f>
        <v>2601.86</v>
      </c>
      <c r="H3921" s="339">
        <f>SUM(H3911:H3920)</f>
        <v>192.96</v>
      </c>
      <c r="I3921" s="340">
        <f>SUM(G3921:H3921)</f>
        <v>2794.82</v>
      </c>
    </row>
    <row r="3923" spans="1:10" x14ac:dyDescent="0.2">
      <c r="A3923" s="339">
        <f>+A3907+0.01</f>
        <v>117.04000000000002</v>
      </c>
      <c r="B3923" s="339" t="s">
        <v>1439</v>
      </c>
      <c r="C3923" s="339">
        <v>1</v>
      </c>
      <c r="D3923" s="339" t="s">
        <v>692</v>
      </c>
      <c r="G3923" s="339">
        <f>+G3937/C3925</f>
        <v>3081.44</v>
      </c>
      <c r="H3923" s="339">
        <f>+H3937/C3925</f>
        <v>241.48000000000002</v>
      </c>
      <c r="I3923" s="340">
        <f>+H3923+G3923</f>
        <v>3322.92</v>
      </c>
      <c r="J3923" s="339" t="s">
        <v>701</v>
      </c>
    </row>
    <row r="3924" spans="1:10" x14ac:dyDescent="0.2">
      <c r="B3924" s="339" t="s">
        <v>1440</v>
      </c>
    </row>
    <row r="3925" spans="1:10" x14ac:dyDescent="0.2">
      <c r="B3925" s="339" t="s">
        <v>703</v>
      </c>
      <c r="C3925" s="339">
        <v>1</v>
      </c>
      <c r="D3925" s="339" t="s">
        <v>692</v>
      </c>
    </row>
    <row r="3926" spans="1:10" x14ac:dyDescent="0.2">
      <c r="B3926" s="339" t="s">
        <v>704</v>
      </c>
    </row>
    <row r="3927" spans="1:10" x14ac:dyDescent="0.2">
      <c r="B3927" s="339" t="s">
        <v>1420</v>
      </c>
      <c r="C3927" s="339">
        <v>1.1499999999999999</v>
      </c>
      <c r="D3927" s="339" t="s">
        <v>692</v>
      </c>
      <c r="E3927" s="339">
        <v>59.32</v>
      </c>
      <c r="F3927" s="339">
        <v>10.68</v>
      </c>
      <c r="G3927" s="339">
        <f t="shared" ref="G3927:G3933" si="102">ROUND((C3927*(E3927)),2)</f>
        <v>68.22</v>
      </c>
      <c r="H3927" s="339">
        <f>ROUND((C3927*(F3927)),2)</f>
        <v>12.28</v>
      </c>
    </row>
    <row r="3928" spans="1:10" x14ac:dyDescent="0.2">
      <c r="B3928" s="339" t="s">
        <v>1430</v>
      </c>
      <c r="C3928" s="339">
        <v>1</v>
      </c>
      <c r="D3928" s="339" t="s">
        <v>692</v>
      </c>
      <c r="E3928" s="339">
        <v>40.68</v>
      </c>
      <c r="F3928" s="339">
        <v>7.32</v>
      </c>
      <c r="G3928" s="339">
        <f t="shared" si="102"/>
        <v>40.68</v>
      </c>
      <c r="H3928" s="339">
        <f t="shared" ref="H3928:H3933" si="103">ROUND((C3928*(F3928)),2)</f>
        <v>7.32</v>
      </c>
    </row>
    <row r="3929" spans="1:10" x14ac:dyDescent="0.2">
      <c r="B3929" s="339" t="s">
        <v>1422</v>
      </c>
      <c r="C3929" s="339">
        <v>80</v>
      </c>
      <c r="D3929" s="339" t="s">
        <v>1423</v>
      </c>
      <c r="E3929" s="339">
        <v>11.46</v>
      </c>
      <c r="F3929" s="339">
        <v>2.06</v>
      </c>
      <c r="G3929" s="339">
        <f t="shared" si="102"/>
        <v>916.8</v>
      </c>
      <c r="H3929" s="339">
        <f t="shared" si="103"/>
        <v>164.8</v>
      </c>
    </row>
    <row r="3930" spans="1:10" x14ac:dyDescent="0.2">
      <c r="B3930" s="339" t="s">
        <v>1441</v>
      </c>
      <c r="C3930" s="339">
        <v>1</v>
      </c>
      <c r="D3930" s="339" t="s">
        <v>692</v>
      </c>
      <c r="E3930" s="339">
        <v>262.70999999999998</v>
      </c>
      <c r="F3930" s="339">
        <v>47.29</v>
      </c>
      <c r="G3930" s="339">
        <f t="shared" si="102"/>
        <v>262.70999999999998</v>
      </c>
      <c r="H3930" s="339">
        <f t="shared" si="103"/>
        <v>47.29</v>
      </c>
    </row>
    <row r="3931" spans="1:10" x14ac:dyDescent="0.2">
      <c r="B3931" s="339" t="s">
        <v>1432</v>
      </c>
      <c r="C3931" s="339">
        <v>1</v>
      </c>
      <c r="D3931" s="339" t="s">
        <v>692</v>
      </c>
      <c r="E3931" s="339">
        <v>23.73</v>
      </c>
      <c r="F3931" s="339">
        <v>4.2699999999999996</v>
      </c>
      <c r="G3931" s="339">
        <f t="shared" si="102"/>
        <v>23.73</v>
      </c>
      <c r="H3931" s="339">
        <f t="shared" si="103"/>
        <v>4.2699999999999996</v>
      </c>
    </row>
    <row r="3932" spans="1:10" x14ac:dyDescent="0.2">
      <c r="B3932" s="339" t="s">
        <v>1425</v>
      </c>
      <c r="C3932" s="339">
        <v>0.05</v>
      </c>
      <c r="D3932" s="339" t="s">
        <v>692</v>
      </c>
      <c r="E3932" s="339">
        <v>381.36</v>
      </c>
      <c r="F3932" s="339">
        <v>68.64</v>
      </c>
      <c r="G3932" s="339">
        <f t="shared" si="102"/>
        <v>19.07</v>
      </c>
      <c r="H3932" s="339">
        <f t="shared" si="103"/>
        <v>3.43</v>
      </c>
    </row>
    <row r="3933" spans="1:10" x14ac:dyDescent="0.2">
      <c r="B3933" s="339" t="s">
        <v>1426</v>
      </c>
      <c r="C3933" s="339">
        <v>1.2500000000000001E-2</v>
      </c>
      <c r="D3933" s="339" t="s">
        <v>692</v>
      </c>
      <c r="E3933" s="339">
        <v>927.97</v>
      </c>
      <c r="F3933" s="339">
        <v>167.03</v>
      </c>
      <c r="G3933" s="339">
        <f t="shared" si="102"/>
        <v>11.6</v>
      </c>
      <c r="H3933" s="339">
        <f t="shared" si="103"/>
        <v>2.09</v>
      </c>
    </row>
    <row r="3934" spans="1:10" x14ac:dyDescent="0.2">
      <c r="B3934" s="339" t="s">
        <v>1227</v>
      </c>
    </row>
    <row r="3935" spans="1:10" x14ac:dyDescent="0.2">
      <c r="B3935" s="339" t="s">
        <v>1442</v>
      </c>
      <c r="C3935" s="339">
        <v>1</v>
      </c>
      <c r="D3935" s="339" t="s">
        <v>692</v>
      </c>
      <c r="E3935" s="339">
        <v>1184.81</v>
      </c>
      <c r="F3935" s="339">
        <v>0</v>
      </c>
      <c r="G3935" s="339">
        <f>ROUND((C3935*(E3935)),2)</f>
        <v>1184.81</v>
      </c>
      <c r="H3935" s="339">
        <f>ROUND((C3933*(F3935)),2)</f>
        <v>0</v>
      </c>
    </row>
    <row r="3936" spans="1:10" x14ac:dyDescent="0.2">
      <c r="B3936" s="339" t="s">
        <v>1427</v>
      </c>
      <c r="C3936" s="339">
        <v>20</v>
      </c>
      <c r="D3936" s="339" t="s">
        <v>619</v>
      </c>
      <c r="E3936" s="339">
        <v>553.82000000000005</v>
      </c>
      <c r="F3936" s="339">
        <v>0</v>
      </c>
      <c r="G3936" s="339">
        <f>+E3936</f>
        <v>553.82000000000005</v>
      </c>
      <c r="H3936" s="339">
        <v>0</v>
      </c>
    </row>
    <row r="3937" spans="1:10" x14ac:dyDescent="0.2">
      <c r="B3937" s="339" t="s">
        <v>707</v>
      </c>
      <c r="G3937" s="339">
        <f>SUM(G3927:G3936)</f>
        <v>3081.44</v>
      </c>
      <c r="H3937" s="339">
        <f>SUM(H3927:H3936)</f>
        <v>241.48000000000002</v>
      </c>
      <c r="I3937" s="340">
        <f>SUM(G3937:H3937)</f>
        <v>3322.92</v>
      </c>
    </row>
    <row r="3939" spans="1:10" x14ac:dyDescent="0.2">
      <c r="A3939" s="339">
        <f>+A3923+0.01</f>
        <v>117.05000000000003</v>
      </c>
      <c r="B3939" s="339" t="s">
        <v>1443</v>
      </c>
      <c r="C3939" s="339">
        <v>1</v>
      </c>
      <c r="D3939" s="339" t="s">
        <v>692</v>
      </c>
      <c r="G3939" s="339">
        <f>+G3953/C3941</f>
        <v>2441.67</v>
      </c>
      <c r="H3939" s="339">
        <f>+H3953/C3941</f>
        <v>174.35000000000002</v>
      </c>
      <c r="I3939" s="340">
        <f>+H3939+G3939</f>
        <v>2616.02</v>
      </c>
      <c r="J3939" s="339" t="s">
        <v>701</v>
      </c>
    </row>
    <row r="3940" spans="1:10" x14ac:dyDescent="0.2">
      <c r="B3940" s="339" t="s">
        <v>1444</v>
      </c>
    </row>
    <row r="3941" spans="1:10" x14ac:dyDescent="0.2">
      <c r="B3941" s="339" t="s">
        <v>703</v>
      </c>
      <c r="C3941" s="339">
        <v>1</v>
      </c>
      <c r="D3941" s="339" t="s">
        <v>692</v>
      </c>
    </row>
    <row r="3942" spans="1:10" x14ac:dyDescent="0.2">
      <c r="B3942" s="339" t="s">
        <v>704</v>
      </c>
    </row>
    <row r="3943" spans="1:10" x14ac:dyDescent="0.2">
      <c r="B3943" s="339" t="s">
        <v>1420</v>
      </c>
      <c r="C3943" s="339">
        <v>1.1499999999999999</v>
      </c>
      <c r="D3943" s="339" t="s">
        <v>692</v>
      </c>
      <c r="E3943" s="339">
        <v>59.32</v>
      </c>
      <c r="F3943" s="339">
        <v>10.68</v>
      </c>
      <c r="G3943" s="339">
        <f t="shared" ref="G3943:G3949" si="104">ROUND((C3943*(E3943)),2)</f>
        <v>68.22</v>
      </c>
      <c r="H3943" s="339">
        <f>ROUND((C3943*(F3943)),2)</f>
        <v>12.28</v>
      </c>
    </row>
    <row r="3944" spans="1:10" x14ac:dyDescent="0.2">
      <c r="B3944" s="339" t="s">
        <v>1430</v>
      </c>
      <c r="C3944" s="339">
        <v>1</v>
      </c>
      <c r="D3944" s="339" t="s">
        <v>692</v>
      </c>
      <c r="E3944" s="339">
        <v>40.68</v>
      </c>
      <c r="F3944" s="339">
        <v>7.32</v>
      </c>
      <c r="G3944" s="339">
        <f t="shared" si="104"/>
        <v>40.68</v>
      </c>
      <c r="H3944" s="339">
        <f t="shared" ref="H3944:H3949" si="105">ROUND((C3944*(F3944)),2)</f>
        <v>7.32</v>
      </c>
    </row>
    <row r="3945" spans="1:10" x14ac:dyDescent="0.2">
      <c r="B3945" s="339" t="s">
        <v>1422</v>
      </c>
      <c r="C3945" s="339">
        <v>60</v>
      </c>
      <c r="D3945" s="339" t="s">
        <v>1423</v>
      </c>
      <c r="E3945" s="339">
        <v>11.46</v>
      </c>
      <c r="F3945" s="339">
        <v>2.06</v>
      </c>
      <c r="G3945" s="339">
        <f t="shared" si="104"/>
        <v>687.6</v>
      </c>
      <c r="H3945" s="339">
        <f t="shared" si="105"/>
        <v>123.6</v>
      </c>
    </row>
    <row r="3946" spans="1:10" x14ac:dyDescent="0.2">
      <c r="B3946" s="339" t="s">
        <v>1445</v>
      </c>
      <c r="C3946" s="339">
        <v>1</v>
      </c>
      <c r="D3946" s="339" t="s">
        <v>692</v>
      </c>
      <c r="E3946" s="339">
        <v>118.64</v>
      </c>
      <c r="F3946" s="339">
        <v>21.36</v>
      </c>
      <c r="G3946" s="339">
        <f t="shared" si="104"/>
        <v>118.64</v>
      </c>
      <c r="H3946" s="339">
        <f t="shared" si="105"/>
        <v>21.36</v>
      </c>
    </row>
    <row r="3947" spans="1:10" x14ac:dyDescent="0.2">
      <c r="B3947" s="339" t="s">
        <v>1432</v>
      </c>
      <c r="C3947" s="339">
        <v>1</v>
      </c>
      <c r="D3947" s="339" t="s">
        <v>692</v>
      </c>
      <c r="E3947" s="339">
        <v>23.73</v>
      </c>
      <c r="F3947" s="339">
        <v>4.2699999999999996</v>
      </c>
      <c r="G3947" s="339">
        <f t="shared" si="104"/>
        <v>23.73</v>
      </c>
      <c r="H3947" s="339">
        <f t="shared" si="105"/>
        <v>4.2699999999999996</v>
      </c>
    </row>
    <row r="3948" spans="1:10" x14ac:dyDescent="0.2">
      <c r="B3948" s="339" t="s">
        <v>1425</v>
      </c>
      <c r="C3948" s="339">
        <v>0.05</v>
      </c>
      <c r="D3948" s="339" t="s">
        <v>692</v>
      </c>
      <c r="E3948" s="339">
        <v>381.36</v>
      </c>
      <c r="F3948" s="339">
        <v>68.64</v>
      </c>
      <c r="G3948" s="339">
        <f t="shared" si="104"/>
        <v>19.07</v>
      </c>
      <c r="H3948" s="339">
        <f t="shared" si="105"/>
        <v>3.43</v>
      </c>
    </row>
    <row r="3949" spans="1:10" x14ac:dyDescent="0.2">
      <c r="B3949" s="339" t="s">
        <v>1426</v>
      </c>
      <c r="C3949" s="339">
        <v>1.2500000000000001E-2</v>
      </c>
      <c r="D3949" s="339" t="s">
        <v>692</v>
      </c>
      <c r="E3949" s="339">
        <v>927.97</v>
      </c>
      <c r="F3949" s="339">
        <v>167.03</v>
      </c>
      <c r="G3949" s="339">
        <f t="shared" si="104"/>
        <v>11.6</v>
      </c>
      <c r="H3949" s="339">
        <f t="shared" si="105"/>
        <v>2.09</v>
      </c>
    </row>
    <row r="3950" spans="1:10" x14ac:dyDescent="0.2">
      <c r="B3950" s="339" t="s">
        <v>1227</v>
      </c>
    </row>
    <row r="3951" spans="1:10" x14ac:dyDescent="0.2">
      <c r="B3951" s="339" t="s">
        <v>1446</v>
      </c>
      <c r="C3951" s="339">
        <v>1</v>
      </c>
      <c r="D3951" s="339" t="s">
        <v>692</v>
      </c>
      <c r="E3951" s="339">
        <v>1036.1300000000001</v>
      </c>
      <c r="F3951" s="339">
        <v>0</v>
      </c>
      <c r="G3951" s="339">
        <f>ROUND((C3951*(E3951)),2)</f>
        <v>1036.1300000000001</v>
      </c>
      <c r="H3951" s="339">
        <f>ROUND((C3951*(F3951)),2)</f>
        <v>0</v>
      </c>
    </row>
    <row r="3952" spans="1:10" x14ac:dyDescent="0.2">
      <c r="B3952" s="339" t="s">
        <v>1427</v>
      </c>
      <c r="C3952" s="339">
        <v>20</v>
      </c>
      <c r="D3952" s="339" t="s">
        <v>619</v>
      </c>
      <c r="E3952" s="339">
        <v>436</v>
      </c>
      <c r="F3952" s="339">
        <v>0</v>
      </c>
      <c r="G3952" s="339">
        <f>+E3952</f>
        <v>436</v>
      </c>
      <c r="H3952" s="339">
        <v>0</v>
      </c>
    </row>
    <row r="3953" spans="1:10" x14ac:dyDescent="0.2">
      <c r="B3953" s="339" t="s">
        <v>707</v>
      </c>
      <c r="G3953" s="339">
        <f>SUM(G3943:G3952)</f>
        <v>2441.67</v>
      </c>
      <c r="H3953" s="339">
        <f>SUM(H3943:H3952)</f>
        <v>174.35000000000002</v>
      </c>
      <c r="I3953" s="340">
        <f>SUM(G3953:H3953)</f>
        <v>2616.02</v>
      </c>
    </row>
    <row r="3955" spans="1:10" x14ac:dyDescent="0.2">
      <c r="A3955" s="339">
        <f>+A3939+0.01</f>
        <v>117.06000000000003</v>
      </c>
      <c r="B3955" s="339" t="s">
        <v>1447</v>
      </c>
      <c r="C3955" s="339">
        <v>1</v>
      </c>
      <c r="D3955" s="339" t="s">
        <v>692</v>
      </c>
      <c r="G3955" s="339">
        <f>+G3969/C3957</f>
        <v>2340.19</v>
      </c>
      <c r="H3955" s="339">
        <f>+H3969/C3957</f>
        <v>185.94</v>
      </c>
      <c r="I3955" s="340">
        <f>+H3955+G3955</f>
        <v>2526.13</v>
      </c>
      <c r="J3955" s="339" t="s">
        <v>701</v>
      </c>
    </row>
    <row r="3956" spans="1:10" x14ac:dyDescent="0.2">
      <c r="B3956" s="339" t="s">
        <v>1448</v>
      </c>
    </row>
    <row r="3957" spans="1:10" x14ac:dyDescent="0.2">
      <c r="B3957" s="339" t="s">
        <v>703</v>
      </c>
      <c r="C3957" s="339">
        <v>1</v>
      </c>
      <c r="D3957" s="339" t="s">
        <v>692</v>
      </c>
    </row>
    <row r="3958" spans="1:10" x14ac:dyDescent="0.2">
      <c r="B3958" s="339" t="s">
        <v>704</v>
      </c>
    </row>
    <row r="3959" spans="1:10" x14ac:dyDescent="0.2">
      <c r="B3959" s="339" t="s">
        <v>1420</v>
      </c>
      <c r="C3959" s="339">
        <v>1</v>
      </c>
      <c r="D3959" s="339" t="s">
        <v>692</v>
      </c>
      <c r="E3959" s="339">
        <v>59.32</v>
      </c>
      <c r="F3959" s="339">
        <v>10.68</v>
      </c>
      <c r="G3959" s="339">
        <f t="shared" ref="G3959:G3965" si="106">ROUND((C3959*(E3959)),2)</f>
        <v>59.32</v>
      </c>
      <c r="H3959" s="339">
        <f>ROUND((C3959*(F3959)),2)</f>
        <v>10.68</v>
      </c>
    </row>
    <row r="3960" spans="1:10" x14ac:dyDescent="0.2">
      <c r="B3960" s="339" t="s">
        <v>1430</v>
      </c>
      <c r="C3960" s="339">
        <v>1</v>
      </c>
      <c r="D3960" s="339" t="s">
        <v>692</v>
      </c>
      <c r="E3960" s="339">
        <v>40.68</v>
      </c>
      <c r="F3960" s="339">
        <v>7.32</v>
      </c>
      <c r="G3960" s="339">
        <f t="shared" si="106"/>
        <v>40.68</v>
      </c>
      <c r="H3960" s="339">
        <f t="shared" ref="H3960:H3965" si="107">ROUND((C3960*(F3960)),2)</f>
        <v>7.32</v>
      </c>
    </row>
    <row r="3961" spans="1:10" x14ac:dyDescent="0.2">
      <c r="B3961" s="339" t="s">
        <v>1449</v>
      </c>
      <c r="C3961" s="339">
        <f>60*1.05</f>
        <v>63</v>
      </c>
      <c r="D3961" s="339" t="s">
        <v>1423</v>
      </c>
      <c r="E3961" s="339">
        <v>11.46</v>
      </c>
      <c r="F3961" s="339">
        <v>2.06</v>
      </c>
      <c r="G3961" s="339">
        <f t="shared" si="106"/>
        <v>721.98</v>
      </c>
      <c r="H3961" s="339">
        <f t="shared" si="107"/>
        <v>129.78</v>
      </c>
    </row>
    <row r="3962" spans="1:10" x14ac:dyDescent="0.2">
      <c r="B3962" s="339" t="s">
        <v>1450</v>
      </c>
      <c r="C3962" s="339">
        <v>1</v>
      </c>
      <c r="D3962" s="339" t="s">
        <v>692</v>
      </c>
      <c r="E3962" s="339">
        <v>133.9</v>
      </c>
      <c r="F3962" s="339">
        <v>24.1</v>
      </c>
      <c r="G3962" s="339">
        <f t="shared" si="106"/>
        <v>133.9</v>
      </c>
      <c r="H3962" s="339">
        <f t="shared" si="107"/>
        <v>24.1</v>
      </c>
    </row>
    <row r="3963" spans="1:10" x14ac:dyDescent="0.2">
      <c r="B3963" s="339" t="s">
        <v>1432</v>
      </c>
      <c r="C3963" s="339">
        <v>2</v>
      </c>
      <c r="D3963" s="339" t="s">
        <v>692</v>
      </c>
      <c r="E3963" s="339">
        <v>23.73</v>
      </c>
      <c r="F3963" s="339">
        <v>4.2699999999999996</v>
      </c>
      <c r="G3963" s="339">
        <f t="shared" si="106"/>
        <v>47.46</v>
      </c>
      <c r="H3963" s="339">
        <f t="shared" si="107"/>
        <v>8.5399999999999991</v>
      </c>
    </row>
    <row r="3964" spans="1:10" x14ac:dyDescent="0.2">
      <c r="B3964" s="339" t="s">
        <v>1425</v>
      </c>
      <c r="C3964" s="339">
        <v>0.05</v>
      </c>
      <c r="D3964" s="339" t="s">
        <v>692</v>
      </c>
      <c r="E3964" s="339">
        <v>381.36</v>
      </c>
      <c r="F3964" s="339">
        <v>68.64</v>
      </c>
      <c r="G3964" s="339">
        <f t="shared" si="106"/>
        <v>19.07</v>
      </c>
      <c r="H3964" s="339">
        <f t="shared" si="107"/>
        <v>3.43</v>
      </c>
    </row>
    <row r="3965" spans="1:10" x14ac:dyDescent="0.2">
      <c r="B3965" s="339" t="s">
        <v>1433</v>
      </c>
      <c r="C3965" s="339">
        <v>1.2500000000000001E-2</v>
      </c>
      <c r="D3965" s="339" t="s">
        <v>692</v>
      </c>
      <c r="E3965" s="339">
        <v>927.97</v>
      </c>
      <c r="F3965" s="339">
        <v>167.03</v>
      </c>
      <c r="G3965" s="339">
        <f t="shared" si="106"/>
        <v>11.6</v>
      </c>
      <c r="H3965" s="339">
        <f t="shared" si="107"/>
        <v>2.09</v>
      </c>
    </row>
    <row r="3966" spans="1:10" x14ac:dyDescent="0.2">
      <c r="B3966" s="339" t="s">
        <v>1227</v>
      </c>
    </row>
    <row r="3967" spans="1:10" x14ac:dyDescent="0.2">
      <c r="B3967" s="339" t="s">
        <v>1451</v>
      </c>
      <c r="C3967" s="339">
        <v>1</v>
      </c>
      <c r="D3967" s="339" t="s">
        <v>692</v>
      </c>
      <c r="E3967" s="339">
        <v>885.16396574900318</v>
      </c>
      <c r="F3967" s="339">
        <v>0</v>
      </c>
      <c r="G3967" s="339">
        <f>ROUND((C3967*(E3967)),2)</f>
        <v>885.16</v>
      </c>
      <c r="H3967" s="339">
        <f>ROUND((C3967*(F3967)),2)</f>
        <v>0</v>
      </c>
    </row>
    <row r="3968" spans="1:10" x14ac:dyDescent="0.2">
      <c r="B3968" s="339" t="s">
        <v>1427</v>
      </c>
      <c r="C3968" s="339">
        <v>20</v>
      </c>
      <c r="D3968" s="339" t="s">
        <v>619</v>
      </c>
      <c r="E3968" s="339">
        <v>421.02</v>
      </c>
      <c r="F3968" s="339">
        <v>0</v>
      </c>
      <c r="G3968" s="339">
        <f>+E3968</f>
        <v>421.02</v>
      </c>
      <c r="H3968" s="339">
        <v>0</v>
      </c>
    </row>
    <row r="3969" spans="1:10" x14ac:dyDescent="0.2">
      <c r="B3969" s="339" t="s">
        <v>707</v>
      </c>
      <c r="G3969" s="339">
        <f>SUM(G3959:G3968)</f>
        <v>2340.19</v>
      </c>
      <c r="H3969" s="339">
        <f>SUM(H3959:H3968)</f>
        <v>185.94</v>
      </c>
      <c r="I3969" s="340">
        <f>SUM(G3969:H3969)</f>
        <v>2526.13</v>
      </c>
    </row>
    <row r="3971" spans="1:10" x14ac:dyDescent="0.2">
      <c r="A3971" s="339">
        <f>+A3955+0.01</f>
        <v>117.07000000000004</v>
      </c>
      <c r="B3971" s="339" t="s">
        <v>1452</v>
      </c>
      <c r="C3971" s="339">
        <v>1</v>
      </c>
      <c r="D3971" s="339" t="s">
        <v>692</v>
      </c>
      <c r="G3971" s="339">
        <f>+G3986/C3973</f>
        <v>4349.4799999999996</v>
      </c>
      <c r="H3971" s="339">
        <f>+H3986/C3973</f>
        <v>446.12</v>
      </c>
      <c r="I3971" s="340">
        <f>+H3971+G3971</f>
        <v>4795.5999999999995</v>
      </c>
      <c r="J3971" s="339" t="s">
        <v>701</v>
      </c>
    </row>
    <row r="3972" spans="1:10" x14ac:dyDescent="0.2">
      <c r="B3972" s="339" t="s">
        <v>1453</v>
      </c>
    </row>
    <row r="3973" spans="1:10" x14ac:dyDescent="0.2">
      <c r="B3973" s="339" t="s">
        <v>703</v>
      </c>
      <c r="C3973" s="339">
        <v>1</v>
      </c>
      <c r="D3973" s="339" t="s">
        <v>692</v>
      </c>
    </row>
    <row r="3974" spans="1:10" x14ac:dyDescent="0.2">
      <c r="B3974" s="339" t="s">
        <v>704</v>
      </c>
    </row>
    <row r="3975" spans="1:10" x14ac:dyDescent="0.2">
      <c r="B3975" s="339" t="s">
        <v>1454</v>
      </c>
      <c r="C3975" s="339">
        <f>2*1.15</f>
        <v>2.2999999999999998</v>
      </c>
      <c r="D3975" s="339" t="s">
        <v>692</v>
      </c>
      <c r="E3975" s="339">
        <v>80.510000000000005</v>
      </c>
      <c r="F3975" s="339">
        <v>14.49</v>
      </c>
      <c r="G3975" s="339">
        <f t="shared" ref="G3975:G3982" si="108">ROUND((C3975*(E3975)),2)</f>
        <v>185.17</v>
      </c>
      <c r="H3975" s="339">
        <f>ROUND((C3975*(F3975)),2)</f>
        <v>33.33</v>
      </c>
    </row>
    <row r="3976" spans="1:10" x14ac:dyDescent="0.2">
      <c r="B3976" s="339" t="s">
        <v>1455</v>
      </c>
      <c r="C3976" s="339">
        <v>1</v>
      </c>
      <c r="D3976" s="339" t="s">
        <v>692</v>
      </c>
      <c r="E3976" s="339">
        <v>35.590000000000003</v>
      </c>
      <c r="F3976" s="339">
        <v>6.41</v>
      </c>
      <c r="G3976" s="339">
        <f t="shared" si="108"/>
        <v>35.590000000000003</v>
      </c>
      <c r="H3976" s="339">
        <f t="shared" ref="H3976:H3982" si="109">ROUND((C3976*(F3976)),2)</f>
        <v>6.41</v>
      </c>
    </row>
    <row r="3977" spans="1:10" x14ac:dyDescent="0.2">
      <c r="B3977" s="339" t="s">
        <v>1456</v>
      </c>
      <c r="C3977" s="339">
        <f>80*1.05</f>
        <v>84</v>
      </c>
      <c r="D3977" s="339" t="s">
        <v>1423</v>
      </c>
      <c r="E3977" s="339">
        <v>18.149999999999999</v>
      </c>
      <c r="F3977" s="339">
        <v>3.27</v>
      </c>
      <c r="G3977" s="339">
        <f t="shared" si="108"/>
        <v>1524.6</v>
      </c>
      <c r="H3977" s="339">
        <f t="shared" si="109"/>
        <v>274.68</v>
      </c>
    </row>
    <row r="3978" spans="1:10" x14ac:dyDescent="0.2">
      <c r="B3978" s="339" t="s">
        <v>1457</v>
      </c>
      <c r="C3978" s="339">
        <f>40*1.05</f>
        <v>42</v>
      </c>
      <c r="D3978" s="339" t="s">
        <v>1423</v>
      </c>
      <c r="E3978" s="339">
        <v>11.46</v>
      </c>
      <c r="F3978" s="339">
        <v>2.06</v>
      </c>
      <c r="G3978" s="339">
        <f t="shared" si="108"/>
        <v>481.32</v>
      </c>
      <c r="H3978" s="339">
        <f t="shared" si="109"/>
        <v>86.52</v>
      </c>
    </row>
    <row r="3979" spans="1:10" x14ac:dyDescent="0.2">
      <c r="B3979" s="339" t="s">
        <v>1458</v>
      </c>
      <c r="C3979" s="339">
        <v>1</v>
      </c>
      <c r="D3979" s="339" t="s">
        <v>692</v>
      </c>
      <c r="E3979" s="339">
        <v>133.9</v>
      </c>
      <c r="F3979" s="339">
        <v>24.1</v>
      </c>
      <c r="G3979" s="339">
        <f t="shared" si="108"/>
        <v>133.9</v>
      </c>
      <c r="H3979" s="339">
        <f t="shared" si="109"/>
        <v>24.1</v>
      </c>
    </row>
    <row r="3980" spans="1:10" x14ac:dyDescent="0.2">
      <c r="B3980" s="339" t="s">
        <v>1459</v>
      </c>
      <c r="C3980" s="339">
        <v>2</v>
      </c>
      <c r="D3980" s="339" t="s">
        <v>692</v>
      </c>
      <c r="E3980" s="339">
        <v>43.22</v>
      </c>
      <c r="F3980" s="339">
        <v>7.78</v>
      </c>
      <c r="G3980" s="339">
        <f t="shared" si="108"/>
        <v>86.44</v>
      </c>
      <c r="H3980" s="339">
        <f t="shared" si="109"/>
        <v>15.56</v>
      </c>
    </row>
    <row r="3981" spans="1:10" x14ac:dyDescent="0.2">
      <c r="B3981" s="339" t="s">
        <v>1425</v>
      </c>
      <c r="C3981" s="339">
        <v>0.05</v>
      </c>
      <c r="D3981" s="339" t="s">
        <v>692</v>
      </c>
      <c r="E3981" s="339">
        <v>381.36</v>
      </c>
      <c r="F3981" s="339">
        <v>68.64</v>
      </c>
      <c r="G3981" s="339">
        <f t="shared" si="108"/>
        <v>19.07</v>
      </c>
      <c r="H3981" s="339">
        <f t="shared" si="109"/>
        <v>3.43</v>
      </c>
    </row>
    <row r="3982" spans="1:10" x14ac:dyDescent="0.2">
      <c r="B3982" s="339" t="s">
        <v>1426</v>
      </c>
      <c r="C3982" s="339">
        <v>1.2500000000000001E-2</v>
      </c>
      <c r="D3982" s="339" t="s">
        <v>692</v>
      </c>
      <c r="E3982" s="339">
        <v>927.97</v>
      </c>
      <c r="F3982" s="339">
        <v>167.03</v>
      </c>
      <c r="G3982" s="339">
        <f t="shared" si="108"/>
        <v>11.6</v>
      </c>
      <c r="H3982" s="339">
        <f t="shared" si="109"/>
        <v>2.09</v>
      </c>
    </row>
    <row r="3983" spans="1:10" x14ac:dyDescent="0.2">
      <c r="B3983" s="339" t="s">
        <v>1227</v>
      </c>
    </row>
    <row r="3984" spans="1:10" x14ac:dyDescent="0.2">
      <c r="B3984" s="339" t="s">
        <v>1460</v>
      </c>
      <c r="C3984" s="339">
        <v>1</v>
      </c>
      <c r="D3984" s="339" t="s">
        <v>692</v>
      </c>
      <c r="E3984" s="339">
        <v>1072.5169150560091</v>
      </c>
      <c r="F3984" s="339">
        <v>0</v>
      </c>
      <c r="G3984" s="339">
        <f>ROUND((C3984*(E3984)),2)</f>
        <v>1072.52</v>
      </c>
      <c r="H3984" s="339">
        <f>ROUND((C3984*(F3984)),2)</f>
        <v>0</v>
      </c>
    </row>
    <row r="3985" spans="1:10" x14ac:dyDescent="0.2">
      <c r="B3985" s="339" t="s">
        <v>1427</v>
      </c>
      <c r="C3985" s="339">
        <v>20</v>
      </c>
      <c r="D3985" s="339" t="s">
        <v>619</v>
      </c>
      <c r="E3985" s="339">
        <v>799.27</v>
      </c>
      <c r="F3985" s="339">
        <v>0</v>
      </c>
      <c r="G3985" s="339">
        <f>+E3985</f>
        <v>799.27</v>
      </c>
      <c r="H3985" s="339">
        <v>0</v>
      </c>
    </row>
    <row r="3986" spans="1:10" x14ac:dyDescent="0.2">
      <c r="B3986" s="339" t="s">
        <v>707</v>
      </c>
      <c r="G3986" s="339">
        <f>SUM(G3975:G3985)</f>
        <v>4349.4799999999996</v>
      </c>
      <c r="H3986" s="339">
        <f>SUM(H3975:H3985)</f>
        <v>446.12</v>
      </c>
      <c r="I3986" s="340">
        <f>SUM(G3986:H3986)</f>
        <v>4795.5999999999995</v>
      </c>
    </row>
    <row r="3988" spans="1:10" x14ac:dyDescent="0.2">
      <c r="A3988" s="339">
        <f>+A3971+0.01</f>
        <v>117.08000000000004</v>
      </c>
      <c r="B3988" s="339" t="s">
        <v>1461</v>
      </c>
      <c r="C3988" s="339">
        <v>1</v>
      </c>
      <c r="D3988" s="339" t="s">
        <v>692</v>
      </c>
      <c r="G3988" s="339">
        <f>+G4002/C3990</f>
        <v>2480.21</v>
      </c>
      <c r="H3988" s="339">
        <f>+H4002/C3990</f>
        <v>173.64999999999998</v>
      </c>
      <c r="I3988" s="340">
        <f>+H3988+G3988</f>
        <v>2653.86</v>
      </c>
      <c r="J3988" s="339" t="s">
        <v>701</v>
      </c>
    </row>
    <row r="3989" spans="1:10" x14ac:dyDescent="0.2">
      <c r="B3989" s="339" t="s">
        <v>1462</v>
      </c>
    </row>
    <row r="3990" spans="1:10" x14ac:dyDescent="0.2">
      <c r="B3990" s="339" t="s">
        <v>703</v>
      </c>
      <c r="C3990" s="339">
        <v>1</v>
      </c>
      <c r="D3990" s="339" t="s">
        <v>692</v>
      </c>
    </row>
    <row r="3991" spans="1:10" x14ac:dyDescent="0.2">
      <c r="B3991" s="339" t="s">
        <v>704</v>
      </c>
    </row>
    <row r="3992" spans="1:10" x14ac:dyDescent="0.2">
      <c r="B3992" s="339" t="s">
        <v>1420</v>
      </c>
      <c r="C3992" s="339">
        <f>2*1.15</f>
        <v>2.2999999999999998</v>
      </c>
      <c r="D3992" s="339" t="s">
        <v>692</v>
      </c>
      <c r="E3992" s="339">
        <v>59.32</v>
      </c>
      <c r="F3992" s="339">
        <v>10.68</v>
      </c>
      <c r="G3992" s="339">
        <f t="shared" ref="G3992:G3998" si="110">ROUND((C3992*(E3992)),2)</f>
        <v>136.44</v>
      </c>
      <c r="H3992" s="339">
        <f>ROUND((C3992*(F3992)),2)</f>
        <v>24.56</v>
      </c>
    </row>
    <row r="3993" spans="1:10" x14ac:dyDescent="0.2">
      <c r="B3993" s="339" t="s">
        <v>1430</v>
      </c>
      <c r="C3993" s="339">
        <v>1</v>
      </c>
      <c r="D3993" s="339" t="s">
        <v>692</v>
      </c>
      <c r="E3993" s="339">
        <v>40.68</v>
      </c>
      <c r="F3993" s="339">
        <v>7.32</v>
      </c>
      <c r="G3993" s="339">
        <f t="shared" si="110"/>
        <v>40.68</v>
      </c>
      <c r="H3993" s="339">
        <f t="shared" ref="H3993:H3998" si="111">ROUND((C3993*(F3993)),2)</f>
        <v>7.32</v>
      </c>
    </row>
    <row r="3994" spans="1:10" x14ac:dyDescent="0.2">
      <c r="B3994" s="339" t="s">
        <v>1449</v>
      </c>
      <c r="C3994" s="339">
        <f>40*1.05</f>
        <v>42</v>
      </c>
      <c r="D3994" s="339" t="s">
        <v>1423</v>
      </c>
      <c r="E3994" s="339">
        <v>11.46</v>
      </c>
      <c r="F3994" s="339">
        <v>2.06</v>
      </c>
      <c r="G3994" s="339">
        <f t="shared" si="110"/>
        <v>481.32</v>
      </c>
      <c r="H3994" s="339">
        <f t="shared" si="111"/>
        <v>86.52</v>
      </c>
    </row>
    <row r="3995" spans="1:10" x14ac:dyDescent="0.2">
      <c r="B3995" s="339" t="s">
        <v>1463</v>
      </c>
      <c r="C3995" s="339">
        <v>1</v>
      </c>
      <c r="D3995" s="339" t="s">
        <v>692</v>
      </c>
      <c r="E3995" s="339">
        <v>228.81</v>
      </c>
      <c r="F3995" s="339">
        <v>41.19</v>
      </c>
      <c r="G3995" s="339">
        <f t="shared" si="110"/>
        <v>228.81</v>
      </c>
      <c r="H3995" s="339">
        <f t="shared" si="111"/>
        <v>41.19</v>
      </c>
    </row>
    <row r="3996" spans="1:10" x14ac:dyDescent="0.2">
      <c r="B3996" s="339" t="s">
        <v>1432</v>
      </c>
      <c r="C3996" s="339">
        <v>2</v>
      </c>
      <c r="D3996" s="339" t="s">
        <v>692</v>
      </c>
      <c r="E3996" s="339">
        <v>23.73</v>
      </c>
      <c r="F3996" s="339">
        <v>4.2699999999999996</v>
      </c>
      <c r="G3996" s="339">
        <f t="shared" si="110"/>
        <v>47.46</v>
      </c>
      <c r="H3996" s="339">
        <f t="shared" si="111"/>
        <v>8.5399999999999991</v>
      </c>
    </row>
    <row r="3997" spans="1:10" x14ac:dyDescent="0.2">
      <c r="B3997" s="339" t="s">
        <v>1425</v>
      </c>
      <c r="C3997" s="339">
        <v>0.05</v>
      </c>
      <c r="D3997" s="339" t="s">
        <v>692</v>
      </c>
      <c r="E3997" s="339">
        <v>381.36</v>
      </c>
      <c r="F3997" s="339">
        <v>68.64</v>
      </c>
      <c r="G3997" s="339">
        <f t="shared" si="110"/>
        <v>19.07</v>
      </c>
      <c r="H3997" s="339">
        <f t="shared" si="111"/>
        <v>3.43</v>
      </c>
    </row>
    <row r="3998" spans="1:10" x14ac:dyDescent="0.2">
      <c r="B3998" s="339" t="s">
        <v>1433</v>
      </c>
      <c r="C3998" s="339">
        <v>1.2500000000000001E-2</v>
      </c>
      <c r="D3998" s="339" t="s">
        <v>692</v>
      </c>
      <c r="E3998" s="339">
        <v>927.97</v>
      </c>
      <c r="F3998" s="339">
        <v>167.03</v>
      </c>
      <c r="G3998" s="339">
        <f t="shared" si="110"/>
        <v>11.6</v>
      </c>
      <c r="H3998" s="339">
        <f t="shared" si="111"/>
        <v>2.09</v>
      </c>
    </row>
    <row r="3999" spans="1:10" x14ac:dyDescent="0.2">
      <c r="B3999" s="339" t="s">
        <v>1227</v>
      </c>
    </row>
    <row r="4000" spans="1:10" x14ac:dyDescent="0.2">
      <c r="B4000" s="339" t="s">
        <v>1464</v>
      </c>
      <c r="C4000" s="339">
        <v>1</v>
      </c>
      <c r="D4000" s="339" t="s">
        <v>692</v>
      </c>
      <c r="E4000" s="339">
        <v>1072.5169150560091</v>
      </c>
      <c r="F4000" s="339">
        <v>0</v>
      </c>
      <c r="G4000" s="339">
        <f>ROUND((C4000*(E4000)),2)</f>
        <v>1072.52</v>
      </c>
      <c r="H4000" s="339">
        <f>ROUND((C3998*(F4000)),2)</f>
        <v>0</v>
      </c>
    </row>
    <row r="4001" spans="1:10" x14ac:dyDescent="0.2">
      <c r="B4001" s="339" t="s">
        <v>1427</v>
      </c>
      <c r="C4001" s="339">
        <v>20</v>
      </c>
      <c r="D4001" s="339" t="s">
        <v>619</v>
      </c>
      <c r="E4001" s="339">
        <v>442.31</v>
      </c>
      <c r="F4001" s="339">
        <v>0</v>
      </c>
      <c r="G4001" s="339">
        <f>+E4001</f>
        <v>442.31</v>
      </c>
      <c r="H4001" s="339">
        <v>0</v>
      </c>
    </row>
    <row r="4002" spans="1:10" x14ac:dyDescent="0.2">
      <c r="B4002" s="339" t="s">
        <v>707</v>
      </c>
      <c r="G4002" s="339">
        <f>SUM(G3992:G4001)</f>
        <v>2480.21</v>
      </c>
      <c r="H4002" s="339">
        <f>SUM(H3992:H4001)</f>
        <v>173.64999999999998</v>
      </c>
      <c r="I4002" s="340">
        <f>SUM(G4002:H4002)</f>
        <v>2653.86</v>
      </c>
    </row>
    <row r="4004" spans="1:10" x14ac:dyDescent="0.2">
      <c r="A4004" s="339">
        <f>+A3988+0.01</f>
        <v>117.09000000000005</v>
      </c>
      <c r="B4004" s="339" t="s">
        <v>1465</v>
      </c>
      <c r="C4004" s="339">
        <v>1</v>
      </c>
      <c r="D4004" s="339" t="s">
        <v>692</v>
      </c>
      <c r="G4004" s="339">
        <f>+G4017/C4006</f>
        <v>1851.1100000000001</v>
      </c>
      <c r="H4004" s="339">
        <f>+H4017/C4006</f>
        <v>62.53</v>
      </c>
      <c r="I4004" s="340">
        <f>+H4004+G4004</f>
        <v>1913.64</v>
      </c>
      <c r="J4004" s="339" t="s">
        <v>701</v>
      </c>
    </row>
    <row r="4005" spans="1:10" x14ac:dyDescent="0.2">
      <c r="B4005" s="339" t="s">
        <v>1466</v>
      </c>
    </row>
    <row r="4006" spans="1:10" x14ac:dyDescent="0.2">
      <c r="B4006" s="339" t="s">
        <v>703</v>
      </c>
      <c r="C4006" s="339">
        <v>1</v>
      </c>
      <c r="D4006" s="339" t="s">
        <v>692</v>
      </c>
    </row>
    <row r="4007" spans="1:10" x14ac:dyDescent="0.2">
      <c r="B4007" s="339" t="s">
        <v>704</v>
      </c>
    </row>
    <row r="4008" spans="1:10" x14ac:dyDescent="0.2">
      <c r="B4008" s="339" t="s">
        <v>1420</v>
      </c>
      <c r="C4008" s="339">
        <f>2*1.15</f>
        <v>2.2999999999999998</v>
      </c>
      <c r="D4008" s="339" t="s">
        <v>692</v>
      </c>
      <c r="E4008" s="339">
        <v>59.32</v>
      </c>
      <c r="F4008" s="339">
        <v>10.68</v>
      </c>
      <c r="G4008" s="339">
        <f t="shared" ref="G4008:G4013" si="112">ROUND((C4008*(E4008)),2)</f>
        <v>136.44</v>
      </c>
      <c r="H4008" s="339">
        <f t="shared" ref="H4008:H4013" si="113">ROUND((C4008*(F4008)),2)</f>
        <v>24.56</v>
      </c>
    </row>
    <row r="4009" spans="1:10" x14ac:dyDescent="0.2">
      <c r="B4009" s="339" t="s">
        <v>1430</v>
      </c>
      <c r="C4009" s="339">
        <v>1</v>
      </c>
      <c r="D4009" s="339" t="s">
        <v>692</v>
      </c>
      <c r="E4009" s="339">
        <v>40.68</v>
      </c>
      <c r="F4009" s="339">
        <v>7.32</v>
      </c>
      <c r="G4009" s="339">
        <f t="shared" si="112"/>
        <v>40.68</v>
      </c>
      <c r="H4009" s="339">
        <f t="shared" si="113"/>
        <v>7.32</v>
      </c>
    </row>
    <row r="4010" spans="1:10" x14ac:dyDescent="0.2">
      <c r="B4010" s="339" t="s">
        <v>1467</v>
      </c>
      <c r="C4010" s="339">
        <f>0.33*1.05</f>
        <v>0.34650000000000003</v>
      </c>
      <c r="D4010" s="339" t="s">
        <v>1423</v>
      </c>
      <c r="E4010" s="339">
        <v>76.27</v>
      </c>
      <c r="F4010" s="339">
        <v>13.73</v>
      </c>
      <c r="G4010" s="339">
        <f t="shared" si="112"/>
        <v>26.43</v>
      </c>
      <c r="H4010" s="339">
        <f t="shared" si="113"/>
        <v>4.76</v>
      </c>
    </row>
    <row r="4011" spans="1:10" x14ac:dyDescent="0.2">
      <c r="B4011" s="339" t="s">
        <v>1468</v>
      </c>
      <c r="C4011" s="339">
        <v>1</v>
      </c>
      <c r="D4011" s="339" t="s">
        <v>692</v>
      </c>
      <c r="E4011" s="339">
        <v>84.75</v>
      </c>
      <c r="F4011" s="339">
        <v>15.26</v>
      </c>
      <c r="G4011" s="339">
        <f t="shared" si="112"/>
        <v>84.75</v>
      </c>
      <c r="H4011" s="339">
        <f t="shared" si="113"/>
        <v>15.26</v>
      </c>
    </row>
    <row r="4012" spans="1:10" x14ac:dyDescent="0.2">
      <c r="B4012" s="339" t="s">
        <v>1432</v>
      </c>
      <c r="C4012" s="339">
        <v>2</v>
      </c>
      <c r="D4012" s="339" t="s">
        <v>692</v>
      </c>
      <c r="E4012" s="339">
        <v>23.73</v>
      </c>
      <c r="F4012" s="339">
        <v>4.2699999999999996</v>
      </c>
      <c r="G4012" s="339">
        <f t="shared" si="112"/>
        <v>47.46</v>
      </c>
      <c r="H4012" s="339">
        <f t="shared" si="113"/>
        <v>8.5399999999999991</v>
      </c>
    </row>
    <row r="4013" spans="1:10" x14ac:dyDescent="0.2">
      <c r="B4013" s="339" t="s">
        <v>1426</v>
      </c>
      <c r="C4013" s="339">
        <v>1.2500000000000001E-2</v>
      </c>
      <c r="D4013" s="339" t="s">
        <v>692</v>
      </c>
      <c r="E4013" s="339">
        <v>927.97</v>
      </c>
      <c r="F4013" s="339">
        <v>167.03</v>
      </c>
      <c r="G4013" s="339">
        <f t="shared" si="112"/>
        <v>11.6</v>
      </c>
      <c r="H4013" s="339">
        <f t="shared" si="113"/>
        <v>2.09</v>
      </c>
    </row>
    <row r="4014" spans="1:10" x14ac:dyDescent="0.2">
      <c r="B4014" s="339" t="s">
        <v>1227</v>
      </c>
    </row>
    <row r="4015" spans="1:10" x14ac:dyDescent="0.2">
      <c r="B4015" s="339" t="s">
        <v>1469</v>
      </c>
      <c r="C4015" s="339">
        <v>1</v>
      </c>
      <c r="D4015" s="339" t="s">
        <v>692</v>
      </c>
      <c r="E4015" s="339">
        <v>1184.81</v>
      </c>
      <c r="F4015" s="339">
        <v>0</v>
      </c>
      <c r="G4015" s="339">
        <f>ROUND((C4015*(E4015)),2)</f>
        <v>1184.81</v>
      </c>
      <c r="H4015" s="339">
        <f>ROUND((C4013*(F4015)),2)</f>
        <v>0</v>
      </c>
    </row>
    <row r="4016" spans="1:10" x14ac:dyDescent="0.2">
      <c r="B4016" s="339" t="s">
        <v>1427</v>
      </c>
      <c r="C4016" s="339">
        <v>20</v>
      </c>
      <c r="D4016" s="339" t="s">
        <v>619</v>
      </c>
      <c r="E4016" s="339">
        <v>318.94</v>
      </c>
      <c r="F4016" s="339">
        <v>0</v>
      </c>
      <c r="G4016" s="339">
        <f>+E4016</f>
        <v>318.94</v>
      </c>
      <c r="H4016" s="339">
        <v>0</v>
      </c>
    </row>
    <row r="4017" spans="1:10" x14ac:dyDescent="0.2">
      <c r="B4017" s="339" t="s">
        <v>707</v>
      </c>
      <c r="G4017" s="339">
        <f>SUM(G4008:G4016)</f>
        <v>1851.1100000000001</v>
      </c>
      <c r="H4017" s="339">
        <f>SUM(H4008:H4016)</f>
        <v>62.53</v>
      </c>
      <c r="I4017" s="340">
        <f>SUM(G4017:H4017)</f>
        <v>1913.64</v>
      </c>
    </row>
    <row r="4019" spans="1:10" x14ac:dyDescent="0.2">
      <c r="A4019" s="339">
        <f>+A4004+0.01</f>
        <v>117.10000000000005</v>
      </c>
      <c r="B4019" s="339" t="s">
        <v>1470</v>
      </c>
      <c r="C4019" s="339">
        <v>1</v>
      </c>
      <c r="D4019" s="339" t="s">
        <v>692</v>
      </c>
      <c r="G4019" s="339">
        <f>+G4033/C4021</f>
        <v>2945.5499999999997</v>
      </c>
      <c r="H4019" s="339">
        <f>+H4033/C4021</f>
        <v>241.06</v>
      </c>
      <c r="I4019" s="340">
        <f>+H4019+G4019</f>
        <v>3186.6099999999997</v>
      </c>
      <c r="J4019" s="339" t="s">
        <v>701</v>
      </c>
    </row>
    <row r="4020" spans="1:10" x14ac:dyDescent="0.2">
      <c r="B4020" s="339" t="s">
        <v>1471</v>
      </c>
    </row>
    <row r="4021" spans="1:10" x14ac:dyDescent="0.2">
      <c r="B4021" s="339" t="s">
        <v>703</v>
      </c>
      <c r="C4021" s="339">
        <v>1</v>
      </c>
      <c r="D4021" s="339" t="s">
        <v>692</v>
      </c>
    </row>
    <row r="4022" spans="1:10" x14ac:dyDescent="0.2">
      <c r="B4022" s="339" t="s">
        <v>704</v>
      </c>
    </row>
    <row r="4023" spans="1:10" x14ac:dyDescent="0.2">
      <c r="B4023" s="339" t="s">
        <v>1420</v>
      </c>
      <c r="C4023" s="339">
        <f>1.5*1.15</f>
        <v>1.7249999999999999</v>
      </c>
      <c r="D4023" s="339" t="s">
        <v>692</v>
      </c>
      <c r="E4023" s="339">
        <v>59.32</v>
      </c>
      <c r="F4023" s="339">
        <v>10.68</v>
      </c>
      <c r="G4023" s="339">
        <f t="shared" ref="G4023:G4029" si="114">ROUND((C4023*(E4023)),2)</f>
        <v>102.33</v>
      </c>
      <c r="H4023" s="339">
        <f>ROUND((C4023*(F4023)),2)</f>
        <v>18.420000000000002</v>
      </c>
    </row>
    <row r="4024" spans="1:10" x14ac:dyDescent="0.2">
      <c r="B4024" s="339" t="s">
        <v>1430</v>
      </c>
      <c r="C4024" s="339">
        <v>1</v>
      </c>
      <c r="D4024" s="339" t="s">
        <v>692</v>
      </c>
      <c r="E4024" s="339">
        <v>40.68</v>
      </c>
      <c r="F4024" s="339">
        <v>7.32</v>
      </c>
      <c r="G4024" s="339">
        <f t="shared" si="114"/>
        <v>40.68</v>
      </c>
      <c r="H4024" s="339">
        <f t="shared" ref="H4024:H4029" si="115">ROUND((C4024*(F4024)),2)</f>
        <v>7.32</v>
      </c>
    </row>
    <row r="4025" spans="1:10" x14ac:dyDescent="0.2">
      <c r="B4025" s="339" t="s">
        <v>1472</v>
      </c>
      <c r="C4025" s="339">
        <f>100*1.05</f>
        <v>105</v>
      </c>
      <c r="D4025" s="339" t="s">
        <v>1423</v>
      </c>
      <c r="E4025" s="339">
        <v>7.47</v>
      </c>
      <c r="F4025" s="339">
        <v>1.34</v>
      </c>
      <c r="G4025" s="339">
        <f t="shared" si="114"/>
        <v>784.35</v>
      </c>
      <c r="H4025" s="339">
        <f t="shared" si="115"/>
        <v>140.69999999999999</v>
      </c>
    </row>
    <row r="4026" spans="1:10" x14ac:dyDescent="0.2">
      <c r="B4026" s="339" t="s">
        <v>1473</v>
      </c>
      <c r="C4026" s="339">
        <v>1</v>
      </c>
      <c r="D4026" s="339" t="s">
        <v>692</v>
      </c>
      <c r="E4026" s="339">
        <v>360.17</v>
      </c>
      <c r="F4026" s="339">
        <v>64.83</v>
      </c>
      <c r="G4026" s="339">
        <f t="shared" si="114"/>
        <v>360.17</v>
      </c>
      <c r="H4026" s="339">
        <f t="shared" si="115"/>
        <v>64.83</v>
      </c>
    </row>
    <row r="4027" spans="1:10" x14ac:dyDescent="0.2">
      <c r="B4027" s="339" t="s">
        <v>1432</v>
      </c>
      <c r="C4027" s="339">
        <v>1</v>
      </c>
      <c r="D4027" s="339" t="s">
        <v>692</v>
      </c>
      <c r="E4027" s="339">
        <v>23.73</v>
      </c>
      <c r="F4027" s="339">
        <v>4.2699999999999996</v>
      </c>
      <c r="G4027" s="339">
        <f t="shared" si="114"/>
        <v>23.73</v>
      </c>
      <c r="H4027" s="339">
        <f t="shared" si="115"/>
        <v>4.2699999999999996</v>
      </c>
    </row>
    <row r="4028" spans="1:10" x14ac:dyDescent="0.2">
      <c r="B4028" s="339" t="s">
        <v>1474</v>
      </c>
      <c r="C4028" s="339">
        <v>0.05</v>
      </c>
      <c r="D4028" s="339" t="s">
        <v>692</v>
      </c>
      <c r="E4028" s="339">
        <v>381.36</v>
      </c>
      <c r="F4028" s="339">
        <v>68.64</v>
      </c>
      <c r="G4028" s="339">
        <f t="shared" si="114"/>
        <v>19.07</v>
      </c>
      <c r="H4028" s="339">
        <f t="shared" si="115"/>
        <v>3.43</v>
      </c>
    </row>
    <row r="4029" spans="1:10" x14ac:dyDescent="0.2">
      <c r="B4029" s="339" t="s">
        <v>1433</v>
      </c>
      <c r="C4029" s="339">
        <v>1.2500000000000001E-2</v>
      </c>
      <c r="D4029" s="339" t="s">
        <v>692</v>
      </c>
      <c r="E4029" s="339">
        <v>927.97</v>
      </c>
      <c r="F4029" s="339">
        <v>167.03</v>
      </c>
      <c r="G4029" s="339">
        <f t="shared" si="114"/>
        <v>11.6</v>
      </c>
      <c r="H4029" s="339">
        <f t="shared" si="115"/>
        <v>2.09</v>
      </c>
    </row>
    <row r="4030" spans="1:10" x14ac:dyDescent="0.2">
      <c r="B4030" s="339" t="s">
        <v>1227</v>
      </c>
    </row>
    <row r="4031" spans="1:10" x14ac:dyDescent="0.2">
      <c r="B4031" s="339" t="s">
        <v>1475</v>
      </c>
      <c r="C4031" s="339">
        <v>1</v>
      </c>
      <c r="D4031" s="339" t="s">
        <v>692</v>
      </c>
      <c r="E4031" s="339">
        <v>1072.5169150560091</v>
      </c>
      <c r="F4031" s="339">
        <v>0</v>
      </c>
      <c r="G4031" s="339">
        <f>ROUND((C4031*(E4031)),2)</f>
        <v>1072.52</v>
      </c>
      <c r="H4031" s="339">
        <f>ROUND((C4029*(F4031)),2)</f>
        <v>0</v>
      </c>
    </row>
    <row r="4032" spans="1:10" x14ac:dyDescent="0.2">
      <c r="B4032" s="339" t="s">
        <v>1427</v>
      </c>
      <c r="C4032" s="339">
        <v>20</v>
      </c>
      <c r="D4032" s="339" t="s">
        <v>619</v>
      </c>
      <c r="E4032" s="339">
        <v>531.1</v>
      </c>
      <c r="F4032" s="339">
        <v>0</v>
      </c>
      <c r="G4032" s="339">
        <f>+E4032</f>
        <v>531.1</v>
      </c>
      <c r="H4032" s="339">
        <v>0</v>
      </c>
    </row>
    <row r="4033" spans="1:10" x14ac:dyDescent="0.2">
      <c r="B4033" s="339" t="s">
        <v>707</v>
      </c>
      <c r="G4033" s="339">
        <f>SUM(G4023:G4032)</f>
        <v>2945.5499999999997</v>
      </c>
      <c r="H4033" s="339">
        <f>SUM(H4023:H4032)</f>
        <v>241.06</v>
      </c>
      <c r="I4033" s="340">
        <f>SUM(G4033:H4033)</f>
        <v>3186.6099999999997</v>
      </c>
    </row>
    <row r="4035" spans="1:10" x14ac:dyDescent="0.2">
      <c r="A4035" s="339">
        <f>+A4019+0.01</f>
        <v>117.11000000000006</v>
      </c>
      <c r="B4035" s="339" t="s">
        <v>1476</v>
      </c>
      <c r="C4035" s="339">
        <v>1</v>
      </c>
      <c r="D4035" s="339" t="s">
        <v>692</v>
      </c>
      <c r="G4035" s="339">
        <f>+G4049/C4037</f>
        <v>2191.6799999999998</v>
      </c>
      <c r="H4035" s="339">
        <f>+H4049/C4037</f>
        <v>131.51000000000002</v>
      </c>
      <c r="I4035" s="340">
        <f>+H4035+G4035</f>
        <v>2323.19</v>
      </c>
      <c r="J4035" s="339" t="s">
        <v>701</v>
      </c>
    </row>
    <row r="4036" spans="1:10" x14ac:dyDescent="0.2">
      <c r="B4036" s="339" t="s">
        <v>1477</v>
      </c>
    </row>
    <row r="4037" spans="1:10" x14ac:dyDescent="0.2">
      <c r="B4037" s="339" t="s">
        <v>703</v>
      </c>
      <c r="C4037" s="339">
        <v>1</v>
      </c>
      <c r="D4037" s="339" t="s">
        <v>692</v>
      </c>
    </row>
    <row r="4038" spans="1:10" x14ac:dyDescent="0.2">
      <c r="B4038" s="339" t="s">
        <v>704</v>
      </c>
    </row>
    <row r="4039" spans="1:10" x14ac:dyDescent="0.2">
      <c r="B4039" s="339" t="s">
        <v>1420</v>
      </c>
      <c r="C4039" s="339">
        <f>1.5*1.15</f>
        <v>1.7249999999999999</v>
      </c>
      <c r="D4039" s="339" t="s">
        <v>692</v>
      </c>
      <c r="E4039" s="339">
        <v>59.32</v>
      </c>
      <c r="F4039" s="339">
        <v>10.68</v>
      </c>
      <c r="G4039" s="339">
        <f t="shared" ref="G4039:G4045" si="116">ROUND((C4039*(E4039)),2)</f>
        <v>102.33</v>
      </c>
      <c r="H4039" s="339">
        <f>ROUND((C4039*(F4039)),2)</f>
        <v>18.420000000000002</v>
      </c>
    </row>
    <row r="4040" spans="1:10" x14ac:dyDescent="0.2">
      <c r="B4040" s="339" t="s">
        <v>1430</v>
      </c>
      <c r="C4040" s="339">
        <v>1</v>
      </c>
      <c r="D4040" s="339" t="s">
        <v>692</v>
      </c>
      <c r="E4040" s="339">
        <v>40.68</v>
      </c>
      <c r="F4040" s="339">
        <v>7.32</v>
      </c>
      <c r="G4040" s="339">
        <f t="shared" si="116"/>
        <v>40.68</v>
      </c>
      <c r="H4040" s="339">
        <f t="shared" ref="H4040:H4045" si="117">ROUND((C4040*(F4040)),2)</f>
        <v>7.32</v>
      </c>
    </row>
    <row r="4041" spans="1:10" x14ac:dyDescent="0.2">
      <c r="B4041" s="339" t="s">
        <v>1478</v>
      </c>
      <c r="C4041" s="339">
        <f>50*1.05</f>
        <v>52.5</v>
      </c>
      <c r="D4041" s="339" t="s">
        <v>1423</v>
      </c>
      <c r="E4041" s="339">
        <v>7.47</v>
      </c>
      <c r="F4041" s="339">
        <v>1.34</v>
      </c>
      <c r="G4041" s="339">
        <f t="shared" si="116"/>
        <v>392.18</v>
      </c>
      <c r="H4041" s="339">
        <f t="shared" si="117"/>
        <v>70.349999999999994</v>
      </c>
    </row>
    <row r="4042" spans="1:10" x14ac:dyDescent="0.2">
      <c r="B4042" s="339" t="s">
        <v>1479</v>
      </c>
      <c r="C4042" s="339">
        <v>1</v>
      </c>
      <c r="D4042" s="339" t="s">
        <v>692</v>
      </c>
      <c r="E4042" s="339">
        <v>118.64</v>
      </c>
      <c r="F4042" s="339">
        <v>21.36</v>
      </c>
      <c r="G4042" s="339">
        <f t="shared" si="116"/>
        <v>118.64</v>
      </c>
      <c r="H4042" s="339">
        <f t="shared" si="117"/>
        <v>21.36</v>
      </c>
    </row>
    <row r="4043" spans="1:10" x14ac:dyDescent="0.2">
      <c r="B4043" s="339" t="s">
        <v>1432</v>
      </c>
      <c r="C4043" s="339">
        <v>2</v>
      </c>
      <c r="D4043" s="339" t="s">
        <v>692</v>
      </c>
      <c r="E4043" s="339">
        <v>23.73</v>
      </c>
      <c r="F4043" s="339">
        <v>4.2699999999999996</v>
      </c>
      <c r="G4043" s="339">
        <f t="shared" si="116"/>
        <v>47.46</v>
      </c>
      <c r="H4043" s="339">
        <f t="shared" si="117"/>
        <v>8.5399999999999991</v>
      </c>
    </row>
    <row r="4044" spans="1:10" x14ac:dyDescent="0.2">
      <c r="B4044" s="339" t="s">
        <v>1474</v>
      </c>
      <c r="C4044" s="339">
        <v>0.05</v>
      </c>
      <c r="D4044" s="339" t="s">
        <v>692</v>
      </c>
      <c r="E4044" s="339">
        <v>381.36</v>
      </c>
      <c r="F4044" s="339">
        <v>68.64</v>
      </c>
      <c r="G4044" s="339">
        <f t="shared" si="116"/>
        <v>19.07</v>
      </c>
      <c r="H4044" s="339">
        <f t="shared" si="117"/>
        <v>3.43</v>
      </c>
    </row>
    <row r="4045" spans="1:10" x14ac:dyDescent="0.2">
      <c r="B4045" s="339" t="s">
        <v>1426</v>
      </c>
      <c r="C4045" s="339">
        <v>1.2500000000000001E-2</v>
      </c>
      <c r="D4045" s="339" t="s">
        <v>692</v>
      </c>
      <c r="E4045" s="339">
        <v>927.97</v>
      </c>
      <c r="F4045" s="339">
        <v>167.03</v>
      </c>
      <c r="G4045" s="339">
        <f t="shared" si="116"/>
        <v>11.6</v>
      </c>
      <c r="H4045" s="339">
        <f t="shared" si="117"/>
        <v>2.09</v>
      </c>
    </row>
    <row r="4046" spans="1:10" x14ac:dyDescent="0.2">
      <c r="B4046" s="339" t="s">
        <v>1227</v>
      </c>
    </row>
    <row r="4047" spans="1:10" x14ac:dyDescent="0.2">
      <c r="B4047" s="339" t="s">
        <v>1480</v>
      </c>
      <c r="C4047" s="339">
        <v>1</v>
      </c>
      <c r="D4047" s="339" t="s">
        <v>692</v>
      </c>
      <c r="E4047" s="339">
        <v>1072.5169150560091</v>
      </c>
      <c r="F4047" s="339">
        <v>0</v>
      </c>
      <c r="G4047" s="339">
        <f>ROUND((C4047*(E4047)),2)</f>
        <v>1072.52</v>
      </c>
      <c r="H4047" s="339">
        <f>ROUND((C4045*(F4047)),2)</f>
        <v>0</v>
      </c>
    </row>
    <row r="4048" spans="1:10" x14ac:dyDescent="0.2">
      <c r="B4048" s="339" t="s">
        <v>1427</v>
      </c>
      <c r="C4048" s="339">
        <v>20</v>
      </c>
      <c r="D4048" s="339" t="s">
        <v>619</v>
      </c>
      <c r="E4048" s="339">
        <v>387.2</v>
      </c>
      <c r="F4048" s="339">
        <v>0</v>
      </c>
      <c r="G4048" s="339">
        <f>+E4048</f>
        <v>387.2</v>
      </c>
      <c r="H4048" s="339">
        <v>0</v>
      </c>
    </row>
    <row r="4049" spans="1:10" x14ac:dyDescent="0.2">
      <c r="B4049" s="339" t="s">
        <v>707</v>
      </c>
      <c r="G4049" s="339">
        <f>SUM(G4039:G4048)</f>
        <v>2191.6799999999998</v>
      </c>
      <c r="H4049" s="339">
        <f>SUM(H4039:H4048)</f>
        <v>131.51000000000002</v>
      </c>
      <c r="I4049" s="340">
        <f>SUM(G4049:H4049)</f>
        <v>2323.19</v>
      </c>
    </row>
    <row r="4051" spans="1:10" x14ac:dyDescent="0.2">
      <c r="A4051" s="339">
        <f>+A4035+0.01</f>
        <v>117.12000000000006</v>
      </c>
      <c r="B4051" s="339" t="s">
        <v>1481</v>
      </c>
      <c r="C4051" s="339">
        <v>1</v>
      </c>
      <c r="D4051" s="339" t="s">
        <v>692</v>
      </c>
      <c r="G4051" s="339">
        <f>+G4061/C4053</f>
        <v>4400.6499999999996</v>
      </c>
      <c r="H4051" s="339">
        <f>+H4061/C4053</f>
        <v>346.89</v>
      </c>
      <c r="I4051" s="340">
        <f>+H4051+G4051</f>
        <v>4747.54</v>
      </c>
      <c r="J4051" s="339" t="s">
        <v>701</v>
      </c>
    </row>
    <row r="4052" spans="1:10" x14ac:dyDescent="0.2">
      <c r="B4052" s="339" t="s">
        <v>1482</v>
      </c>
    </row>
    <row r="4053" spans="1:10" x14ac:dyDescent="0.2">
      <c r="B4053" s="339" t="s">
        <v>703</v>
      </c>
      <c r="C4053" s="339">
        <v>1</v>
      </c>
      <c r="D4053" s="339" t="s">
        <v>692</v>
      </c>
    </row>
    <row r="4054" spans="1:10" x14ac:dyDescent="0.2">
      <c r="B4054" s="339" t="s">
        <v>704</v>
      </c>
    </row>
    <row r="4055" spans="1:10" x14ac:dyDescent="0.2">
      <c r="B4055" s="339" t="s">
        <v>1483</v>
      </c>
      <c r="C4055" s="339">
        <v>2</v>
      </c>
      <c r="D4055" s="339" t="s">
        <v>692</v>
      </c>
      <c r="E4055" s="339">
        <v>444.92</v>
      </c>
      <c r="F4055" s="339">
        <v>80.09</v>
      </c>
      <c r="G4055" s="339">
        <f>ROUND((C4055*(E4055)),2)</f>
        <v>889.84</v>
      </c>
      <c r="H4055" s="339">
        <f>ROUND((C4055*(F4055)),2)</f>
        <v>160.18</v>
      </c>
    </row>
    <row r="4056" spans="1:10" x14ac:dyDescent="0.2">
      <c r="B4056" s="339" t="s">
        <v>1482</v>
      </c>
      <c r="C4056" s="339">
        <v>1</v>
      </c>
      <c r="D4056" s="339" t="s">
        <v>692</v>
      </c>
      <c r="E4056" s="339">
        <v>1037.29</v>
      </c>
      <c r="F4056" s="339">
        <v>186.71</v>
      </c>
      <c r="G4056" s="339">
        <f>ROUND((C4056*(E4056)),2)</f>
        <v>1037.29</v>
      </c>
      <c r="H4056" s="339">
        <f>ROUND((C4056*(F4056)),2)</f>
        <v>186.71</v>
      </c>
    </row>
    <row r="4057" spans="1:10" x14ac:dyDescent="0.2">
      <c r="B4057" s="339" t="s">
        <v>1227</v>
      </c>
    </row>
    <row r="4058" spans="1:10" x14ac:dyDescent="0.2">
      <c r="B4058" s="339" t="s">
        <v>1484</v>
      </c>
      <c r="C4058" s="339">
        <v>1</v>
      </c>
      <c r="D4058" s="339" t="s">
        <v>692</v>
      </c>
      <c r="E4058" s="339">
        <v>1285.1585765331306</v>
      </c>
      <c r="F4058" s="339">
        <v>0</v>
      </c>
      <c r="G4058" s="339">
        <f>ROUND((C4058*(E4058)),2)</f>
        <v>1285.1600000000001</v>
      </c>
      <c r="H4058" s="339">
        <f>ROUND((C4058*(F4058)),2)</f>
        <v>0</v>
      </c>
    </row>
    <row r="4059" spans="1:10" x14ac:dyDescent="0.2">
      <c r="B4059" s="339" t="s">
        <v>1485</v>
      </c>
      <c r="C4059" s="339">
        <v>2</v>
      </c>
      <c r="D4059" s="339" t="s">
        <v>692</v>
      </c>
      <c r="E4059" s="339">
        <v>198.55</v>
      </c>
      <c r="F4059" s="339">
        <v>0</v>
      </c>
      <c r="G4059" s="339">
        <f>ROUND((C4059*(E4059)),2)</f>
        <v>397.1</v>
      </c>
      <c r="H4059" s="339">
        <f>ROUND((C4059*(F4059)),2)</f>
        <v>0</v>
      </c>
    </row>
    <row r="4060" spans="1:10" x14ac:dyDescent="0.2">
      <c r="B4060" s="339" t="s">
        <v>1427</v>
      </c>
      <c r="C4060" s="339">
        <v>20</v>
      </c>
      <c r="D4060" s="339" t="s">
        <v>619</v>
      </c>
      <c r="E4060" s="339">
        <v>791.26</v>
      </c>
      <c r="F4060" s="339">
        <v>0</v>
      </c>
      <c r="G4060" s="339">
        <f>+E4060</f>
        <v>791.26</v>
      </c>
      <c r="H4060" s="339">
        <v>0</v>
      </c>
    </row>
    <row r="4061" spans="1:10" x14ac:dyDescent="0.2">
      <c r="B4061" s="339" t="s">
        <v>707</v>
      </c>
      <c r="G4061" s="339">
        <f>SUM(G4055:G4060)</f>
        <v>4400.6499999999996</v>
      </c>
      <c r="H4061" s="339">
        <f>SUM(H4055:H4060)</f>
        <v>346.89</v>
      </c>
      <c r="I4061" s="340">
        <f>SUM(G4061:H4061)</f>
        <v>4747.54</v>
      </c>
    </row>
    <row r="4063" spans="1:10" x14ac:dyDescent="0.2">
      <c r="A4063" s="339">
        <f>+A4051+0.01</f>
        <v>117.13000000000007</v>
      </c>
      <c r="B4063" s="339" t="s">
        <v>1486</v>
      </c>
      <c r="C4063" s="339">
        <v>1</v>
      </c>
      <c r="D4063" s="339" t="s">
        <v>692</v>
      </c>
      <c r="G4063" s="339">
        <f>+G4073/C4065</f>
        <v>6350.9699999999993</v>
      </c>
      <c r="H4063" s="339">
        <f>+H4073/C4065</f>
        <v>550.70000000000005</v>
      </c>
      <c r="I4063" s="340">
        <f>+H4063+G4063</f>
        <v>6901.6699999999992</v>
      </c>
      <c r="J4063" s="339" t="s">
        <v>701</v>
      </c>
    </row>
    <row r="4064" spans="1:10" x14ac:dyDescent="0.2">
      <c r="B4064" s="339" t="s">
        <v>1487</v>
      </c>
    </row>
    <row r="4065" spans="1:10" x14ac:dyDescent="0.2">
      <c r="B4065" s="339" t="s">
        <v>703</v>
      </c>
      <c r="C4065" s="339">
        <v>1</v>
      </c>
      <c r="D4065" s="339" t="s">
        <v>692</v>
      </c>
    </row>
    <row r="4066" spans="1:10" x14ac:dyDescent="0.2">
      <c r="B4066" s="339" t="s">
        <v>704</v>
      </c>
    </row>
    <row r="4067" spans="1:10" x14ac:dyDescent="0.2">
      <c r="B4067" s="339" t="s">
        <v>1483</v>
      </c>
      <c r="C4067" s="339">
        <v>4</v>
      </c>
      <c r="D4067" s="339" t="s">
        <v>692</v>
      </c>
      <c r="E4067" s="339">
        <v>444.92</v>
      </c>
      <c r="F4067" s="339">
        <v>80.09</v>
      </c>
      <c r="G4067" s="339">
        <f>ROUND((C4067*(E4067)),2)</f>
        <v>1779.68</v>
      </c>
      <c r="H4067" s="339">
        <f>ROUND((C4067*(F4067)),2)</f>
        <v>320.36</v>
      </c>
    </row>
    <row r="4068" spans="1:10" x14ac:dyDescent="0.2">
      <c r="B4068" s="339" t="s">
        <v>1487</v>
      </c>
      <c r="C4068" s="339">
        <v>1</v>
      </c>
      <c r="D4068" s="339" t="s">
        <v>692</v>
      </c>
      <c r="E4068" s="339">
        <v>1279.6600000000001</v>
      </c>
      <c r="F4068" s="339">
        <v>230.34</v>
      </c>
      <c r="G4068" s="339">
        <f>ROUND((C4068*(E4068)),2)</f>
        <v>1279.6600000000001</v>
      </c>
      <c r="H4068" s="339">
        <f>ROUND((C4068*(F4068)),2)</f>
        <v>230.34</v>
      </c>
    </row>
    <row r="4069" spans="1:10" x14ac:dyDescent="0.2">
      <c r="B4069" s="339" t="s">
        <v>1227</v>
      </c>
    </row>
    <row r="4070" spans="1:10" x14ac:dyDescent="0.2">
      <c r="B4070" s="339" t="s">
        <v>1484</v>
      </c>
      <c r="C4070" s="339">
        <v>1</v>
      </c>
      <c r="D4070" s="339" t="s">
        <v>692</v>
      </c>
      <c r="E4070" s="339">
        <v>1347.1503612303018</v>
      </c>
      <c r="F4070" s="339">
        <v>0</v>
      </c>
      <c r="G4070" s="339">
        <f>ROUND((C4070*(E4070)),2)</f>
        <v>1347.15</v>
      </c>
      <c r="H4070" s="339">
        <f>ROUND((C4070*(F4070)),2)</f>
        <v>0</v>
      </c>
    </row>
    <row r="4071" spans="1:10" x14ac:dyDescent="0.2">
      <c r="B4071" s="339" t="s">
        <v>1485</v>
      </c>
      <c r="C4071" s="339">
        <v>4</v>
      </c>
      <c r="D4071" s="339" t="s">
        <v>692</v>
      </c>
      <c r="E4071" s="339">
        <v>198.55</v>
      </c>
      <c r="F4071" s="339">
        <v>0</v>
      </c>
      <c r="G4071" s="339">
        <f>ROUND((C4071*(E4071)),2)</f>
        <v>794.2</v>
      </c>
      <c r="H4071" s="339">
        <f>ROUND((C4071*(F4071)),2)</f>
        <v>0</v>
      </c>
    </row>
    <row r="4072" spans="1:10" x14ac:dyDescent="0.2">
      <c r="B4072" s="339" t="s">
        <v>1427</v>
      </c>
      <c r="C4072" s="339">
        <v>20</v>
      </c>
      <c r="D4072" s="339" t="s">
        <v>619</v>
      </c>
      <c r="E4072" s="339">
        <v>1150.28</v>
      </c>
      <c r="F4072" s="339">
        <v>0</v>
      </c>
      <c r="G4072" s="339">
        <f>+E$4072</f>
        <v>1150.28</v>
      </c>
      <c r="H4072" s="339">
        <v>0</v>
      </c>
    </row>
    <row r="4073" spans="1:10" x14ac:dyDescent="0.2">
      <c r="B4073" s="339" t="s">
        <v>707</v>
      </c>
      <c r="G4073" s="339">
        <f>SUM(G4067:G4072)</f>
        <v>6350.9699999999993</v>
      </c>
      <c r="H4073" s="339">
        <f>SUM(H4067:H4072)</f>
        <v>550.70000000000005</v>
      </c>
      <c r="I4073" s="340">
        <f>SUM(G4073:H4073)</f>
        <v>6901.6699999999992</v>
      </c>
    </row>
    <row r="4075" spans="1:10" x14ac:dyDescent="0.2">
      <c r="A4075" s="339">
        <f>+A4063+0.01</f>
        <v>117.14000000000007</v>
      </c>
      <c r="B4075" s="339" t="s">
        <v>1488</v>
      </c>
      <c r="C4075" s="339">
        <v>1</v>
      </c>
      <c r="D4075" s="339" t="s">
        <v>692</v>
      </c>
      <c r="G4075" s="339">
        <f>+G4085/C4077</f>
        <v>6779.55</v>
      </c>
      <c r="H4075" s="339">
        <f>+H4085/C4077</f>
        <v>778</v>
      </c>
      <c r="I4075" s="340">
        <f>+H4075+G4075</f>
        <v>7557.55</v>
      </c>
      <c r="J4075" s="339" t="s">
        <v>701</v>
      </c>
    </row>
    <row r="4076" spans="1:10" x14ac:dyDescent="0.2">
      <c r="B4076" s="339" t="s">
        <v>1489</v>
      </c>
    </row>
    <row r="4077" spans="1:10" x14ac:dyDescent="0.2">
      <c r="B4077" s="339" t="s">
        <v>703</v>
      </c>
      <c r="C4077" s="339">
        <v>1</v>
      </c>
      <c r="D4077" s="339" t="s">
        <v>692</v>
      </c>
    </row>
    <row r="4078" spans="1:10" x14ac:dyDescent="0.2">
      <c r="B4078" s="339" t="s">
        <v>704</v>
      </c>
    </row>
    <row r="4079" spans="1:10" x14ac:dyDescent="0.2">
      <c r="B4079" s="339" t="s">
        <v>1483</v>
      </c>
      <c r="C4079" s="339">
        <v>6</v>
      </c>
      <c r="D4079" s="339" t="s">
        <v>692</v>
      </c>
      <c r="E4079" s="339">
        <v>444.92</v>
      </c>
      <c r="F4079" s="339">
        <v>80.09</v>
      </c>
      <c r="G4079" s="339">
        <f>ROUND((C4079*(E4079)),2)</f>
        <v>2669.52</v>
      </c>
      <c r="H4079" s="339">
        <f>ROUND((C4079*(F4079)),2)</f>
        <v>480.54</v>
      </c>
    </row>
    <row r="4080" spans="1:10" x14ac:dyDescent="0.2">
      <c r="B4080" s="339" t="s">
        <v>1490</v>
      </c>
      <c r="C4080" s="339">
        <v>1</v>
      </c>
      <c r="D4080" s="339" t="s">
        <v>692</v>
      </c>
      <c r="E4080" s="339">
        <v>1652.54</v>
      </c>
      <c r="F4080" s="339">
        <v>297.45999999999998</v>
      </c>
      <c r="G4080" s="339">
        <f>ROUND((C4080*(E4080)),2)</f>
        <v>1652.54</v>
      </c>
      <c r="H4080" s="339">
        <f>ROUND((C4080*(F4080)),2)</f>
        <v>297.45999999999998</v>
      </c>
    </row>
    <row r="4081" spans="1:10" x14ac:dyDescent="0.2">
      <c r="B4081" s="339" t="s">
        <v>1227</v>
      </c>
    </row>
    <row r="4082" spans="1:10" x14ac:dyDescent="0.2">
      <c r="B4082" s="339" t="s">
        <v>1484</v>
      </c>
      <c r="C4082" s="339">
        <v>1</v>
      </c>
      <c r="D4082" s="339" t="s">
        <v>692</v>
      </c>
      <c r="E4082" s="339">
        <v>6.6016949152542379</v>
      </c>
      <c r="F4082" s="339">
        <v>0</v>
      </c>
      <c r="G4082" s="339">
        <f>ROUND((C4082*(E4082)),2)</f>
        <v>6.6</v>
      </c>
      <c r="H4082" s="339">
        <f>ROUND((C4082*(F4082)),2)</f>
        <v>0</v>
      </c>
    </row>
    <row r="4083" spans="1:10" x14ac:dyDescent="0.2">
      <c r="B4083" s="339" t="s">
        <v>1485</v>
      </c>
      <c r="C4083" s="339">
        <v>6</v>
      </c>
      <c r="D4083" s="339" t="s">
        <v>692</v>
      </c>
      <c r="E4083" s="339">
        <v>198.55</v>
      </c>
      <c r="F4083" s="339">
        <v>0</v>
      </c>
      <c r="G4083" s="339">
        <f>ROUND((C4083*(E4083)),2)</f>
        <v>1191.3</v>
      </c>
      <c r="H4083" s="339">
        <f>ROUND((C4083*(F4083)),2)</f>
        <v>0</v>
      </c>
    </row>
    <row r="4084" spans="1:10" x14ac:dyDescent="0.2">
      <c r="B4084" s="339" t="s">
        <v>1427</v>
      </c>
      <c r="C4084" s="339">
        <v>20</v>
      </c>
      <c r="D4084" s="339" t="s">
        <v>619</v>
      </c>
      <c r="E4084" s="339">
        <v>1259.5899999999999</v>
      </c>
      <c r="F4084" s="339">
        <v>0</v>
      </c>
      <c r="G4084" s="339">
        <f>+E$4084</f>
        <v>1259.5899999999999</v>
      </c>
      <c r="H4084" s="339">
        <v>0</v>
      </c>
    </row>
    <row r="4085" spans="1:10" x14ac:dyDescent="0.2">
      <c r="B4085" s="339" t="s">
        <v>707</v>
      </c>
      <c r="G4085" s="339">
        <f>SUM(G4079:G4084)</f>
        <v>6779.55</v>
      </c>
      <c r="H4085" s="339">
        <f>SUM(H4079:H4084)</f>
        <v>778</v>
      </c>
      <c r="I4085" s="340">
        <f>SUM(G4085:H4085)</f>
        <v>7557.55</v>
      </c>
    </row>
    <row r="4087" spans="1:10" x14ac:dyDescent="0.2">
      <c r="A4087" s="339">
        <f>+A4075+0.01</f>
        <v>117.15000000000008</v>
      </c>
      <c r="B4087" s="339" t="s">
        <v>1491</v>
      </c>
      <c r="C4087" s="339">
        <v>1</v>
      </c>
      <c r="D4087" s="339" t="s">
        <v>692</v>
      </c>
      <c r="G4087" s="339">
        <f>+G4097/C4089</f>
        <v>10608.880000000001</v>
      </c>
      <c r="H4087" s="339">
        <f>+H4097/C4089</f>
        <v>1006.82</v>
      </c>
      <c r="I4087" s="340">
        <f>+H4087+G4087</f>
        <v>11615.7</v>
      </c>
      <c r="J4087" s="339" t="s">
        <v>701</v>
      </c>
    </row>
    <row r="4088" spans="1:10" x14ac:dyDescent="0.2">
      <c r="B4088" s="339" t="s">
        <v>1492</v>
      </c>
    </row>
    <row r="4089" spans="1:10" x14ac:dyDescent="0.2">
      <c r="B4089" s="339" t="s">
        <v>703</v>
      </c>
      <c r="C4089" s="339">
        <v>1</v>
      </c>
      <c r="D4089" s="339" t="s">
        <v>692</v>
      </c>
    </row>
    <row r="4090" spans="1:10" x14ac:dyDescent="0.2">
      <c r="B4090" s="339" t="s">
        <v>704</v>
      </c>
    </row>
    <row r="4091" spans="1:10" x14ac:dyDescent="0.2">
      <c r="B4091" s="339" t="s">
        <v>1493</v>
      </c>
      <c r="C4091" s="339">
        <v>8</v>
      </c>
      <c r="D4091" s="339" t="s">
        <v>692</v>
      </c>
      <c r="E4091" s="339">
        <v>444.92</v>
      </c>
      <c r="F4091" s="339">
        <v>80.09</v>
      </c>
      <c r="G4091" s="339">
        <f>ROUND((C4091*(E4091)),2)</f>
        <v>3559.36</v>
      </c>
      <c r="H4091" s="339">
        <f>ROUND((C4091*(F4091)),2)</f>
        <v>640.72</v>
      </c>
    </row>
    <row r="4092" spans="1:10" x14ac:dyDescent="0.2">
      <c r="B4092" s="339" t="s">
        <v>1494</v>
      </c>
      <c r="C4092" s="339">
        <v>1</v>
      </c>
      <c r="D4092" s="339" t="s">
        <v>692</v>
      </c>
      <c r="E4092" s="339">
        <v>2033.9</v>
      </c>
      <c r="F4092" s="339">
        <v>366.1</v>
      </c>
      <c r="G4092" s="339">
        <f>ROUND((C4092*(E4092)),2)</f>
        <v>2033.9</v>
      </c>
      <c r="H4092" s="339">
        <f>ROUND((C4092*(F4092)),2)</f>
        <v>366.1</v>
      </c>
    </row>
    <row r="4093" spans="1:10" x14ac:dyDescent="0.2">
      <c r="B4093" s="339" t="s">
        <v>1227</v>
      </c>
    </row>
    <row r="4094" spans="1:10" x14ac:dyDescent="0.2">
      <c r="B4094" s="339" t="s">
        <v>1484</v>
      </c>
      <c r="C4094" s="339">
        <v>1</v>
      </c>
      <c r="D4094" s="339" t="s">
        <v>692</v>
      </c>
      <c r="E4094" s="339">
        <v>1491.2665007024873</v>
      </c>
      <c r="F4094" s="339">
        <v>0</v>
      </c>
      <c r="G4094" s="339">
        <f>ROUND((C4094*(E4094)),2)</f>
        <v>1491.27</v>
      </c>
      <c r="H4094" s="339">
        <f>ROUND((C4094*(F4094)),2)</f>
        <v>0</v>
      </c>
    </row>
    <row r="4095" spans="1:10" x14ac:dyDescent="0.2">
      <c r="B4095" s="339" t="s">
        <v>1485</v>
      </c>
      <c r="C4095" s="339">
        <v>8</v>
      </c>
      <c r="D4095" s="339" t="s">
        <v>692</v>
      </c>
      <c r="E4095" s="339">
        <v>198.55</v>
      </c>
      <c r="F4095" s="339">
        <v>0</v>
      </c>
      <c r="G4095" s="339">
        <f>ROUND((C4095*(E4095)),2)</f>
        <v>1588.4</v>
      </c>
      <c r="H4095" s="339">
        <f>ROUND((C4095*(F4095)),2)</f>
        <v>0</v>
      </c>
    </row>
    <row r="4096" spans="1:10" x14ac:dyDescent="0.2">
      <c r="B4096" s="339" t="s">
        <v>1427</v>
      </c>
      <c r="C4096" s="339">
        <v>20</v>
      </c>
      <c r="D4096" s="339" t="s">
        <v>619</v>
      </c>
      <c r="E4096" s="339">
        <v>1935.95</v>
      </c>
      <c r="F4096" s="339">
        <v>0</v>
      </c>
      <c r="G4096" s="339">
        <f>+E$4096</f>
        <v>1935.95</v>
      </c>
      <c r="H4096" s="339">
        <v>0</v>
      </c>
    </row>
    <row r="4097" spans="1:10" x14ac:dyDescent="0.2">
      <c r="B4097" s="339" t="s">
        <v>707</v>
      </c>
      <c r="G4097" s="339">
        <f>SUM(G4091:G4096)</f>
        <v>10608.880000000001</v>
      </c>
      <c r="H4097" s="339">
        <f>SUM(H4091:H4096)</f>
        <v>1006.82</v>
      </c>
      <c r="I4097" s="340">
        <f>SUM(G4097:H4097)</f>
        <v>11615.7</v>
      </c>
    </row>
    <row r="4099" spans="1:10" x14ac:dyDescent="0.2">
      <c r="A4099" s="339">
        <f>+A4087+0.01</f>
        <v>117.16000000000008</v>
      </c>
      <c r="B4099" s="339" t="s">
        <v>1495</v>
      </c>
      <c r="C4099" s="339">
        <v>1</v>
      </c>
      <c r="D4099" s="339" t="s">
        <v>692</v>
      </c>
      <c r="G4099" s="339">
        <f>+G4109/C4101</f>
        <v>14203.240000000002</v>
      </c>
      <c r="H4099" s="339">
        <f>+H4109/C4101</f>
        <v>1380.5700000000002</v>
      </c>
      <c r="I4099" s="340">
        <f>+H4099+G4099</f>
        <v>15583.810000000001</v>
      </c>
      <c r="J4099" s="339" t="s">
        <v>701</v>
      </c>
    </row>
    <row r="4100" spans="1:10" x14ac:dyDescent="0.2">
      <c r="B4100" s="339" t="s">
        <v>1496</v>
      </c>
    </row>
    <row r="4101" spans="1:10" x14ac:dyDescent="0.2">
      <c r="B4101" s="339" t="s">
        <v>703</v>
      </c>
      <c r="C4101" s="339">
        <v>1</v>
      </c>
      <c r="D4101" s="339" t="s">
        <v>692</v>
      </c>
    </row>
    <row r="4102" spans="1:10" x14ac:dyDescent="0.2">
      <c r="B4102" s="339" t="s">
        <v>704</v>
      </c>
    </row>
    <row r="4103" spans="1:10" x14ac:dyDescent="0.2">
      <c r="B4103" s="339" t="s">
        <v>1493</v>
      </c>
      <c r="C4103" s="339">
        <v>12</v>
      </c>
      <c r="D4103" s="339" t="s">
        <v>692</v>
      </c>
      <c r="E4103" s="339">
        <v>444.92</v>
      </c>
      <c r="F4103" s="339">
        <v>80.09</v>
      </c>
      <c r="G4103" s="339">
        <f>ROUND((C4103*(E4103)),2)</f>
        <v>5339.04</v>
      </c>
      <c r="H4103" s="339">
        <f>ROUND((C4103*(F4103)),2)</f>
        <v>961.08</v>
      </c>
    </row>
    <row r="4104" spans="1:10" x14ac:dyDescent="0.2">
      <c r="B4104" s="339" t="s">
        <v>1496</v>
      </c>
      <c r="C4104" s="339">
        <v>1</v>
      </c>
      <c r="D4104" s="339" t="s">
        <v>692</v>
      </c>
      <c r="E4104" s="339">
        <v>2330.5100000000002</v>
      </c>
      <c r="F4104" s="339">
        <v>419.49</v>
      </c>
      <c r="G4104" s="339">
        <f>ROUND((C4104*(E4104)),2)</f>
        <v>2330.5100000000002</v>
      </c>
      <c r="H4104" s="339">
        <f>ROUND((C4104*(F4104)),2)</f>
        <v>419.49</v>
      </c>
    </row>
    <row r="4105" spans="1:10" x14ac:dyDescent="0.2">
      <c r="B4105" s="339" t="s">
        <v>1227</v>
      </c>
    </row>
    <row r="4106" spans="1:10" x14ac:dyDescent="0.2">
      <c r="B4106" s="339" t="s">
        <v>1484</v>
      </c>
      <c r="C4106" s="339">
        <v>1</v>
      </c>
      <c r="D4106" s="339" t="s">
        <v>692</v>
      </c>
      <c r="E4106" s="339">
        <v>1553.7896435542054</v>
      </c>
      <c r="F4106" s="339">
        <v>0</v>
      </c>
      <c r="G4106" s="339">
        <f>ROUND((C4106*(E4106)),2)</f>
        <v>1553.79</v>
      </c>
      <c r="H4106" s="339">
        <f>ROUND((C4106*(F4106)),2)</f>
        <v>0</v>
      </c>
    </row>
    <row r="4107" spans="1:10" x14ac:dyDescent="0.2">
      <c r="B4107" s="339" t="s">
        <v>1485</v>
      </c>
      <c r="C4107" s="339">
        <v>12</v>
      </c>
      <c r="D4107" s="339" t="s">
        <v>692</v>
      </c>
      <c r="E4107" s="339">
        <v>198.55</v>
      </c>
      <c r="F4107" s="339">
        <v>0</v>
      </c>
      <c r="G4107" s="339">
        <f>ROUND((C4107*(E4107)),2)</f>
        <v>2382.6</v>
      </c>
      <c r="H4107" s="339">
        <f>ROUND((C4107*(F4107)),2)</f>
        <v>0</v>
      </c>
    </row>
    <row r="4108" spans="1:10" x14ac:dyDescent="0.2">
      <c r="B4108" s="339" t="s">
        <v>1427</v>
      </c>
      <c r="C4108" s="339">
        <v>20</v>
      </c>
      <c r="D4108" s="339" t="s">
        <v>619</v>
      </c>
      <c r="E4108" s="339">
        <v>2597.3000000000002</v>
      </c>
      <c r="F4108" s="339">
        <v>0</v>
      </c>
      <c r="G4108" s="339">
        <f>+E$4108</f>
        <v>2597.3000000000002</v>
      </c>
      <c r="H4108" s="339">
        <v>0</v>
      </c>
    </row>
    <row r="4109" spans="1:10" x14ac:dyDescent="0.2">
      <c r="B4109" s="339" t="s">
        <v>707</v>
      </c>
      <c r="G4109" s="339">
        <f>SUM(G4103:G4108)</f>
        <v>14203.240000000002</v>
      </c>
      <c r="H4109" s="339">
        <f>SUM(H4103:H4108)</f>
        <v>1380.5700000000002</v>
      </c>
      <c r="I4109" s="340">
        <f>SUM(G4109:H4109)</f>
        <v>15583.810000000001</v>
      </c>
    </row>
    <row r="4111" spans="1:10" x14ac:dyDescent="0.2">
      <c r="A4111" s="339">
        <f>+A4099+0.01</f>
        <v>117.17000000000009</v>
      </c>
      <c r="B4111" s="339" t="s">
        <v>1497</v>
      </c>
      <c r="C4111" s="339">
        <v>1</v>
      </c>
      <c r="D4111" s="339" t="s">
        <v>692</v>
      </c>
      <c r="G4111" s="339">
        <f>+G4121/C4113</f>
        <v>17939.759999999998</v>
      </c>
      <c r="H4111" s="339">
        <f>+H4121/C4113</f>
        <v>1728.24</v>
      </c>
      <c r="I4111" s="340">
        <f>+H4111+G4111</f>
        <v>19668</v>
      </c>
      <c r="J4111" s="339" t="s">
        <v>701</v>
      </c>
    </row>
    <row r="4112" spans="1:10" x14ac:dyDescent="0.2">
      <c r="B4112" s="339" t="s">
        <v>1498</v>
      </c>
    </row>
    <row r="4113" spans="1:10" x14ac:dyDescent="0.2">
      <c r="B4113" s="339" t="s">
        <v>703</v>
      </c>
      <c r="C4113" s="339">
        <v>1</v>
      </c>
      <c r="D4113" s="339" t="s">
        <v>692</v>
      </c>
    </row>
    <row r="4114" spans="1:10" x14ac:dyDescent="0.2">
      <c r="B4114" s="339" t="s">
        <v>704</v>
      </c>
    </row>
    <row r="4115" spans="1:10" x14ac:dyDescent="0.2">
      <c r="B4115" s="339" t="s">
        <v>1493</v>
      </c>
      <c r="C4115" s="339">
        <v>16</v>
      </c>
      <c r="D4115" s="339" t="s">
        <v>692</v>
      </c>
      <c r="E4115" s="339">
        <v>444.92</v>
      </c>
      <c r="F4115" s="339">
        <v>80.09</v>
      </c>
      <c r="G4115" s="339">
        <f>ROUND((C4115*(E4115)),2)</f>
        <v>7118.72</v>
      </c>
      <c r="H4115" s="339">
        <f>ROUND((C4115*(F4115)),2)</f>
        <v>1281.44</v>
      </c>
    </row>
    <row r="4116" spans="1:10" x14ac:dyDescent="0.2">
      <c r="B4116" s="339" t="s">
        <v>1498</v>
      </c>
      <c r="C4116" s="339">
        <v>1</v>
      </c>
      <c r="D4116" s="339" t="s">
        <v>692</v>
      </c>
      <c r="E4116" s="339">
        <v>2482.1999999999998</v>
      </c>
      <c r="F4116" s="339">
        <v>446.8</v>
      </c>
      <c r="G4116" s="339">
        <f>ROUND((C4116*(E4116)),2)</f>
        <v>2482.1999999999998</v>
      </c>
      <c r="H4116" s="339">
        <f>ROUND((C4116*(F4116)),2)</f>
        <v>446.8</v>
      </c>
    </row>
    <row r="4117" spans="1:10" x14ac:dyDescent="0.2">
      <c r="B4117" s="339" t="s">
        <v>1227</v>
      </c>
    </row>
    <row r="4118" spans="1:10" x14ac:dyDescent="0.2">
      <c r="B4118" s="339" t="s">
        <v>1484</v>
      </c>
      <c r="C4118" s="339">
        <v>1</v>
      </c>
      <c r="D4118" s="339" t="s">
        <v>692</v>
      </c>
      <c r="E4118" s="339">
        <v>1884.0385765711032</v>
      </c>
      <c r="F4118" s="339">
        <v>0</v>
      </c>
      <c r="G4118" s="339">
        <f>ROUND((C4118*(E4118)),2)</f>
        <v>1884.04</v>
      </c>
      <c r="H4118" s="339">
        <f>ROUND((C4118*(F4118)),2)</f>
        <v>0</v>
      </c>
    </row>
    <row r="4119" spans="1:10" x14ac:dyDescent="0.2">
      <c r="B4119" s="339" t="s">
        <v>1485</v>
      </c>
      <c r="C4119" s="339">
        <v>16</v>
      </c>
      <c r="D4119" s="339" t="s">
        <v>692</v>
      </c>
      <c r="E4119" s="339">
        <v>198.55</v>
      </c>
      <c r="F4119" s="339">
        <v>0</v>
      </c>
      <c r="G4119" s="339">
        <f>ROUND((C4119*(E4119)),2)</f>
        <v>3176.8</v>
      </c>
      <c r="H4119" s="339">
        <f>ROUND((C4119*(F4119)),2)</f>
        <v>0</v>
      </c>
    </row>
    <row r="4120" spans="1:10" x14ac:dyDescent="0.2">
      <c r="B4120" s="339" t="s">
        <v>1427</v>
      </c>
      <c r="C4120" s="339">
        <v>20</v>
      </c>
      <c r="D4120" s="339" t="s">
        <v>619</v>
      </c>
      <c r="E4120" s="339">
        <v>3278</v>
      </c>
      <c r="F4120" s="339">
        <v>0</v>
      </c>
      <c r="G4120" s="339">
        <f>+E$4120</f>
        <v>3278</v>
      </c>
      <c r="H4120" s="339">
        <v>0</v>
      </c>
    </row>
    <row r="4121" spans="1:10" x14ac:dyDescent="0.2">
      <c r="B4121" s="339" t="s">
        <v>707</v>
      </c>
      <c r="G4121" s="339">
        <f>SUM(G4115:G4120)</f>
        <v>17939.759999999998</v>
      </c>
      <c r="H4121" s="339">
        <f>SUM(H4115:H4120)</f>
        <v>1728.24</v>
      </c>
      <c r="I4121" s="340">
        <f>SUM(G4121:H4121)</f>
        <v>19668</v>
      </c>
    </row>
    <row r="4123" spans="1:10" x14ac:dyDescent="0.2">
      <c r="A4123" s="339">
        <f>+A4111+0.01</f>
        <v>117.18000000000009</v>
      </c>
      <c r="B4123" s="339" t="s">
        <v>1499</v>
      </c>
      <c r="C4123" s="339">
        <v>1</v>
      </c>
      <c r="D4123" s="339" t="s">
        <v>692</v>
      </c>
      <c r="G4123" s="339">
        <f>+G4133/C4125</f>
        <v>25530.5</v>
      </c>
      <c r="H4123" s="339">
        <f>+H4133/C4125</f>
        <v>2444.16</v>
      </c>
      <c r="I4123" s="340">
        <f>+H4123+G4123</f>
        <v>27974.66</v>
      </c>
      <c r="J4123" s="339" t="s">
        <v>701</v>
      </c>
    </row>
    <row r="4124" spans="1:10" x14ac:dyDescent="0.2">
      <c r="B4124" s="339" t="s">
        <v>1500</v>
      </c>
    </row>
    <row r="4125" spans="1:10" x14ac:dyDescent="0.2">
      <c r="B4125" s="339" t="s">
        <v>703</v>
      </c>
      <c r="C4125" s="339">
        <v>1</v>
      </c>
      <c r="D4125" s="339" t="s">
        <v>692</v>
      </c>
    </row>
    <row r="4126" spans="1:10" x14ac:dyDescent="0.2">
      <c r="B4126" s="339" t="s">
        <v>704</v>
      </c>
    </row>
    <row r="4127" spans="1:10" x14ac:dyDescent="0.2">
      <c r="B4127" s="339" t="s">
        <v>1493</v>
      </c>
      <c r="C4127" s="339">
        <v>24</v>
      </c>
      <c r="D4127" s="339" t="s">
        <v>692</v>
      </c>
      <c r="E4127" s="339">
        <v>444.92</v>
      </c>
      <c r="F4127" s="339">
        <v>80.09</v>
      </c>
      <c r="G4127" s="339">
        <f>ROUND((C4127*(E4127)),2)</f>
        <v>10678.08</v>
      </c>
      <c r="H4127" s="339">
        <f>ROUND((C4127*(F4127)),2)</f>
        <v>1922.16</v>
      </c>
    </row>
    <row r="4128" spans="1:10" x14ac:dyDescent="0.2">
      <c r="B4128" s="339" t="s">
        <v>1501</v>
      </c>
      <c r="C4128" s="339">
        <v>1</v>
      </c>
      <c r="D4128" s="339" t="s">
        <v>692</v>
      </c>
      <c r="E4128" s="339">
        <v>2900</v>
      </c>
      <c r="F4128" s="339">
        <v>522</v>
      </c>
      <c r="G4128" s="339">
        <f>ROUND((C4128*(E4128)),2)</f>
        <v>2900</v>
      </c>
      <c r="H4128" s="339">
        <f>ROUND((C4128*(F4128)),2)</f>
        <v>522</v>
      </c>
    </row>
    <row r="4129" spans="1:10" x14ac:dyDescent="0.2">
      <c r="B4129" s="339" t="s">
        <v>1227</v>
      </c>
    </row>
    <row r="4130" spans="1:10" x14ac:dyDescent="0.2">
      <c r="B4130" s="339" t="s">
        <v>1484</v>
      </c>
      <c r="C4130" s="339">
        <v>1</v>
      </c>
      <c r="D4130" s="339" t="s">
        <v>692</v>
      </c>
      <c r="E4130" s="339">
        <v>2524.7777912284032</v>
      </c>
      <c r="F4130" s="339">
        <v>0</v>
      </c>
      <c r="G4130" s="339">
        <f>ROUND((C4130*(E4130)),2)</f>
        <v>2524.7800000000002</v>
      </c>
      <c r="H4130" s="339">
        <f>ROUND((C4130*(F4130)),2)</f>
        <v>0</v>
      </c>
    </row>
    <row r="4131" spans="1:10" x14ac:dyDescent="0.2">
      <c r="B4131" s="339" t="s">
        <v>1485</v>
      </c>
      <c r="C4131" s="339">
        <v>24</v>
      </c>
      <c r="D4131" s="339" t="s">
        <v>692</v>
      </c>
      <c r="E4131" s="339">
        <v>198.55</v>
      </c>
      <c r="F4131" s="339">
        <v>0</v>
      </c>
      <c r="G4131" s="339">
        <f>ROUND((C4131*(E4131)),2)</f>
        <v>4765.2</v>
      </c>
      <c r="H4131" s="339">
        <f>ROUND((C4131*(F4131)),2)</f>
        <v>0</v>
      </c>
    </row>
    <row r="4132" spans="1:10" x14ac:dyDescent="0.2">
      <c r="B4132" s="339" t="s">
        <v>1427</v>
      </c>
      <c r="C4132" s="339">
        <v>20</v>
      </c>
      <c r="D4132" s="339" t="s">
        <v>619</v>
      </c>
      <c r="E4132" s="339">
        <v>4662.4399999999996</v>
      </c>
      <c r="F4132" s="339">
        <v>0</v>
      </c>
      <c r="G4132" s="339">
        <f>+E$4132</f>
        <v>4662.4399999999996</v>
      </c>
      <c r="H4132" s="339">
        <v>0</v>
      </c>
    </row>
    <row r="4133" spans="1:10" x14ac:dyDescent="0.2">
      <c r="B4133" s="339" t="s">
        <v>707</v>
      </c>
      <c r="G4133" s="339">
        <f>SUM(G4127:G4132)</f>
        <v>25530.5</v>
      </c>
      <c r="H4133" s="339">
        <f>SUM(H4127:H4132)</f>
        <v>2444.16</v>
      </c>
      <c r="I4133" s="340">
        <f>SUM(G4133:H4133)</f>
        <v>27974.66</v>
      </c>
    </row>
    <row r="4135" spans="1:10" x14ac:dyDescent="0.2">
      <c r="A4135" s="339">
        <f>+A4123+0.01</f>
        <v>117.1900000000001</v>
      </c>
      <c r="B4135" s="339" t="s">
        <v>1502</v>
      </c>
      <c r="C4135" s="339">
        <v>1</v>
      </c>
      <c r="D4135" s="339" t="s">
        <v>692</v>
      </c>
      <c r="G4135" s="339">
        <f>+G4153/C4137</f>
        <v>22964.22</v>
      </c>
      <c r="H4135" s="339">
        <f>+H4153/C4137</f>
        <v>2342.29</v>
      </c>
      <c r="I4135" s="340">
        <f>+H4135+G4135</f>
        <v>25306.510000000002</v>
      </c>
      <c r="J4135" s="339" t="s">
        <v>701</v>
      </c>
    </row>
    <row r="4136" spans="1:10" x14ac:dyDescent="0.2">
      <c r="B4136" s="339" t="s">
        <v>1503</v>
      </c>
    </row>
    <row r="4137" spans="1:10" x14ac:dyDescent="0.2">
      <c r="B4137" s="339" t="s">
        <v>703</v>
      </c>
      <c r="C4137" s="339">
        <v>1</v>
      </c>
      <c r="D4137" s="339" t="s">
        <v>692</v>
      </c>
    </row>
    <row r="4138" spans="1:10" x14ac:dyDescent="0.2">
      <c r="B4138" s="339" t="s">
        <v>704</v>
      </c>
    </row>
    <row r="4139" spans="1:10" x14ac:dyDescent="0.2">
      <c r="B4139" s="339" t="s">
        <v>1504</v>
      </c>
      <c r="C4139" s="339">
        <v>9</v>
      </c>
      <c r="D4139" s="339" t="s">
        <v>692</v>
      </c>
      <c r="E4139" s="339">
        <v>444.92</v>
      </c>
      <c r="F4139" s="339">
        <v>80.09</v>
      </c>
      <c r="G4139" s="339">
        <f t="shared" ref="G4139:G4148" si="118">ROUND((C4139*(E4139)),2)</f>
        <v>4004.28</v>
      </c>
      <c r="H4139" s="339">
        <f t="shared" ref="H4139:H4151" si="119">ROUND((C4139*(F4139)),2)</f>
        <v>720.81</v>
      </c>
    </row>
    <row r="4140" spans="1:10" x14ac:dyDescent="0.2">
      <c r="B4140" s="339" t="s">
        <v>1505</v>
      </c>
      <c r="C4140" s="339">
        <v>1</v>
      </c>
      <c r="D4140" s="339" t="s">
        <v>692</v>
      </c>
      <c r="E4140" s="339">
        <v>694.92</v>
      </c>
      <c r="F4140" s="339">
        <v>125.09</v>
      </c>
      <c r="G4140" s="339">
        <f t="shared" si="118"/>
        <v>694.92</v>
      </c>
      <c r="H4140" s="339">
        <f t="shared" si="119"/>
        <v>125.09</v>
      </c>
    </row>
    <row r="4141" spans="1:10" x14ac:dyDescent="0.2">
      <c r="B4141" s="339" t="s">
        <v>1506</v>
      </c>
      <c r="C4141" s="339">
        <v>2</v>
      </c>
      <c r="D4141" s="339" t="s">
        <v>692</v>
      </c>
      <c r="E4141" s="339">
        <v>809.32</v>
      </c>
      <c r="F4141" s="339">
        <v>145.68</v>
      </c>
      <c r="G4141" s="339">
        <f t="shared" si="118"/>
        <v>1618.64</v>
      </c>
      <c r="H4141" s="339">
        <f t="shared" si="119"/>
        <v>291.36</v>
      </c>
    </row>
    <row r="4142" spans="1:10" x14ac:dyDescent="0.2">
      <c r="B4142" s="339" t="s">
        <v>1507</v>
      </c>
      <c r="C4142" s="339">
        <v>5.0500000000000003E-2</v>
      </c>
      <c r="D4142" s="339" t="s">
        <v>692</v>
      </c>
      <c r="E4142" s="339">
        <v>927.97</v>
      </c>
      <c r="F4142" s="339">
        <v>167.03</v>
      </c>
      <c r="G4142" s="339">
        <f t="shared" si="118"/>
        <v>46.86</v>
      </c>
      <c r="H4142" s="339">
        <f t="shared" si="119"/>
        <v>8.44</v>
      </c>
    </row>
    <row r="4143" spans="1:10" x14ac:dyDescent="0.2">
      <c r="B4143" s="339" t="s">
        <v>1432</v>
      </c>
      <c r="C4143" s="339">
        <v>6</v>
      </c>
      <c r="D4143" s="339" t="s">
        <v>692</v>
      </c>
      <c r="E4143" s="339">
        <v>23.73</v>
      </c>
      <c r="F4143" s="339">
        <v>4.2699999999999996</v>
      </c>
      <c r="G4143" s="339">
        <f t="shared" si="118"/>
        <v>142.38</v>
      </c>
      <c r="H4143" s="339">
        <f t="shared" si="119"/>
        <v>25.62</v>
      </c>
    </row>
    <row r="4144" spans="1:10" x14ac:dyDescent="0.2">
      <c r="B4144" s="339" t="s">
        <v>1508</v>
      </c>
      <c r="C4144" s="339">
        <v>6</v>
      </c>
      <c r="D4144" s="339" t="s">
        <v>692</v>
      </c>
      <c r="E4144" s="339">
        <v>43.22</v>
      </c>
      <c r="F4144" s="339">
        <v>7.78</v>
      </c>
      <c r="G4144" s="339">
        <f t="shared" si="118"/>
        <v>259.32</v>
      </c>
      <c r="H4144" s="339">
        <f t="shared" si="119"/>
        <v>46.68</v>
      </c>
    </row>
    <row r="4145" spans="1:10" x14ac:dyDescent="0.2">
      <c r="B4145" s="339" t="s">
        <v>1509</v>
      </c>
      <c r="C4145" s="339">
        <v>6.0000000000000012E-2</v>
      </c>
      <c r="D4145" s="339" t="s">
        <v>9</v>
      </c>
      <c r="E4145" s="339">
        <v>8686.51</v>
      </c>
      <c r="F4145" s="339">
        <v>1563.57</v>
      </c>
      <c r="G4145" s="339">
        <f t="shared" si="118"/>
        <v>521.19000000000005</v>
      </c>
      <c r="H4145" s="339">
        <f t="shared" si="119"/>
        <v>93.81</v>
      </c>
    </row>
    <row r="4146" spans="1:10" x14ac:dyDescent="0.2">
      <c r="B4146" s="339" t="s">
        <v>1503</v>
      </c>
      <c r="C4146" s="339">
        <v>1</v>
      </c>
      <c r="D4146" s="339" t="s">
        <v>692</v>
      </c>
      <c r="E4146" s="339">
        <v>4813.5600000000004</v>
      </c>
      <c r="F4146" s="339">
        <v>866.44</v>
      </c>
      <c r="G4146" s="339">
        <f t="shared" si="118"/>
        <v>4813.5600000000004</v>
      </c>
      <c r="H4146" s="339">
        <f t="shared" si="119"/>
        <v>866.44</v>
      </c>
    </row>
    <row r="4147" spans="1:10" x14ac:dyDescent="0.2">
      <c r="B4147" s="339" t="s">
        <v>1510</v>
      </c>
      <c r="C4147" s="339">
        <f>12*1.15</f>
        <v>13.799999999999999</v>
      </c>
      <c r="D4147" s="339" t="s">
        <v>692</v>
      </c>
      <c r="E4147" s="339">
        <v>59.32</v>
      </c>
      <c r="F4147" s="339">
        <v>10.68</v>
      </c>
      <c r="G4147" s="339">
        <f t="shared" si="118"/>
        <v>818.62</v>
      </c>
      <c r="H4147" s="339">
        <f t="shared" si="119"/>
        <v>147.38</v>
      </c>
    </row>
    <row r="4148" spans="1:10" x14ac:dyDescent="0.2">
      <c r="B4148" s="339" t="s">
        <v>1511</v>
      </c>
      <c r="C4148" s="339">
        <v>1.1499999999999999</v>
      </c>
      <c r="D4148" s="339" t="s">
        <v>692</v>
      </c>
      <c r="E4148" s="339">
        <v>80.510000000000005</v>
      </c>
      <c r="F4148" s="339">
        <v>14.49</v>
      </c>
      <c r="G4148" s="339">
        <f t="shared" si="118"/>
        <v>92.59</v>
      </c>
      <c r="H4148" s="339">
        <f t="shared" si="119"/>
        <v>16.66</v>
      </c>
    </row>
    <row r="4149" spans="1:10" x14ac:dyDescent="0.2">
      <c r="B4149" s="339" t="s">
        <v>1227</v>
      </c>
    </row>
    <row r="4150" spans="1:10" x14ac:dyDescent="0.2">
      <c r="B4150" s="339" t="s">
        <v>1485</v>
      </c>
      <c r="C4150" s="339">
        <v>12</v>
      </c>
      <c r="D4150" s="339" t="s">
        <v>692</v>
      </c>
      <c r="E4150" s="339">
        <v>198.55</v>
      </c>
      <c r="F4150" s="339">
        <v>0</v>
      </c>
      <c r="G4150" s="339">
        <f>ROUND((C4150*(E4150)),2)</f>
        <v>2382.6</v>
      </c>
      <c r="H4150" s="339">
        <f t="shared" si="119"/>
        <v>0</v>
      </c>
    </row>
    <row r="4151" spans="1:10" x14ac:dyDescent="0.2">
      <c r="B4151" s="339" t="s">
        <v>1484</v>
      </c>
      <c r="C4151" s="339">
        <v>1</v>
      </c>
      <c r="D4151" s="339" t="s">
        <v>692</v>
      </c>
      <c r="E4151" s="339">
        <v>3351.5120399088664</v>
      </c>
      <c r="F4151" s="339">
        <v>0</v>
      </c>
      <c r="G4151" s="339">
        <f>ROUND((C4151*(E4151)),2)</f>
        <v>3351.51</v>
      </c>
      <c r="H4151" s="339">
        <f t="shared" si="119"/>
        <v>0</v>
      </c>
    </row>
    <row r="4152" spans="1:10" x14ac:dyDescent="0.2">
      <c r="B4152" s="339" t="s">
        <v>1427</v>
      </c>
      <c r="C4152" s="339">
        <v>20</v>
      </c>
      <c r="D4152" s="339" t="s">
        <v>619</v>
      </c>
      <c r="E4152" s="339">
        <v>4217.75</v>
      </c>
      <c r="F4152" s="339">
        <v>0</v>
      </c>
      <c r="G4152" s="339">
        <f>+E$4152</f>
        <v>4217.75</v>
      </c>
      <c r="H4152" s="339">
        <f>ROUND((C4152*(F4152)),2)</f>
        <v>0</v>
      </c>
    </row>
    <row r="4153" spans="1:10" x14ac:dyDescent="0.2">
      <c r="B4153" s="339" t="s">
        <v>707</v>
      </c>
      <c r="G4153" s="339">
        <f>SUM(G4139:G4152)</f>
        <v>22964.22</v>
      </c>
      <c r="H4153" s="339">
        <f>SUM(H4139:H4152)</f>
        <v>2342.29</v>
      </c>
      <c r="I4153" s="340">
        <f>SUM(G4153:H4153)</f>
        <v>25306.510000000002</v>
      </c>
    </row>
    <row r="4155" spans="1:10" x14ac:dyDescent="0.2">
      <c r="A4155" s="339">
        <f>+A4135+0.01</f>
        <v>117.2000000000001</v>
      </c>
      <c r="B4155" s="339" t="s">
        <v>1512</v>
      </c>
      <c r="C4155" s="339">
        <v>1</v>
      </c>
      <c r="D4155" s="339" t="s">
        <v>692</v>
      </c>
      <c r="G4155" s="339">
        <f>+G4166/C4157</f>
        <v>507668.36</v>
      </c>
      <c r="H4155" s="339">
        <f>+H4166/C4157</f>
        <v>68788.240000000005</v>
      </c>
      <c r="I4155" s="340">
        <f>+H4155+G4155</f>
        <v>576456.6</v>
      </c>
      <c r="J4155" s="339" t="s">
        <v>701</v>
      </c>
    </row>
    <row r="4156" spans="1:10" x14ac:dyDescent="0.2">
      <c r="B4156" s="339" t="s">
        <v>1513</v>
      </c>
    </row>
    <row r="4157" spans="1:10" x14ac:dyDescent="0.2">
      <c r="B4157" s="339" t="s">
        <v>703</v>
      </c>
      <c r="C4157" s="339">
        <v>1</v>
      </c>
      <c r="D4157" s="339" t="s">
        <v>692</v>
      </c>
    </row>
    <row r="4158" spans="1:10" x14ac:dyDescent="0.2">
      <c r="B4158" s="339" t="s">
        <v>704</v>
      </c>
    </row>
    <row r="4159" spans="1:10" x14ac:dyDescent="0.2">
      <c r="B4159" s="339" t="s">
        <v>1514</v>
      </c>
      <c r="C4159" s="339">
        <v>0.36</v>
      </c>
      <c r="D4159" s="339" t="s">
        <v>9</v>
      </c>
      <c r="E4159" s="339">
        <v>17829.689999999999</v>
      </c>
      <c r="F4159" s="339">
        <v>2269.66</v>
      </c>
      <c r="G4159" s="339">
        <f>ROUND((C4159*(E4159)),2)</f>
        <v>6418.69</v>
      </c>
      <c r="H4159" s="339">
        <f>ROUND((C4159*(F4159)),2)</f>
        <v>817.08</v>
      </c>
    </row>
    <row r="4160" spans="1:10" x14ac:dyDescent="0.2">
      <c r="B4160" s="339" t="s">
        <v>1515</v>
      </c>
      <c r="C4160" s="339">
        <v>1</v>
      </c>
      <c r="D4160" s="339" t="s">
        <v>692</v>
      </c>
      <c r="E4160" s="339">
        <v>369990.44</v>
      </c>
      <c r="F4160" s="339">
        <v>66598.28</v>
      </c>
      <c r="G4160" s="339">
        <f>ROUND((C4160*(E4160)),2)</f>
        <v>369990.44</v>
      </c>
      <c r="H4160" s="339">
        <f>ROUND((C4160*(F4160)),2)</f>
        <v>66598.28</v>
      </c>
    </row>
    <row r="4161" spans="1:10" x14ac:dyDescent="0.2">
      <c r="B4161" s="339" t="s">
        <v>1516</v>
      </c>
      <c r="C4161" s="339">
        <v>2</v>
      </c>
      <c r="D4161" s="339" t="s">
        <v>1517</v>
      </c>
      <c r="E4161" s="339">
        <v>3813.56</v>
      </c>
      <c r="F4161" s="339">
        <v>686.44</v>
      </c>
      <c r="G4161" s="339">
        <f>ROUND((C4161*(E4161)),2)</f>
        <v>7627.12</v>
      </c>
      <c r="H4161" s="339">
        <f>ROUND((C4161*(F4161)),2)</f>
        <v>1372.88</v>
      </c>
    </row>
    <row r="4162" spans="1:10" x14ac:dyDescent="0.2">
      <c r="B4162" s="339" t="s">
        <v>1518</v>
      </c>
      <c r="C4162" s="339">
        <v>2</v>
      </c>
      <c r="D4162" s="339" t="s">
        <v>619</v>
      </c>
      <c r="E4162" s="339">
        <v>9056.49</v>
      </c>
      <c r="F4162" s="339">
        <v>0</v>
      </c>
      <c r="G4162" s="339">
        <f>+E$4162</f>
        <v>9056.49</v>
      </c>
      <c r="H4162" s="339">
        <f>ROUND((C4162*(F4162)),2)</f>
        <v>0</v>
      </c>
    </row>
    <row r="4163" spans="1:10" x14ac:dyDescent="0.2">
      <c r="B4163" s="339" t="s">
        <v>1227</v>
      </c>
    </row>
    <row r="4164" spans="1:10" x14ac:dyDescent="0.2">
      <c r="B4164" s="339" t="s">
        <v>1519</v>
      </c>
      <c r="C4164" s="339">
        <v>1</v>
      </c>
      <c r="D4164" s="339" t="s">
        <v>692</v>
      </c>
      <c r="E4164" s="339">
        <v>18499.522000000001</v>
      </c>
      <c r="F4164" s="339">
        <v>0</v>
      </c>
      <c r="G4164" s="339">
        <f>ROUND((C4164*(E4164)),2)</f>
        <v>18499.52</v>
      </c>
      <c r="H4164" s="339">
        <f>ROUND((C4164*(F4164)),2)</f>
        <v>0</v>
      </c>
    </row>
    <row r="4165" spans="1:10" x14ac:dyDescent="0.2">
      <c r="B4165" s="339" t="s">
        <v>1427</v>
      </c>
      <c r="C4165" s="339">
        <v>20</v>
      </c>
      <c r="D4165" s="339" t="s">
        <v>619</v>
      </c>
      <c r="E4165" s="339">
        <v>96076.1</v>
      </c>
      <c r="F4165" s="339">
        <v>0</v>
      </c>
      <c r="G4165" s="339">
        <f>+E$4165</f>
        <v>96076.1</v>
      </c>
      <c r="H4165" s="339">
        <v>0</v>
      </c>
    </row>
    <row r="4166" spans="1:10" x14ac:dyDescent="0.2">
      <c r="B4166" s="339" t="s">
        <v>707</v>
      </c>
      <c r="G4166" s="339">
        <f>SUM(G4159:G4165)</f>
        <v>507668.36</v>
      </c>
      <c r="H4166" s="339">
        <f>SUM(H4159:H4165)</f>
        <v>68788.240000000005</v>
      </c>
      <c r="I4166" s="340">
        <f>SUM(G4166:H4166)</f>
        <v>576456.6</v>
      </c>
    </row>
    <row r="4168" spans="1:10" x14ac:dyDescent="0.2">
      <c r="A4168" s="339">
        <f>+A4155+0.01</f>
        <v>117.21000000000011</v>
      </c>
      <c r="B4168" s="339" t="s">
        <v>1520</v>
      </c>
      <c r="C4168" s="339">
        <v>1</v>
      </c>
      <c r="D4168" s="339" t="s">
        <v>692</v>
      </c>
      <c r="G4168" s="339">
        <f>+G4185/C4170</f>
        <v>3098.27</v>
      </c>
      <c r="H4168" s="339">
        <f>+H4185/C4170</f>
        <v>263.99</v>
      </c>
      <c r="I4168" s="340">
        <f>+H4168+G4168</f>
        <v>3362.26</v>
      </c>
      <c r="J4168" s="339" t="s">
        <v>701</v>
      </c>
    </row>
    <row r="4169" spans="1:10" x14ac:dyDescent="0.2">
      <c r="B4169" s="339" t="s">
        <v>1521</v>
      </c>
    </row>
    <row r="4170" spans="1:10" x14ac:dyDescent="0.2">
      <c r="B4170" s="339" t="s">
        <v>703</v>
      </c>
      <c r="C4170" s="339">
        <v>1</v>
      </c>
      <c r="D4170" s="339" t="s">
        <v>692</v>
      </c>
    </row>
    <row r="4171" spans="1:10" x14ac:dyDescent="0.2">
      <c r="B4171" s="339" t="s">
        <v>704</v>
      </c>
    </row>
    <row r="4172" spans="1:10" x14ac:dyDescent="0.2">
      <c r="B4172" s="339" t="s">
        <v>1522</v>
      </c>
      <c r="C4172" s="339">
        <v>1.5</v>
      </c>
      <c r="D4172" s="339" t="s">
        <v>692</v>
      </c>
      <c r="E4172" s="339">
        <v>165.25</v>
      </c>
      <c r="F4172" s="339">
        <v>29.75</v>
      </c>
      <c r="G4172" s="339">
        <f t="shared" ref="G4172:G4179" si="120">ROUND((C4172*(E4172)),2)</f>
        <v>247.88</v>
      </c>
      <c r="H4172" s="339">
        <f t="shared" ref="H4172:H4179" si="121">ROUND((C4172*(F4172)),2)</f>
        <v>44.63</v>
      </c>
    </row>
    <row r="4173" spans="1:10" x14ac:dyDescent="0.2">
      <c r="B4173" s="339" t="s">
        <v>1523</v>
      </c>
      <c r="C4173" s="339">
        <v>1</v>
      </c>
      <c r="D4173" s="339" t="s">
        <v>692</v>
      </c>
      <c r="E4173" s="339">
        <v>18.64</v>
      </c>
      <c r="F4173" s="339">
        <v>3.36</v>
      </c>
      <c r="G4173" s="339">
        <f>ROUND((C4173*(E4173)),2)</f>
        <v>18.64</v>
      </c>
      <c r="H4173" s="339">
        <f>ROUND((C4173*(F4173)),2)</f>
        <v>3.36</v>
      </c>
    </row>
    <row r="4174" spans="1:10" x14ac:dyDescent="0.2">
      <c r="B4174" s="339" t="s">
        <v>1524</v>
      </c>
      <c r="C4174" s="339">
        <v>3</v>
      </c>
      <c r="D4174" s="339" t="s">
        <v>692</v>
      </c>
      <c r="E4174" s="339">
        <v>16.100000000000001</v>
      </c>
      <c r="F4174" s="339">
        <v>2.9</v>
      </c>
      <c r="G4174" s="339">
        <f>ROUND((C4174*(E4174)),2)</f>
        <v>48.3</v>
      </c>
      <c r="H4174" s="339">
        <f>ROUND((C4174*(F4174)),2)</f>
        <v>8.6999999999999993</v>
      </c>
    </row>
    <row r="4175" spans="1:10" x14ac:dyDescent="0.2">
      <c r="B4175" s="339" t="s">
        <v>1525</v>
      </c>
      <c r="C4175" s="339">
        <v>2</v>
      </c>
      <c r="D4175" s="339" t="s">
        <v>692</v>
      </c>
      <c r="E4175" s="339">
        <v>66.099999999999994</v>
      </c>
      <c r="F4175" s="339">
        <v>11.9</v>
      </c>
      <c r="G4175" s="339">
        <f>ROUND((C4175*(E4175)),2)</f>
        <v>132.19999999999999</v>
      </c>
      <c r="H4175" s="339">
        <f>ROUND((C4175*(F4175)),2)</f>
        <v>23.8</v>
      </c>
    </row>
    <row r="4176" spans="1:10" x14ac:dyDescent="0.2">
      <c r="B4176" s="339" t="s">
        <v>1526</v>
      </c>
      <c r="C4176" s="339">
        <v>1</v>
      </c>
      <c r="D4176" s="339" t="s">
        <v>692</v>
      </c>
      <c r="E4176" s="339">
        <v>109.32</v>
      </c>
      <c r="F4176" s="339">
        <v>19.68</v>
      </c>
      <c r="G4176" s="339">
        <f t="shared" si="120"/>
        <v>109.32</v>
      </c>
      <c r="H4176" s="339">
        <f t="shared" si="121"/>
        <v>19.68</v>
      </c>
    </row>
    <row r="4177" spans="1:10" x14ac:dyDescent="0.2">
      <c r="B4177" s="339" t="s">
        <v>1422</v>
      </c>
      <c r="C4177" s="339">
        <v>45</v>
      </c>
      <c r="D4177" s="339" t="s">
        <v>1423</v>
      </c>
      <c r="E4177" s="339">
        <v>11.46</v>
      </c>
      <c r="F4177" s="339">
        <v>2.06</v>
      </c>
      <c r="G4177" s="339">
        <f t="shared" si="120"/>
        <v>515.70000000000005</v>
      </c>
      <c r="H4177" s="339">
        <f t="shared" si="121"/>
        <v>92.7</v>
      </c>
    </row>
    <row r="4178" spans="1:10" x14ac:dyDescent="0.2">
      <c r="B4178" s="339" t="s">
        <v>1424</v>
      </c>
      <c r="C4178" s="339">
        <v>1</v>
      </c>
      <c r="D4178" s="339" t="s">
        <v>692</v>
      </c>
      <c r="E4178" s="339">
        <v>326.27</v>
      </c>
      <c r="F4178" s="339">
        <v>58.73</v>
      </c>
      <c r="G4178" s="339">
        <f t="shared" si="120"/>
        <v>326.27</v>
      </c>
      <c r="H4178" s="339">
        <f t="shared" si="121"/>
        <v>58.73</v>
      </c>
    </row>
    <row r="4179" spans="1:10" x14ac:dyDescent="0.2">
      <c r="B4179" s="339" t="s">
        <v>1425</v>
      </c>
      <c r="C4179" s="339">
        <v>0.05</v>
      </c>
      <c r="D4179" s="339" t="s">
        <v>692</v>
      </c>
      <c r="E4179" s="339">
        <v>381.36</v>
      </c>
      <c r="F4179" s="339">
        <v>68.64</v>
      </c>
      <c r="G4179" s="339">
        <f t="shared" si="120"/>
        <v>19.07</v>
      </c>
      <c r="H4179" s="339">
        <f t="shared" si="121"/>
        <v>3.43</v>
      </c>
    </row>
    <row r="4180" spans="1:10" x14ac:dyDescent="0.2">
      <c r="B4180" s="339" t="s">
        <v>1527</v>
      </c>
      <c r="C4180" s="339">
        <v>4</v>
      </c>
      <c r="D4180" s="339" t="s">
        <v>692</v>
      </c>
      <c r="E4180" s="339">
        <v>5.08</v>
      </c>
      <c r="F4180" s="339">
        <v>0.91</v>
      </c>
      <c r="G4180" s="339">
        <f>ROUND((C4180*(E4180)),2)</f>
        <v>20.32</v>
      </c>
      <c r="H4180" s="339">
        <f>ROUND((C4180*(F4180)),2)</f>
        <v>3.64</v>
      </c>
    </row>
    <row r="4181" spans="1:10" x14ac:dyDescent="0.2">
      <c r="B4181" s="339" t="s">
        <v>1528</v>
      </c>
      <c r="C4181" s="339">
        <v>7</v>
      </c>
      <c r="D4181" s="339" t="s">
        <v>692</v>
      </c>
      <c r="E4181" s="339">
        <v>4.24</v>
      </c>
      <c r="F4181" s="339">
        <v>0.76</v>
      </c>
      <c r="G4181" s="339">
        <f>ROUND((C4181*(E4181)),2)</f>
        <v>29.68</v>
      </c>
      <c r="H4181" s="339">
        <f>ROUND((C4181*(F4181)),2)</f>
        <v>5.32</v>
      </c>
    </row>
    <row r="4182" spans="1:10" x14ac:dyDescent="0.2">
      <c r="B4182" s="339" t="s">
        <v>1227</v>
      </c>
    </row>
    <row r="4183" spans="1:10" x14ac:dyDescent="0.2">
      <c r="B4183" s="339" t="s">
        <v>1227</v>
      </c>
      <c r="C4183" s="339">
        <v>1</v>
      </c>
      <c r="D4183" s="339" t="s">
        <v>692</v>
      </c>
      <c r="E4183" s="339">
        <v>1070.5095620277198</v>
      </c>
      <c r="F4183" s="339">
        <v>0</v>
      </c>
      <c r="G4183" s="339">
        <f>ROUND((C4183*(E4183)),2)</f>
        <v>1070.51</v>
      </c>
      <c r="H4183" s="339">
        <f>ROUND((C4183*(F4183)),2)</f>
        <v>0</v>
      </c>
    </row>
    <row r="4184" spans="1:10" x14ac:dyDescent="0.2">
      <c r="B4184" s="339" t="s">
        <v>1427</v>
      </c>
      <c r="C4184" s="339">
        <v>20</v>
      </c>
      <c r="D4184" s="339" t="s">
        <v>619</v>
      </c>
      <c r="E4184" s="339">
        <v>560.38</v>
      </c>
      <c r="F4184" s="339">
        <v>0</v>
      </c>
      <c r="G4184" s="339">
        <f>+E4184</f>
        <v>560.38</v>
      </c>
      <c r="H4184" s="339">
        <v>0</v>
      </c>
    </row>
    <row r="4185" spans="1:10" x14ac:dyDescent="0.2">
      <c r="B4185" s="339" t="s">
        <v>707</v>
      </c>
      <c r="G4185" s="339">
        <f>SUM(G4172:G4184)</f>
        <v>3098.27</v>
      </c>
      <c r="H4185" s="339">
        <f>SUM(H4172:H4184)</f>
        <v>263.99</v>
      </c>
      <c r="I4185" s="340">
        <f>SUM(G4185:H4185)</f>
        <v>3362.26</v>
      </c>
    </row>
    <row r="4187" spans="1:10" x14ac:dyDescent="0.2">
      <c r="A4187" s="339">
        <f>+A4168+0.01</f>
        <v>117.22000000000011</v>
      </c>
      <c r="B4187" s="339" t="s">
        <v>1529</v>
      </c>
      <c r="C4187" s="339">
        <v>1</v>
      </c>
      <c r="D4187" s="339" t="s">
        <v>692</v>
      </c>
      <c r="G4187" s="339">
        <f>+G4203/C4189</f>
        <v>2789.79</v>
      </c>
      <c r="H4187" s="339">
        <f>+H4203/C4189</f>
        <v>219.07</v>
      </c>
      <c r="I4187" s="340">
        <f>+H4187+G4187</f>
        <v>3008.86</v>
      </c>
      <c r="J4187" s="339" t="s">
        <v>701</v>
      </c>
    </row>
    <row r="4188" spans="1:10" x14ac:dyDescent="0.2">
      <c r="B4188" s="339" t="s">
        <v>1530</v>
      </c>
    </row>
    <row r="4189" spans="1:10" x14ac:dyDescent="0.2">
      <c r="B4189" s="339" t="s">
        <v>703</v>
      </c>
      <c r="C4189" s="339">
        <v>1</v>
      </c>
      <c r="D4189" s="339" t="s">
        <v>692</v>
      </c>
    </row>
    <row r="4190" spans="1:10" x14ac:dyDescent="0.2">
      <c r="B4190" s="339" t="s">
        <v>704</v>
      </c>
    </row>
    <row r="4191" spans="1:10" x14ac:dyDescent="0.2">
      <c r="B4191" s="339" t="s">
        <v>1522</v>
      </c>
      <c r="C4191" s="339">
        <v>1.5</v>
      </c>
      <c r="D4191" s="339" t="s">
        <v>692</v>
      </c>
      <c r="E4191" s="339">
        <v>165.25</v>
      </c>
      <c r="F4191" s="339">
        <v>29.75</v>
      </c>
      <c r="G4191" s="339">
        <f t="shared" ref="G4191:G4199" si="122">ROUND((C4191*(E4191)),2)</f>
        <v>247.88</v>
      </c>
      <c r="H4191" s="339">
        <f t="shared" ref="H4191:H4199" si="123">ROUND((C4191*(F4191)),2)</f>
        <v>44.63</v>
      </c>
    </row>
    <row r="4192" spans="1:10" x14ac:dyDescent="0.2">
      <c r="B4192" s="339" t="s">
        <v>1523</v>
      </c>
      <c r="C4192" s="339">
        <v>2</v>
      </c>
      <c r="D4192" s="339" t="s">
        <v>692</v>
      </c>
      <c r="E4192" s="339">
        <v>18.64</v>
      </c>
      <c r="F4192" s="339">
        <v>3.36</v>
      </c>
      <c r="G4192" s="339">
        <f t="shared" si="122"/>
        <v>37.28</v>
      </c>
      <c r="H4192" s="339">
        <f t="shared" si="123"/>
        <v>6.72</v>
      </c>
    </row>
    <row r="4193" spans="1:10" x14ac:dyDescent="0.2">
      <c r="B4193" s="339" t="s">
        <v>1524</v>
      </c>
      <c r="C4193" s="339">
        <v>3</v>
      </c>
      <c r="D4193" s="339" t="s">
        <v>692</v>
      </c>
      <c r="E4193" s="339">
        <v>16.100000000000001</v>
      </c>
      <c r="F4193" s="339">
        <v>2.9</v>
      </c>
      <c r="G4193" s="339">
        <f t="shared" si="122"/>
        <v>48.3</v>
      </c>
      <c r="H4193" s="339">
        <f t="shared" si="123"/>
        <v>8.6999999999999993</v>
      </c>
    </row>
    <row r="4194" spans="1:10" x14ac:dyDescent="0.2">
      <c r="B4194" s="339" t="s">
        <v>1525</v>
      </c>
      <c r="C4194" s="339">
        <v>2</v>
      </c>
      <c r="D4194" s="339" t="s">
        <v>692</v>
      </c>
      <c r="E4194" s="339">
        <v>66.099999999999994</v>
      </c>
      <c r="F4194" s="339">
        <v>11.9</v>
      </c>
      <c r="G4194" s="339">
        <f>ROUND((C4194*(E4194)),2)</f>
        <v>132.19999999999999</v>
      </c>
      <c r="H4194" s="339">
        <f t="shared" si="123"/>
        <v>23.8</v>
      </c>
    </row>
    <row r="4195" spans="1:10" x14ac:dyDescent="0.2">
      <c r="B4195" s="339" t="s">
        <v>1531</v>
      </c>
      <c r="C4195" s="339">
        <v>1</v>
      </c>
      <c r="D4195" s="339" t="s">
        <v>692</v>
      </c>
      <c r="E4195" s="339">
        <v>40.68</v>
      </c>
      <c r="F4195" s="339">
        <v>7.32</v>
      </c>
      <c r="G4195" s="339">
        <f t="shared" si="122"/>
        <v>40.68</v>
      </c>
      <c r="H4195" s="339">
        <f t="shared" si="123"/>
        <v>7.32</v>
      </c>
    </row>
    <row r="4196" spans="1:10" x14ac:dyDescent="0.2">
      <c r="B4196" s="339" t="s">
        <v>1422</v>
      </c>
      <c r="C4196" s="339">
        <v>45</v>
      </c>
      <c r="D4196" s="339" t="s">
        <v>1423</v>
      </c>
      <c r="E4196" s="339">
        <v>11.46</v>
      </c>
      <c r="F4196" s="339">
        <v>2.06</v>
      </c>
      <c r="G4196" s="339">
        <f t="shared" si="122"/>
        <v>515.70000000000005</v>
      </c>
      <c r="H4196" s="339">
        <f t="shared" si="123"/>
        <v>92.7</v>
      </c>
    </row>
    <row r="4197" spans="1:10" x14ac:dyDescent="0.2">
      <c r="B4197" s="339" t="s">
        <v>1431</v>
      </c>
      <c r="C4197" s="339">
        <v>1</v>
      </c>
      <c r="D4197" s="339" t="s">
        <v>692</v>
      </c>
      <c r="E4197" s="339">
        <v>145.76</v>
      </c>
      <c r="F4197" s="339">
        <v>26.24</v>
      </c>
      <c r="G4197" s="339">
        <f t="shared" si="122"/>
        <v>145.76</v>
      </c>
      <c r="H4197" s="339">
        <f t="shared" si="123"/>
        <v>26.24</v>
      </c>
    </row>
    <row r="4198" spans="1:10" x14ac:dyDescent="0.2">
      <c r="B4198" s="339" t="s">
        <v>1527</v>
      </c>
      <c r="C4198" s="339">
        <v>4</v>
      </c>
      <c r="D4198" s="339" t="s">
        <v>692</v>
      </c>
      <c r="E4198" s="339">
        <v>5.08</v>
      </c>
      <c r="F4198" s="339">
        <v>0.91</v>
      </c>
      <c r="G4198" s="339">
        <f t="shared" si="122"/>
        <v>20.32</v>
      </c>
      <c r="H4198" s="339">
        <f t="shared" si="123"/>
        <v>3.64</v>
      </c>
    </row>
    <row r="4199" spans="1:10" x14ac:dyDescent="0.2">
      <c r="B4199" s="339" t="s">
        <v>1528</v>
      </c>
      <c r="C4199" s="339">
        <v>7</v>
      </c>
      <c r="D4199" s="339" t="s">
        <v>692</v>
      </c>
      <c r="E4199" s="339">
        <v>4.24</v>
      </c>
      <c r="F4199" s="339">
        <v>0.76</v>
      </c>
      <c r="G4199" s="339">
        <f t="shared" si="122"/>
        <v>29.68</v>
      </c>
      <c r="H4199" s="339">
        <f t="shared" si="123"/>
        <v>5.32</v>
      </c>
    </row>
    <row r="4200" spans="1:10" x14ac:dyDescent="0.2">
      <c r="B4200" s="339" t="s">
        <v>1227</v>
      </c>
    </row>
    <row r="4201" spans="1:10" x14ac:dyDescent="0.2">
      <c r="B4201" s="339" t="s">
        <v>1434</v>
      </c>
      <c r="C4201" s="339">
        <v>1</v>
      </c>
      <c r="D4201" s="339" t="s">
        <v>692</v>
      </c>
      <c r="E4201" s="339">
        <v>1070.5095620277198</v>
      </c>
      <c r="F4201" s="339">
        <v>0</v>
      </c>
      <c r="G4201" s="339">
        <f>ROUND((C4201*(E4201)),2)</f>
        <v>1070.51</v>
      </c>
      <c r="H4201" s="339">
        <f>ROUND((C4201*(F4201)),2)</f>
        <v>0</v>
      </c>
    </row>
    <row r="4202" spans="1:10" x14ac:dyDescent="0.2">
      <c r="B4202" s="339" t="s">
        <v>1427</v>
      </c>
      <c r="C4202" s="339">
        <v>20</v>
      </c>
      <c r="D4202" s="339" t="s">
        <v>619</v>
      </c>
      <c r="E4202" s="339">
        <v>501.48</v>
      </c>
      <c r="F4202" s="339">
        <v>0</v>
      </c>
      <c r="G4202" s="339">
        <f>+E4202</f>
        <v>501.48</v>
      </c>
      <c r="H4202" s="339">
        <v>0</v>
      </c>
    </row>
    <row r="4203" spans="1:10" x14ac:dyDescent="0.2">
      <c r="B4203" s="339" t="s">
        <v>707</v>
      </c>
      <c r="G4203" s="339">
        <f>SUM(G4191:G4202)</f>
        <v>2789.79</v>
      </c>
      <c r="H4203" s="339">
        <f>SUM(H4191:H4202)</f>
        <v>219.07</v>
      </c>
      <c r="I4203" s="340">
        <f>SUM(G4203:H4203)</f>
        <v>3008.86</v>
      </c>
    </row>
    <row r="4205" spans="1:10" x14ac:dyDescent="0.2">
      <c r="A4205" s="339">
        <f>+A4187+0.01</f>
        <v>117.23000000000012</v>
      </c>
      <c r="B4205" s="339" t="s">
        <v>1532</v>
      </c>
      <c r="C4205" s="339">
        <v>1</v>
      </c>
      <c r="D4205" s="339" t="s">
        <v>692</v>
      </c>
      <c r="G4205" s="339">
        <f>+G4222/C4207</f>
        <v>3125.33</v>
      </c>
      <c r="H4205" s="339">
        <f>+H4222/C4207</f>
        <v>267.88999999999993</v>
      </c>
      <c r="I4205" s="340">
        <f>+H4205+G4205</f>
        <v>3393.22</v>
      </c>
      <c r="J4205" s="339" t="s">
        <v>701</v>
      </c>
    </row>
    <row r="4206" spans="1:10" x14ac:dyDescent="0.2">
      <c r="B4206" s="339" t="s">
        <v>1533</v>
      </c>
    </row>
    <row r="4207" spans="1:10" x14ac:dyDescent="0.2">
      <c r="B4207" s="339" t="s">
        <v>703</v>
      </c>
      <c r="C4207" s="339">
        <v>1</v>
      </c>
      <c r="D4207" s="339" t="s">
        <v>692</v>
      </c>
    </row>
    <row r="4208" spans="1:10" x14ac:dyDescent="0.2">
      <c r="B4208" s="339" t="s">
        <v>704</v>
      </c>
    </row>
    <row r="4209" spans="1:10" x14ac:dyDescent="0.2">
      <c r="B4209" s="339" t="s">
        <v>1522</v>
      </c>
      <c r="C4209" s="339">
        <v>1.5</v>
      </c>
      <c r="D4209" s="339" t="s">
        <v>692</v>
      </c>
      <c r="E4209" s="339">
        <v>165.25</v>
      </c>
      <c r="F4209" s="339">
        <v>29.75</v>
      </c>
      <c r="G4209" s="339">
        <f t="shared" ref="G4209:G4218" si="124">ROUND((C4209*(E4209)),2)</f>
        <v>247.88</v>
      </c>
      <c r="H4209" s="339">
        <f>ROUND((C4209*(F4209)),2)</f>
        <v>44.63</v>
      </c>
    </row>
    <row r="4210" spans="1:10" x14ac:dyDescent="0.2">
      <c r="B4210" s="339" t="s">
        <v>1523</v>
      </c>
      <c r="C4210" s="339">
        <v>2</v>
      </c>
      <c r="D4210" s="339" t="s">
        <v>692</v>
      </c>
      <c r="E4210" s="339">
        <v>18.64</v>
      </c>
      <c r="F4210" s="339">
        <v>3.36</v>
      </c>
      <c r="G4210" s="339">
        <f t="shared" si="124"/>
        <v>37.28</v>
      </c>
      <c r="H4210" s="339">
        <f>ROUND((C4210*(F4210)),2)</f>
        <v>6.72</v>
      </c>
    </row>
    <row r="4211" spans="1:10" x14ac:dyDescent="0.2">
      <c r="B4211" s="339" t="s">
        <v>1524</v>
      </c>
      <c r="C4211" s="339">
        <v>3</v>
      </c>
      <c r="D4211" s="339" t="s">
        <v>692</v>
      </c>
      <c r="E4211" s="339">
        <v>16.100000000000001</v>
      </c>
      <c r="F4211" s="339">
        <v>2.9</v>
      </c>
      <c r="G4211" s="339">
        <f t="shared" si="124"/>
        <v>48.3</v>
      </c>
      <c r="H4211" s="339">
        <f>ROUND((C4211*(F4211)),2)</f>
        <v>8.6999999999999993</v>
      </c>
    </row>
    <row r="4212" spans="1:10" x14ac:dyDescent="0.2">
      <c r="B4212" s="339" t="s">
        <v>1525</v>
      </c>
      <c r="C4212" s="339">
        <v>2</v>
      </c>
      <c r="D4212" s="339" t="s">
        <v>692</v>
      </c>
      <c r="E4212" s="339">
        <v>66.099999999999994</v>
      </c>
      <c r="F4212" s="339">
        <v>11.9</v>
      </c>
      <c r="G4212" s="339">
        <f>ROUND((C4212*(E4212)),2)</f>
        <v>132.19999999999999</v>
      </c>
      <c r="H4212" s="339">
        <f>ROUND((C4212*(F4212)),2)</f>
        <v>23.8</v>
      </c>
    </row>
    <row r="4213" spans="1:10" x14ac:dyDescent="0.2">
      <c r="B4213" s="339" t="s">
        <v>1531</v>
      </c>
      <c r="C4213" s="339">
        <v>1</v>
      </c>
      <c r="D4213" s="339" t="s">
        <v>692</v>
      </c>
      <c r="E4213" s="339">
        <v>40.68</v>
      </c>
      <c r="F4213" s="339">
        <v>7.32</v>
      </c>
      <c r="G4213" s="339">
        <f t="shared" si="124"/>
        <v>40.68</v>
      </c>
      <c r="H4213" s="339">
        <f t="shared" ref="H4213:H4218" si="125">ROUND((C4213*(F4213)),2)</f>
        <v>7.32</v>
      </c>
    </row>
    <row r="4214" spans="1:10" x14ac:dyDescent="0.2">
      <c r="B4214" s="339" t="s">
        <v>1422</v>
      </c>
      <c r="C4214" s="339">
        <v>60</v>
      </c>
      <c r="D4214" s="339" t="s">
        <v>1423</v>
      </c>
      <c r="E4214" s="339">
        <v>11.46</v>
      </c>
      <c r="F4214" s="339">
        <v>2.06</v>
      </c>
      <c r="G4214" s="339">
        <f t="shared" si="124"/>
        <v>687.6</v>
      </c>
      <c r="H4214" s="339">
        <f t="shared" si="125"/>
        <v>123.6</v>
      </c>
    </row>
    <row r="4215" spans="1:10" x14ac:dyDescent="0.2">
      <c r="B4215" s="339" t="s">
        <v>1437</v>
      </c>
      <c r="C4215" s="339">
        <v>1</v>
      </c>
      <c r="D4215" s="339" t="s">
        <v>692</v>
      </c>
      <c r="E4215" s="339">
        <v>222.03</v>
      </c>
      <c r="F4215" s="339">
        <v>39.97</v>
      </c>
      <c r="G4215" s="339">
        <f t="shared" si="124"/>
        <v>222.03</v>
      </c>
      <c r="H4215" s="339">
        <f t="shared" si="125"/>
        <v>39.97</v>
      </c>
    </row>
    <row r="4216" spans="1:10" x14ac:dyDescent="0.2">
      <c r="B4216" s="339" t="s">
        <v>1425</v>
      </c>
      <c r="C4216" s="339">
        <v>0.05</v>
      </c>
      <c r="D4216" s="339" t="s">
        <v>692</v>
      </c>
      <c r="E4216" s="339">
        <v>381.36</v>
      </c>
      <c r="F4216" s="339">
        <v>68.64</v>
      </c>
      <c r="G4216" s="339">
        <f t="shared" si="124"/>
        <v>19.07</v>
      </c>
      <c r="H4216" s="339">
        <f t="shared" si="125"/>
        <v>3.43</v>
      </c>
    </row>
    <row r="4217" spans="1:10" x14ac:dyDescent="0.2">
      <c r="B4217" s="339" t="s">
        <v>1527</v>
      </c>
      <c r="C4217" s="339">
        <v>4</v>
      </c>
      <c r="D4217" s="339" t="s">
        <v>692</v>
      </c>
      <c r="E4217" s="339">
        <v>5.08</v>
      </c>
      <c r="F4217" s="339">
        <v>0.91</v>
      </c>
      <c r="G4217" s="339">
        <f t="shared" si="124"/>
        <v>20.32</v>
      </c>
      <c r="H4217" s="339">
        <f t="shared" si="125"/>
        <v>3.64</v>
      </c>
    </row>
    <row r="4218" spans="1:10" x14ac:dyDescent="0.2">
      <c r="B4218" s="339" t="s">
        <v>1528</v>
      </c>
      <c r="C4218" s="339">
        <v>8</v>
      </c>
      <c r="D4218" s="339" t="s">
        <v>692</v>
      </c>
      <c r="E4218" s="339">
        <v>4.24</v>
      </c>
      <c r="F4218" s="339">
        <v>0.76</v>
      </c>
      <c r="G4218" s="339">
        <f t="shared" si="124"/>
        <v>33.92</v>
      </c>
      <c r="H4218" s="339">
        <f t="shared" si="125"/>
        <v>6.08</v>
      </c>
    </row>
    <row r="4219" spans="1:10" x14ac:dyDescent="0.2">
      <c r="B4219" s="339" t="s">
        <v>1227</v>
      </c>
    </row>
    <row r="4220" spans="1:10" x14ac:dyDescent="0.2">
      <c r="B4220" s="339" t="s">
        <v>1438</v>
      </c>
      <c r="C4220" s="339">
        <v>1</v>
      </c>
      <c r="D4220" s="339" t="s">
        <v>692</v>
      </c>
      <c r="E4220" s="339">
        <v>1070.5095620277198</v>
      </c>
      <c r="F4220" s="339">
        <v>0</v>
      </c>
      <c r="G4220" s="339">
        <f>ROUND((C4220*(E4220)),2)</f>
        <v>1070.51</v>
      </c>
      <c r="H4220" s="339">
        <f>ROUND((C4220*(F4220)),2)</f>
        <v>0</v>
      </c>
    </row>
    <row r="4221" spans="1:10" x14ac:dyDescent="0.2">
      <c r="B4221" s="339" t="s">
        <v>1427</v>
      </c>
      <c r="C4221" s="339">
        <v>20</v>
      </c>
      <c r="D4221" s="339" t="s">
        <v>619</v>
      </c>
      <c r="E4221" s="339">
        <v>565.54</v>
      </c>
      <c r="F4221" s="339">
        <v>0</v>
      </c>
      <c r="G4221" s="339">
        <f>+E4221</f>
        <v>565.54</v>
      </c>
      <c r="H4221" s="339">
        <v>0</v>
      </c>
    </row>
    <row r="4222" spans="1:10" x14ac:dyDescent="0.2">
      <c r="B4222" s="339" t="s">
        <v>707</v>
      </c>
      <c r="G4222" s="339">
        <f>SUM(G4209:G4221)</f>
        <v>3125.33</v>
      </c>
      <c r="H4222" s="339">
        <f>SUM(H4209:H4221)</f>
        <v>267.88999999999993</v>
      </c>
      <c r="I4222" s="340">
        <f>SUM(G4222:H4222)</f>
        <v>3393.22</v>
      </c>
    </row>
    <row r="4224" spans="1:10" x14ac:dyDescent="0.2">
      <c r="A4224" s="339">
        <f>+A4205+0.01</f>
        <v>117.24000000000012</v>
      </c>
      <c r="B4224" s="339" t="s">
        <v>1534</v>
      </c>
      <c r="C4224" s="339">
        <v>1</v>
      </c>
      <c r="D4224" s="339" t="s">
        <v>692</v>
      </c>
      <c r="G4224" s="339">
        <f>+G4241/C4226</f>
        <v>3458.8900000000003</v>
      </c>
      <c r="H4224" s="339">
        <f>+H4241/C4226</f>
        <v>316.40999999999997</v>
      </c>
      <c r="I4224" s="340">
        <f>+H4224+G4224</f>
        <v>3775.3</v>
      </c>
      <c r="J4224" s="339" t="s">
        <v>701</v>
      </c>
    </row>
    <row r="4225" spans="2:8" x14ac:dyDescent="0.2">
      <c r="B4225" s="339" t="s">
        <v>1535</v>
      </c>
    </row>
    <row r="4226" spans="2:8" x14ac:dyDescent="0.2">
      <c r="B4226" s="339" t="s">
        <v>703</v>
      </c>
      <c r="C4226" s="339">
        <v>1</v>
      </c>
      <c r="D4226" s="339" t="s">
        <v>692</v>
      </c>
    </row>
    <row r="4227" spans="2:8" x14ac:dyDescent="0.2">
      <c r="B4227" s="339" t="s">
        <v>704</v>
      </c>
    </row>
    <row r="4228" spans="2:8" x14ac:dyDescent="0.2">
      <c r="B4228" s="339" t="s">
        <v>1522</v>
      </c>
      <c r="C4228" s="339">
        <v>1.5</v>
      </c>
      <c r="D4228" s="339" t="s">
        <v>692</v>
      </c>
      <c r="E4228" s="339">
        <v>165.25</v>
      </c>
      <c r="F4228" s="339">
        <v>29.75</v>
      </c>
      <c r="G4228" s="339">
        <f t="shared" ref="G4228:G4237" si="126">ROUND((C4228*(E4228)),2)</f>
        <v>247.88</v>
      </c>
      <c r="H4228" s="339">
        <f>ROUND((C4228*(F4228)),2)</f>
        <v>44.63</v>
      </c>
    </row>
    <row r="4229" spans="2:8" x14ac:dyDescent="0.2">
      <c r="B4229" s="339" t="s">
        <v>1523</v>
      </c>
      <c r="C4229" s="339">
        <v>2</v>
      </c>
      <c r="D4229" s="339" t="s">
        <v>692</v>
      </c>
      <c r="E4229" s="339">
        <v>18.64</v>
      </c>
      <c r="F4229" s="339">
        <v>3.36</v>
      </c>
      <c r="G4229" s="339">
        <f t="shared" si="126"/>
        <v>37.28</v>
      </c>
      <c r="H4229" s="339">
        <f>ROUND((C4229*(F4229)),2)</f>
        <v>6.72</v>
      </c>
    </row>
    <row r="4230" spans="2:8" x14ac:dyDescent="0.2">
      <c r="B4230" s="339" t="s">
        <v>1524</v>
      </c>
      <c r="C4230" s="339">
        <v>3</v>
      </c>
      <c r="D4230" s="339" t="s">
        <v>692</v>
      </c>
      <c r="E4230" s="339">
        <v>16.100000000000001</v>
      </c>
      <c r="F4230" s="339">
        <v>2.9</v>
      </c>
      <c r="G4230" s="339">
        <f t="shared" si="126"/>
        <v>48.3</v>
      </c>
      <c r="H4230" s="339">
        <f>ROUND((C4230*(F4230)),2)</f>
        <v>8.6999999999999993</v>
      </c>
    </row>
    <row r="4231" spans="2:8" x14ac:dyDescent="0.2">
      <c r="B4231" s="339" t="s">
        <v>1525</v>
      </c>
      <c r="C4231" s="339">
        <v>2</v>
      </c>
      <c r="D4231" s="339" t="s">
        <v>692</v>
      </c>
      <c r="E4231" s="339">
        <v>66.099999999999994</v>
      </c>
      <c r="F4231" s="339">
        <v>11.9</v>
      </c>
      <c r="G4231" s="339">
        <f>ROUND((C4231*(E4231)),2)</f>
        <v>132.19999999999999</v>
      </c>
      <c r="H4231" s="339">
        <f>ROUND((C4231*(F4231)),2)</f>
        <v>23.8</v>
      </c>
    </row>
    <row r="4232" spans="2:8" x14ac:dyDescent="0.2">
      <c r="B4232" s="339" t="s">
        <v>1531</v>
      </c>
      <c r="C4232" s="339">
        <v>1</v>
      </c>
      <c r="D4232" s="339" t="s">
        <v>692</v>
      </c>
      <c r="E4232" s="339">
        <v>40.68</v>
      </c>
      <c r="F4232" s="339">
        <v>7.32</v>
      </c>
      <c r="G4232" s="339">
        <f t="shared" si="126"/>
        <v>40.68</v>
      </c>
      <c r="H4232" s="339">
        <f t="shared" ref="H4232:H4237" si="127">ROUND((C4232*(F4232)),2)</f>
        <v>7.32</v>
      </c>
    </row>
    <row r="4233" spans="2:8" x14ac:dyDescent="0.2">
      <c r="B4233" s="339" t="s">
        <v>1422</v>
      </c>
      <c r="C4233" s="339">
        <v>80</v>
      </c>
      <c r="D4233" s="339" t="s">
        <v>1423</v>
      </c>
      <c r="E4233" s="339">
        <v>11.46</v>
      </c>
      <c r="F4233" s="339">
        <v>2.06</v>
      </c>
      <c r="G4233" s="339">
        <f t="shared" si="126"/>
        <v>916.8</v>
      </c>
      <c r="H4233" s="339">
        <f t="shared" si="127"/>
        <v>164.8</v>
      </c>
    </row>
    <row r="4234" spans="2:8" x14ac:dyDescent="0.2">
      <c r="B4234" s="339" t="s">
        <v>1441</v>
      </c>
      <c r="C4234" s="339">
        <v>1</v>
      </c>
      <c r="D4234" s="339" t="s">
        <v>692</v>
      </c>
      <c r="E4234" s="339">
        <v>262.70999999999998</v>
      </c>
      <c r="F4234" s="339">
        <v>47.29</v>
      </c>
      <c r="G4234" s="339">
        <f t="shared" si="126"/>
        <v>262.70999999999998</v>
      </c>
      <c r="H4234" s="339">
        <f t="shared" si="127"/>
        <v>47.29</v>
      </c>
    </row>
    <row r="4235" spans="2:8" x14ac:dyDescent="0.2">
      <c r="B4235" s="339" t="s">
        <v>1425</v>
      </c>
      <c r="C4235" s="339">
        <v>0.05</v>
      </c>
      <c r="D4235" s="339" t="s">
        <v>692</v>
      </c>
      <c r="E4235" s="339">
        <v>381.36</v>
      </c>
      <c r="F4235" s="339">
        <v>68.64</v>
      </c>
      <c r="G4235" s="339">
        <f t="shared" si="126"/>
        <v>19.07</v>
      </c>
      <c r="H4235" s="339">
        <f t="shared" si="127"/>
        <v>3.43</v>
      </c>
    </row>
    <row r="4236" spans="2:8" x14ac:dyDescent="0.2">
      <c r="B4236" s="339" t="s">
        <v>1527</v>
      </c>
      <c r="C4236" s="339">
        <v>4</v>
      </c>
      <c r="D4236" s="339" t="s">
        <v>692</v>
      </c>
      <c r="E4236" s="339">
        <v>5.08</v>
      </c>
      <c r="F4236" s="339">
        <v>0.91</v>
      </c>
      <c r="G4236" s="339">
        <f t="shared" si="126"/>
        <v>20.32</v>
      </c>
      <c r="H4236" s="339">
        <f t="shared" si="127"/>
        <v>3.64</v>
      </c>
    </row>
    <row r="4237" spans="2:8" x14ac:dyDescent="0.2">
      <c r="B4237" s="339" t="s">
        <v>1528</v>
      </c>
      <c r="C4237" s="339">
        <v>8</v>
      </c>
      <c r="D4237" s="339" t="s">
        <v>692</v>
      </c>
      <c r="E4237" s="339">
        <v>4.24</v>
      </c>
      <c r="F4237" s="339">
        <v>0.76</v>
      </c>
      <c r="G4237" s="339">
        <f t="shared" si="126"/>
        <v>33.92</v>
      </c>
      <c r="H4237" s="339">
        <f t="shared" si="127"/>
        <v>6.08</v>
      </c>
    </row>
    <row r="4238" spans="2:8" x14ac:dyDescent="0.2">
      <c r="B4238" s="339" t="s">
        <v>1227</v>
      </c>
    </row>
    <row r="4239" spans="2:8" x14ac:dyDescent="0.2">
      <c r="B4239" s="339" t="s">
        <v>1442</v>
      </c>
      <c r="C4239" s="339">
        <v>1</v>
      </c>
      <c r="D4239" s="339" t="s">
        <v>692</v>
      </c>
      <c r="E4239" s="339">
        <v>1070.5095620277198</v>
      </c>
      <c r="F4239" s="339">
        <v>0</v>
      </c>
      <c r="G4239" s="339">
        <f>ROUND((C4239*(E4239)),2)</f>
        <v>1070.51</v>
      </c>
      <c r="H4239" s="339">
        <f>ROUND((C4239*(F4239)),2)</f>
        <v>0</v>
      </c>
    </row>
    <row r="4240" spans="2:8" x14ac:dyDescent="0.2">
      <c r="B4240" s="339" t="s">
        <v>1427</v>
      </c>
      <c r="C4240" s="339">
        <v>20</v>
      </c>
      <c r="D4240" s="339" t="s">
        <v>619</v>
      </c>
      <c r="E4240" s="339">
        <v>629.22</v>
      </c>
      <c r="F4240" s="339">
        <v>0</v>
      </c>
      <c r="G4240" s="339">
        <f>+E4240</f>
        <v>629.22</v>
      </c>
      <c r="H4240" s="339">
        <v>0</v>
      </c>
    </row>
    <row r="4241" spans="1:10" x14ac:dyDescent="0.2">
      <c r="B4241" s="339" t="s">
        <v>707</v>
      </c>
      <c r="G4241" s="339">
        <f>SUM(G4228:G4240)</f>
        <v>3458.8900000000003</v>
      </c>
      <c r="H4241" s="339">
        <f>SUM(H4228:H4240)</f>
        <v>316.40999999999997</v>
      </c>
      <c r="I4241" s="340">
        <f>SUM(G4241:H4241)</f>
        <v>3775.3</v>
      </c>
    </row>
    <row r="4243" spans="1:10" x14ac:dyDescent="0.2">
      <c r="A4243" s="339">
        <f>+A4224+0.01</f>
        <v>117.25000000000013</v>
      </c>
      <c r="B4243" s="339" t="s">
        <v>1536</v>
      </c>
      <c r="C4243" s="339">
        <v>1</v>
      </c>
      <c r="D4243" s="339" t="s">
        <v>692</v>
      </c>
      <c r="G4243" s="339">
        <f>+G4260/C4245</f>
        <v>2997.54</v>
      </c>
      <c r="H4243" s="339">
        <f>+H4260/C4245</f>
        <v>249.28</v>
      </c>
      <c r="I4243" s="340">
        <f>+H4243+G4243</f>
        <v>3246.82</v>
      </c>
      <c r="J4243" s="339" t="s">
        <v>701</v>
      </c>
    </row>
    <row r="4244" spans="1:10" x14ac:dyDescent="0.2">
      <c r="B4244" s="339" t="s">
        <v>1537</v>
      </c>
    </row>
    <row r="4245" spans="1:10" x14ac:dyDescent="0.2">
      <c r="B4245" s="339" t="s">
        <v>703</v>
      </c>
      <c r="C4245" s="339">
        <v>1</v>
      </c>
      <c r="D4245" s="339" t="s">
        <v>692</v>
      </c>
    </row>
    <row r="4246" spans="1:10" x14ac:dyDescent="0.2">
      <c r="B4246" s="339" t="s">
        <v>704</v>
      </c>
    </row>
    <row r="4247" spans="1:10" x14ac:dyDescent="0.2">
      <c r="B4247" s="339" t="s">
        <v>1522</v>
      </c>
      <c r="C4247" s="339">
        <v>1.5</v>
      </c>
      <c r="D4247" s="339" t="s">
        <v>692</v>
      </c>
      <c r="E4247" s="339">
        <v>165.25</v>
      </c>
      <c r="F4247" s="339">
        <v>29.75</v>
      </c>
      <c r="G4247" s="339">
        <f t="shared" ref="G4247:G4256" si="128">ROUND((C4247*(E4247)),2)</f>
        <v>247.88</v>
      </c>
      <c r="H4247" s="339">
        <f>ROUND((C4247*(F4247)),2)</f>
        <v>44.63</v>
      </c>
    </row>
    <row r="4248" spans="1:10" x14ac:dyDescent="0.2">
      <c r="B4248" s="339" t="s">
        <v>1523</v>
      </c>
      <c r="C4248" s="339">
        <v>2</v>
      </c>
      <c r="D4248" s="339" t="s">
        <v>692</v>
      </c>
      <c r="E4248" s="339">
        <v>18.64</v>
      </c>
      <c r="F4248" s="339">
        <v>3.36</v>
      </c>
      <c r="G4248" s="339">
        <f t="shared" si="128"/>
        <v>37.28</v>
      </c>
      <c r="H4248" s="339">
        <f>ROUND((C4248*(F4248)),2)</f>
        <v>6.72</v>
      </c>
    </row>
    <row r="4249" spans="1:10" x14ac:dyDescent="0.2">
      <c r="B4249" s="339" t="s">
        <v>1524</v>
      </c>
      <c r="C4249" s="339">
        <v>3</v>
      </c>
      <c r="D4249" s="339" t="s">
        <v>692</v>
      </c>
      <c r="E4249" s="339">
        <v>16.100000000000001</v>
      </c>
      <c r="F4249" s="339">
        <v>2.9</v>
      </c>
      <c r="G4249" s="339">
        <f t="shared" si="128"/>
        <v>48.3</v>
      </c>
      <c r="H4249" s="339">
        <f>ROUND((C4249*(F4249)),2)</f>
        <v>8.6999999999999993</v>
      </c>
    </row>
    <row r="4250" spans="1:10" x14ac:dyDescent="0.2">
      <c r="B4250" s="339" t="s">
        <v>1525</v>
      </c>
      <c r="C4250" s="339">
        <v>2</v>
      </c>
      <c r="D4250" s="339" t="s">
        <v>692</v>
      </c>
      <c r="E4250" s="339">
        <v>66.099999999999994</v>
      </c>
      <c r="F4250" s="339">
        <v>11.9</v>
      </c>
      <c r="G4250" s="339">
        <f>ROUND((C4250*(E4250)),2)</f>
        <v>132.19999999999999</v>
      </c>
      <c r="H4250" s="339">
        <f>ROUND((C4250*(F4250)),2)</f>
        <v>23.8</v>
      </c>
    </row>
    <row r="4251" spans="1:10" x14ac:dyDescent="0.2">
      <c r="B4251" s="339" t="s">
        <v>1531</v>
      </c>
      <c r="C4251" s="339">
        <v>1</v>
      </c>
      <c r="D4251" s="339" t="s">
        <v>692</v>
      </c>
      <c r="E4251" s="339">
        <v>40.68</v>
      </c>
      <c r="F4251" s="339">
        <v>7.32</v>
      </c>
      <c r="G4251" s="339">
        <f t="shared" si="128"/>
        <v>40.68</v>
      </c>
      <c r="H4251" s="339">
        <f t="shared" ref="H4251:H4256" si="129">ROUND((C4251*(F4251)),2)</f>
        <v>7.32</v>
      </c>
    </row>
    <row r="4252" spans="1:10" x14ac:dyDescent="0.2">
      <c r="B4252" s="339" t="s">
        <v>1422</v>
      </c>
      <c r="C4252" s="339">
        <v>60</v>
      </c>
      <c r="D4252" s="339" t="s">
        <v>1423</v>
      </c>
      <c r="E4252" s="339">
        <v>11.46</v>
      </c>
      <c r="F4252" s="339">
        <v>2.06</v>
      </c>
      <c r="G4252" s="339">
        <f t="shared" si="128"/>
        <v>687.6</v>
      </c>
      <c r="H4252" s="339">
        <f t="shared" si="129"/>
        <v>123.6</v>
      </c>
    </row>
    <row r="4253" spans="1:10" x14ac:dyDescent="0.2">
      <c r="B4253" s="339" t="s">
        <v>1445</v>
      </c>
      <c r="C4253" s="339">
        <v>1</v>
      </c>
      <c r="D4253" s="339" t="s">
        <v>692</v>
      </c>
      <c r="E4253" s="339">
        <v>118.64</v>
      </c>
      <c r="F4253" s="339">
        <v>21.36</v>
      </c>
      <c r="G4253" s="339">
        <f t="shared" si="128"/>
        <v>118.64</v>
      </c>
      <c r="H4253" s="339">
        <f t="shared" si="129"/>
        <v>21.36</v>
      </c>
    </row>
    <row r="4254" spans="1:10" x14ac:dyDescent="0.2">
      <c r="B4254" s="339" t="s">
        <v>1425</v>
      </c>
      <c r="C4254" s="339">
        <v>0.05</v>
      </c>
      <c r="D4254" s="339" t="s">
        <v>692</v>
      </c>
      <c r="E4254" s="339">
        <v>381.36</v>
      </c>
      <c r="F4254" s="339">
        <v>68.64</v>
      </c>
      <c r="G4254" s="339">
        <f t="shared" si="128"/>
        <v>19.07</v>
      </c>
      <c r="H4254" s="339">
        <f t="shared" si="129"/>
        <v>3.43</v>
      </c>
    </row>
    <row r="4255" spans="1:10" x14ac:dyDescent="0.2">
      <c r="B4255" s="339" t="s">
        <v>1527</v>
      </c>
      <c r="C4255" s="339">
        <v>4</v>
      </c>
      <c r="D4255" s="339" t="s">
        <v>692</v>
      </c>
      <c r="E4255" s="339">
        <v>5.08</v>
      </c>
      <c r="F4255" s="339">
        <v>0.91</v>
      </c>
      <c r="G4255" s="339">
        <f t="shared" si="128"/>
        <v>20.32</v>
      </c>
      <c r="H4255" s="339">
        <f t="shared" si="129"/>
        <v>3.64</v>
      </c>
    </row>
    <row r="4256" spans="1:10" x14ac:dyDescent="0.2">
      <c r="B4256" s="339" t="s">
        <v>1528</v>
      </c>
      <c r="C4256" s="339">
        <v>8</v>
      </c>
      <c r="D4256" s="339" t="s">
        <v>692</v>
      </c>
      <c r="E4256" s="339">
        <v>4.24</v>
      </c>
      <c r="F4256" s="339">
        <v>0.76</v>
      </c>
      <c r="G4256" s="339">
        <f t="shared" si="128"/>
        <v>33.92</v>
      </c>
      <c r="H4256" s="339">
        <f t="shared" si="129"/>
        <v>6.08</v>
      </c>
    </row>
    <row r="4257" spans="1:10" x14ac:dyDescent="0.2">
      <c r="B4257" s="339" t="s">
        <v>1227</v>
      </c>
    </row>
    <row r="4258" spans="1:10" x14ac:dyDescent="0.2">
      <c r="B4258" s="339" t="s">
        <v>1446</v>
      </c>
      <c r="C4258" s="339">
        <v>1</v>
      </c>
      <c r="D4258" s="339" t="s">
        <v>692</v>
      </c>
      <c r="E4258" s="339">
        <v>1070.5095620277198</v>
      </c>
      <c r="F4258" s="339">
        <v>0</v>
      </c>
      <c r="G4258" s="339">
        <f>ROUND((C4258*(E4258)),2)</f>
        <v>1070.51</v>
      </c>
      <c r="H4258" s="339">
        <f>ROUND((C4258*(F4258)),2)</f>
        <v>0</v>
      </c>
    </row>
    <row r="4259" spans="1:10" x14ac:dyDescent="0.2">
      <c r="B4259" s="339" t="s">
        <v>1427</v>
      </c>
      <c r="C4259" s="339">
        <v>20</v>
      </c>
      <c r="D4259" s="339" t="s">
        <v>619</v>
      </c>
      <c r="E4259" s="339">
        <v>541.14</v>
      </c>
      <c r="F4259" s="339">
        <v>0</v>
      </c>
      <c r="G4259" s="339">
        <f>+E4259</f>
        <v>541.14</v>
      </c>
      <c r="H4259" s="339">
        <v>0</v>
      </c>
    </row>
    <row r="4260" spans="1:10" x14ac:dyDescent="0.2">
      <c r="B4260" s="339" t="s">
        <v>707</v>
      </c>
      <c r="G4260" s="339">
        <f>SUM(G4247:G4259)</f>
        <v>2997.54</v>
      </c>
      <c r="H4260" s="339">
        <f>SUM(H4247:H4259)</f>
        <v>249.28</v>
      </c>
      <c r="I4260" s="340">
        <f>SUM(G4260:H4260)</f>
        <v>3246.82</v>
      </c>
    </row>
    <row r="4262" spans="1:10" x14ac:dyDescent="0.2">
      <c r="A4262" s="339">
        <f>+A4243+0.01</f>
        <v>117.26000000000013</v>
      </c>
      <c r="B4262" s="339" t="s">
        <v>1538</v>
      </c>
      <c r="C4262" s="339">
        <v>1</v>
      </c>
      <c r="D4262" s="339" t="s">
        <v>692</v>
      </c>
      <c r="G4262" s="339">
        <f>+G4279/C4264</f>
        <v>3058.89</v>
      </c>
      <c r="H4262" s="339">
        <f>+H4279/C4264</f>
        <v>258.2</v>
      </c>
      <c r="I4262" s="340">
        <f>+H4262+G4262</f>
        <v>3317.0899999999997</v>
      </c>
      <c r="J4262" s="339" t="s">
        <v>701</v>
      </c>
    </row>
    <row r="4263" spans="1:10" x14ac:dyDescent="0.2">
      <c r="B4263" s="339" t="s">
        <v>1539</v>
      </c>
    </row>
    <row r="4264" spans="1:10" x14ac:dyDescent="0.2">
      <c r="B4264" s="339" t="s">
        <v>703</v>
      </c>
      <c r="C4264" s="339">
        <v>1</v>
      </c>
      <c r="D4264" s="339" t="s">
        <v>692</v>
      </c>
    </row>
    <row r="4265" spans="1:10" x14ac:dyDescent="0.2">
      <c r="B4265" s="339" t="s">
        <v>704</v>
      </c>
    </row>
    <row r="4266" spans="1:10" x14ac:dyDescent="0.2">
      <c r="B4266" s="339" t="s">
        <v>1522</v>
      </c>
      <c r="C4266" s="339">
        <v>1.5</v>
      </c>
      <c r="D4266" s="339" t="s">
        <v>692</v>
      </c>
      <c r="E4266" s="339">
        <v>165.25</v>
      </c>
      <c r="F4266" s="339">
        <v>29.75</v>
      </c>
      <c r="G4266" s="339">
        <f t="shared" ref="G4266:G4275" si="130">ROUND((C4266*(E4266)),2)</f>
        <v>247.88</v>
      </c>
      <c r="H4266" s="339">
        <f>ROUND((C4266*(F4266)),2)</f>
        <v>44.63</v>
      </c>
    </row>
    <row r="4267" spans="1:10" x14ac:dyDescent="0.2">
      <c r="B4267" s="339" t="s">
        <v>1523</v>
      </c>
      <c r="C4267" s="339">
        <v>2</v>
      </c>
      <c r="D4267" s="339" t="s">
        <v>692</v>
      </c>
      <c r="E4267" s="339">
        <v>18.64</v>
      </c>
      <c r="F4267" s="339">
        <v>3.36</v>
      </c>
      <c r="G4267" s="339">
        <f t="shared" si="130"/>
        <v>37.28</v>
      </c>
      <c r="H4267" s="339">
        <f>ROUND((C4267*(F4267)),2)</f>
        <v>6.72</v>
      </c>
    </row>
    <row r="4268" spans="1:10" x14ac:dyDescent="0.2">
      <c r="B4268" s="339" t="s">
        <v>1524</v>
      </c>
      <c r="C4268" s="339">
        <v>3</v>
      </c>
      <c r="D4268" s="339" t="s">
        <v>692</v>
      </c>
      <c r="E4268" s="339">
        <v>16.100000000000001</v>
      </c>
      <c r="F4268" s="339">
        <v>2.9</v>
      </c>
      <c r="G4268" s="339">
        <f t="shared" si="130"/>
        <v>48.3</v>
      </c>
      <c r="H4268" s="339">
        <f>ROUND((C4268*(F4268)),2)</f>
        <v>8.6999999999999993</v>
      </c>
    </row>
    <row r="4269" spans="1:10" x14ac:dyDescent="0.2">
      <c r="B4269" s="339" t="s">
        <v>1525</v>
      </c>
      <c r="C4269" s="339">
        <v>2</v>
      </c>
      <c r="D4269" s="339" t="s">
        <v>692</v>
      </c>
      <c r="E4269" s="339">
        <v>66.099999999999994</v>
      </c>
      <c r="F4269" s="339">
        <v>11.9</v>
      </c>
      <c r="G4269" s="339">
        <f>ROUND((C4269*(E4269)),2)</f>
        <v>132.19999999999999</v>
      </c>
      <c r="H4269" s="339">
        <f>ROUND((C4269*(F4269)),2)</f>
        <v>23.8</v>
      </c>
    </row>
    <row r="4270" spans="1:10" x14ac:dyDescent="0.2">
      <c r="B4270" s="339" t="s">
        <v>1531</v>
      </c>
      <c r="C4270" s="339">
        <v>1</v>
      </c>
      <c r="D4270" s="339" t="s">
        <v>692</v>
      </c>
      <c r="E4270" s="339">
        <v>40.68</v>
      </c>
      <c r="F4270" s="339">
        <v>7.32</v>
      </c>
      <c r="G4270" s="339">
        <f t="shared" si="130"/>
        <v>40.68</v>
      </c>
      <c r="H4270" s="339">
        <f t="shared" ref="H4270:H4275" si="131">ROUND((C4270*(F4270)),2)</f>
        <v>7.32</v>
      </c>
    </row>
    <row r="4271" spans="1:10" x14ac:dyDescent="0.2">
      <c r="B4271" s="339" t="s">
        <v>1449</v>
      </c>
      <c r="C4271" s="339">
        <f>60*1.05</f>
        <v>63</v>
      </c>
      <c r="D4271" s="339" t="s">
        <v>1423</v>
      </c>
      <c r="E4271" s="339">
        <v>11.46</v>
      </c>
      <c r="F4271" s="339">
        <v>2.06</v>
      </c>
      <c r="G4271" s="339">
        <f t="shared" si="130"/>
        <v>721.98</v>
      </c>
      <c r="H4271" s="339">
        <f t="shared" si="131"/>
        <v>129.78</v>
      </c>
    </row>
    <row r="4272" spans="1:10" x14ac:dyDescent="0.2">
      <c r="B4272" s="339" t="s">
        <v>1450</v>
      </c>
      <c r="C4272" s="339">
        <v>1</v>
      </c>
      <c r="D4272" s="339" t="s">
        <v>692</v>
      </c>
      <c r="E4272" s="339">
        <v>133.9</v>
      </c>
      <c r="F4272" s="339">
        <v>24.1</v>
      </c>
      <c r="G4272" s="339">
        <f t="shared" si="130"/>
        <v>133.9</v>
      </c>
      <c r="H4272" s="339">
        <f t="shared" si="131"/>
        <v>24.1</v>
      </c>
    </row>
    <row r="4273" spans="1:10" x14ac:dyDescent="0.2">
      <c r="B4273" s="339" t="s">
        <v>1425</v>
      </c>
      <c r="C4273" s="339">
        <v>0.05</v>
      </c>
      <c r="D4273" s="339" t="s">
        <v>692</v>
      </c>
      <c r="E4273" s="339">
        <v>381.36</v>
      </c>
      <c r="F4273" s="339">
        <v>68.64</v>
      </c>
      <c r="G4273" s="339">
        <f t="shared" si="130"/>
        <v>19.07</v>
      </c>
      <c r="H4273" s="339">
        <f t="shared" si="131"/>
        <v>3.43</v>
      </c>
    </row>
    <row r="4274" spans="1:10" x14ac:dyDescent="0.2">
      <c r="B4274" s="339" t="s">
        <v>1527</v>
      </c>
      <c r="C4274" s="339">
        <v>4</v>
      </c>
      <c r="D4274" s="339" t="s">
        <v>692</v>
      </c>
      <c r="E4274" s="339">
        <v>5.08</v>
      </c>
      <c r="F4274" s="339">
        <v>0.91</v>
      </c>
      <c r="G4274" s="339">
        <f t="shared" si="130"/>
        <v>20.32</v>
      </c>
      <c r="H4274" s="339">
        <f t="shared" si="131"/>
        <v>3.64</v>
      </c>
    </row>
    <row r="4275" spans="1:10" x14ac:dyDescent="0.2">
      <c r="B4275" s="339" t="s">
        <v>1528</v>
      </c>
      <c r="C4275" s="339">
        <v>8</v>
      </c>
      <c r="D4275" s="339" t="s">
        <v>692</v>
      </c>
      <c r="E4275" s="339">
        <v>4.24</v>
      </c>
      <c r="F4275" s="339">
        <v>0.76</v>
      </c>
      <c r="G4275" s="339">
        <f t="shared" si="130"/>
        <v>33.92</v>
      </c>
      <c r="H4275" s="339">
        <f t="shared" si="131"/>
        <v>6.08</v>
      </c>
    </row>
    <row r="4276" spans="1:10" x14ac:dyDescent="0.2">
      <c r="B4276" s="339" t="s">
        <v>1227</v>
      </c>
    </row>
    <row r="4277" spans="1:10" x14ac:dyDescent="0.2">
      <c r="B4277" s="339" t="s">
        <v>1451</v>
      </c>
      <c r="C4277" s="339">
        <v>1</v>
      </c>
      <c r="D4277" s="339" t="s">
        <v>692</v>
      </c>
      <c r="E4277" s="339">
        <v>1070.5095620277198</v>
      </c>
      <c r="F4277" s="339">
        <v>0</v>
      </c>
      <c r="G4277" s="339">
        <f>ROUND((C4277*(E4277)),2)</f>
        <v>1070.51</v>
      </c>
      <c r="H4277" s="339">
        <f>ROUND((C4277*(F4277)),2)</f>
        <v>0</v>
      </c>
    </row>
    <row r="4278" spans="1:10" x14ac:dyDescent="0.2">
      <c r="B4278" s="339" t="s">
        <v>1427</v>
      </c>
      <c r="C4278" s="339">
        <v>20</v>
      </c>
      <c r="D4278" s="339" t="s">
        <v>619</v>
      </c>
      <c r="E4278" s="339">
        <v>552.85</v>
      </c>
      <c r="F4278" s="339">
        <v>0</v>
      </c>
      <c r="G4278" s="339">
        <f>+E4278</f>
        <v>552.85</v>
      </c>
      <c r="H4278" s="339">
        <v>0</v>
      </c>
    </row>
    <row r="4279" spans="1:10" x14ac:dyDescent="0.2">
      <c r="B4279" s="339" t="s">
        <v>707</v>
      </c>
      <c r="G4279" s="339">
        <f>SUM(G4266:G4278)</f>
        <v>3058.89</v>
      </c>
      <c r="H4279" s="339">
        <f>SUM(H4266:H4278)</f>
        <v>258.2</v>
      </c>
      <c r="I4279" s="340">
        <f>SUM(G4279:H4279)</f>
        <v>3317.0899999999997</v>
      </c>
    </row>
    <row r="4281" spans="1:10" x14ac:dyDescent="0.2">
      <c r="A4281" s="339">
        <f>+A4262+0.01</f>
        <v>117.27000000000014</v>
      </c>
      <c r="B4281" s="339" t="s">
        <v>1540</v>
      </c>
      <c r="C4281" s="339">
        <v>1</v>
      </c>
      <c r="D4281" s="339" t="s">
        <v>692</v>
      </c>
      <c r="G4281" s="339">
        <f>+G4299/C4283</f>
        <v>4209.66</v>
      </c>
      <c r="H4281" s="339">
        <f>+H4299/C4283</f>
        <v>406.70000000000005</v>
      </c>
      <c r="I4281" s="340">
        <f>+H4281+G4281</f>
        <v>4616.3599999999997</v>
      </c>
      <c r="J4281" s="339" t="s">
        <v>701</v>
      </c>
    </row>
    <row r="4282" spans="1:10" x14ac:dyDescent="0.2">
      <c r="B4282" s="339" t="s">
        <v>1541</v>
      </c>
    </row>
    <row r="4283" spans="1:10" x14ac:dyDescent="0.2">
      <c r="B4283" s="339" t="s">
        <v>703</v>
      </c>
      <c r="C4283" s="339">
        <v>1</v>
      </c>
      <c r="D4283" s="339" t="s">
        <v>692</v>
      </c>
    </row>
    <row r="4284" spans="1:10" x14ac:dyDescent="0.2">
      <c r="B4284" s="339" t="s">
        <v>704</v>
      </c>
    </row>
    <row r="4285" spans="1:10" x14ac:dyDescent="0.2">
      <c r="B4285" s="339" t="s">
        <v>1542</v>
      </c>
      <c r="C4285" s="339">
        <v>1.5</v>
      </c>
      <c r="D4285" s="339" t="s">
        <v>692</v>
      </c>
      <c r="E4285" s="339">
        <v>203.39</v>
      </c>
      <c r="F4285" s="339">
        <v>36.61</v>
      </c>
      <c r="G4285" s="339">
        <f t="shared" ref="G4285:G4295" si="132">ROUND((C4285*(E4285)),2)</f>
        <v>305.08999999999997</v>
      </c>
      <c r="H4285" s="339">
        <f>ROUND((C4285*(F4285)),2)</f>
        <v>54.92</v>
      </c>
    </row>
    <row r="4286" spans="1:10" x14ac:dyDescent="0.2">
      <c r="B4286" s="339" t="s">
        <v>1543</v>
      </c>
      <c r="C4286" s="339">
        <v>2</v>
      </c>
      <c r="D4286" s="339" t="s">
        <v>692</v>
      </c>
      <c r="E4286" s="339">
        <v>29.66</v>
      </c>
      <c r="F4286" s="339">
        <v>5.34</v>
      </c>
      <c r="G4286" s="339">
        <f t="shared" si="132"/>
        <v>59.32</v>
      </c>
      <c r="H4286" s="339">
        <f>ROUND((C4286*(F4286)),2)</f>
        <v>10.68</v>
      </c>
    </row>
    <row r="4287" spans="1:10" x14ac:dyDescent="0.2">
      <c r="B4287" s="339" t="s">
        <v>1544</v>
      </c>
      <c r="C4287" s="339">
        <v>3</v>
      </c>
      <c r="D4287" s="339" t="s">
        <v>692</v>
      </c>
      <c r="E4287" s="339">
        <v>17.8</v>
      </c>
      <c r="F4287" s="339">
        <v>3.2</v>
      </c>
      <c r="G4287" s="339">
        <f t="shared" si="132"/>
        <v>53.4</v>
      </c>
      <c r="H4287" s="339">
        <f>ROUND((C4287*(F4287)),2)</f>
        <v>9.6</v>
      </c>
    </row>
    <row r="4288" spans="1:10" x14ac:dyDescent="0.2">
      <c r="B4288" s="339" t="s">
        <v>1545</v>
      </c>
      <c r="C4288" s="339">
        <v>2</v>
      </c>
      <c r="D4288" s="339" t="s">
        <v>692</v>
      </c>
      <c r="E4288" s="339">
        <v>72.88</v>
      </c>
      <c r="F4288" s="339">
        <v>13.12</v>
      </c>
      <c r="G4288" s="339">
        <f>ROUND((C4288*(E4288)),2)</f>
        <v>145.76</v>
      </c>
      <c r="H4288" s="339">
        <f>ROUND((C4288*(F4288)),2)</f>
        <v>26.24</v>
      </c>
    </row>
    <row r="4289" spans="1:10" x14ac:dyDescent="0.2">
      <c r="B4289" s="339" t="s">
        <v>1546</v>
      </c>
      <c r="C4289" s="339">
        <v>1</v>
      </c>
      <c r="D4289" s="339" t="s">
        <v>692</v>
      </c>
      <c r="E4289" s="339">
        <v>35.590000000000003</v>
      </c>
      <c r="F4289" s="339">
        <v>6.41</v>
      </c>
      <c r="G4289" s="339">
        <f t="shared" si="132"/>
        <v>35.590000000000003</v>
      </c>
      <c r="H4289" s="339">
        <f t="shared" ref="H4289:H4295" si="133">ROUND((C4289*(F4289)),2)</f>
        <v>6.41</v>
      </c>
    </row>
    <row r="4290" spans="1:10" x14ac:dyDescent="0.2">
      <c r="B4290" s="339" t="s">
        <v>1456</v>
      </c>
      <c r="C4290" s="339">
        <f>80*1.05</f>
        <v>84</v>
      </c>
      <c r="D4290" s="339" t="s">
        <v>1423</v>
      </c>
      <c r="E4290" s="339">
        <v>18.149999999999999</v>
      </c>
      <c r="F4290" s="339">
        <v>3.27</v>
      </c>
      <c r="G4290" s="339">
        <f t="shared" si="132"/>
        <v>1524.6</v>
      </c>
      <c r="H4290" s="339">
        <f t="shared" si="133"/>
        <v>274.68</v>
      </c>
    </row>
    <row r="4291" spans="1:10" x14ac:dyDescent="0.2">
      <c r="B4291" s="339" t="s">
        <v>1457</v>
      </c>
      <c r="C4291" s="339">
        <f>40*1.05</f>
        <v>42</v>
      </c>
      <c r="D4291" s="339" t="s">
        <v>1423</v>
      </c>
      <c r="E4291" s="339">
        <v>11.46</v>
      </c>
      <c r="F4291" s="339">
        <v>2.06</v>
      </c>
      <c r="G4291" s="339">
        <f t="shared" si="132"/>
        <v>481.32</v>
      </c>
      <c r="H4291" s="339">
        <f t="shared" si="133"/>
        <v>86.52</v>
      </c>
    </row>
    <row r="4292" spans="1:10" x14ac:dyDescent="0.2">
      <c r="B4292" s="339" t="s">
        <v>1458</v>
      </c>
      <c r="C4292" s="339">
        <v>1</v>
      </c>
      <c r="D4292" s="339" t="s">
        <v>692</v>
      </c>
      <c r="E4292" s="339">
        <v>133.9</v>
      </c>
      <c r="F4292" s="339">
        <v>24.1</v>
      </c>
      <c r="G4292" s="339">
        <f t="shared" si="132"/>
        <v>133.9</v>
      </c>
      <c r="H4292" s="339">
        <f t="shared" si="133"/>
        <v>24.1</v>
      </c>
    </row>
    <row r="4293" spans="1:10" x14ac:dyDescent="0.2">
      <c r="B4293" s="339" t="s">
        <v>1425</v>
      </c>
      <c r="C4293" s="339">
        <v>0.05</v>
      </c>
      <c r="D4293" s="339" t="s">
        <v>692</v>
      </c>
      <c r="E4293" s="339">
        <v>381.36</v>
      </c>
      <c r="F4293" s="339">
        <v>68.64</v>
      </c>
      <c r="G4293" s="339">
        <f t="shared" si="132"/>
        <v>19.07</v>
      </c>
      <c r="H4293" s="339">
        <f t="shared" si="133"/>
        <v>3.43</v>
      </c>
    </row>
    <row r="4294" spans="1:10" x14ac:dyDescent="0.2">
      <c r="B4294" s="339" t="s">
        <v>1547</v>
      </c>
      <c r="C4294" s="339">
        <v>4</v>
      </c>
      <c r="D4294" s="339" t="s">
        <v>692</v>
      </c>
      <c r="E4294" s="339">
        <v>7.63</v>
      </c>
      <c r="F4294" s="339">
        <v>1.37</v>
      </c>
      <c r="G4294" s="339">
        <f t="shared" si="132"/>
        <v>30.52</v>
      </c>
      <c r="H4294" s="339">
        <f t="shared" si="133"/>
        <v>5.48</v>
      </c>
    </row>
    <row r="4295" spans="1:10" x14ac:dyDescent="0.2">
      <c r="B4295" s="339" t="s">
        <v>1528</v>
      </c>
      <c r="C4295" s="339">
        <v>8</v>
      </c>
      <c r="D4295" s="339" t="s">
        <v>692</v>
      </c>
      <c r="E4295" s="339">
        <v>4.24</v>
      </c>
      <c r="F4295" s="339">
        <v>0.76</v>
      </c>
      <c r="G4295" s="339">
        <f t="shared" si="132"/>
        <v>33.92</v>
      </c>
      <c r="H4295" s="339">
        <f t="shared" si="133"/>
        <v>6.08</v>
      </c>
    </row>
    <row r="4296" spans="1:10" x14ac:dyDescent="0.2">
      <c r="B4296" s="339" t="s">
        <v>1227</v>
      </c>
    </row>
    <row r="4297" spans="1:10" x14ac:dyDescent="0.2">
      <c r="B4297" s="339" t="s">
        <v>1460</v>
      </c>
      <c r="C4297" s="339">
        <v>1</v>
      </c>
      <c r="D4297" s="339" t="s">
        <v>692</v>
      </c>
      <c r="E4297" s="339">
        <v>1070.5095620277198</v>
      </c>
      <c r="F4297" s="339">
        <v>0</v>
      </c>
      <c r="G4297" s="339">
        <f>ROUND((C4297*(E4297)),2)</f>
        <v>1070.51</v>
      </c>
      <c r="H4297" s="339">
        <f>ROUND((C4297*(F4297)),2)</f>
        <v>0</v>
      </c>
    </row>
    <row r="4298" spans="1:10" x14ac:dyDescent="0.2">
      <c r="B4298" s="339" t="s">
        <v>1427</v>
      </c>
      <c r="C4298" s="339">
        <v>20</v>
      </c>
      <c r="D4298" s="339" t="s">
        <v>619</v>
      </c>
      <c r="E4298" s="339">
        <v>880.23</v>
      </c>
      <c r="F4298" s="339">
        <v>0</v>
      </c>
      <c r="G4298" s="339">
        <f>+E4298</f>
        <v>880.23</v>
      </c>
      <c r="H4298" s="339">
        <v>0</v>
      </c>
    </row>
    <row r="4299" spans="1:10" x14ac:dyDescent="0.2">
      <c r="B4299" s="339" t="s">
        <v>707</v>
      </c>
      <c r="G4299" s="339">
        <f>SUM(G4289:G4298)</f>
        <v>4209.66</v>
      </c>
      <c r="H4299" s="339">
        <f>SUM(H4289:H4298)</f>
        <v>406.70000000000005</v>
      </c>
      <c r="I4299" s="340">
        <f>SUM(G4299:H4299)</f>
        <v>4616.3599999999997</v>
      </c>
    </row>
    <row r="4301" spans="1:10" x14ac:dyDescent="0.2">
      <c r="A4301" s="339">
        <v>118</v>
      </c>
      <c r="B4301" s="339" t="s">
        <v>1548</v>
      </c>
    </row>
    <row r="4302" spans="1:10" x14ac:dyDescent="0.2">
      <c r="A4302" s="339">
        <f>+A4301+0.01</f>
        <v>118.01</v>
      </c>
      <c r="B4302" s="339" t="s">
        <v>1549</v>
      </c>
      <c r="C4302" s="339">
        <v>1</v>
      </c>
      <c r="D4302" s="339" t="s">
        <v>2</v>
      </c>
      <c r="G4302" s="339">
        <f>+G4314/C4304</f>
        <v>1739.5899999999997</v>
      </c>
      <c r="H4302" s="339">
        <f>+H4314/C4304</f>
        <v>234.98999999999998</v>
      </c>
      <c r="I4302" s="340">
        <f>+H4302+G4302</f>
        <v>1974.5799999999997</v>
      </c>
      <c r="J4302" s="339" t="s">
        <v>701</v>
      </c>
    </row>
    <row r="4303" spans="1:10" x14ac:dyDescent="0.2">
      <c r="B4303" s="339" t="s">
        <v>1550</v>
      </c>
    </row>
    <row r="4304" spans="1:10" x14ac:dyDescent="0.2">
      <c r="B4304" s="339" t="s">
        <v>703</v>
      </c>
      <c r="C4304" s="339">
        <v>1</v>
      </c>
      <c r="D4304" s="339" t="s">
        <v>2</v>
      </c>
    </row>
    <row r="4305" spans="1:10" x14ac:dyDescent="0.2">
      <c r="B4305" s="339" t="s">
        <v>704</v>
      </c>
    </row>
    <row r="4306" spans="1:10" x14ac:dyDescent="0.2">
      <c r="B4306" s="339" t="s">
        <v>1551</v>
      </c>
      <c r="C4306" s="339">
        <v>0.08</v>
      </c>
      <c r="D4306" s="339" t="s">
        <v>9</v>
      </c>
      <c r="E4306" s="339">
        <v>2381.36</v>
      </c>
      <c r="F4306" s="339">
        <v>428.64</v>
      </c>
      <c r="G4306" s="339">
        <f>ROUND((C4306*(E4306)),2)</f>
        <v>190.51</v>
      </c>
      <c r="H4306" s="339">
        <f>ROUND((C4306*(F4306)),2)</f>
        <v>34.29</v>
      </c>
    </row>
    <row r="4307" spans="1:10" x14ac:dyDescent="0.2">
      <c r="B4307" s="339" t="s">
        <v>1552</v>
      </c>
      <c r="C4307" s="339">
        <v>1.05</v>
      </c>
      <c r="D4307" s="339" t="s">
        <v>2</v>
      </c>
      <c r="E4307" s="339">
        <v>932.2</v>
      </c>
      <c r="F4307" s="339">
        <v>167.8</v>
      </c>
      <c r="G4307" s="339">
        <f>ROUND((C4307*(E4307)),2)</f>
        <v>978.81</v>
      </c>
      <c r="H4307" s="339">
        <f t="shared" ref="H4307:H4312" si="134">ROUND((C4307*(F4307)),2)</f>
        <v>176.19</v>
      </c>
    </row>
    <row r="4308" spans="1:10" x14ac:dyDescent="0.2">
      <c r="B4308" s="339" t="s">
        <v>1553</v>
      </c>
      <c r="C4308" s="339">
        <v>0.18</v>
      </c>
      <c r="D4308" s="339" t="s">
        <v>735</v>
      </c>
      <c r="E4308" s="339">
        <v>143.22</v>
      </c>
      <c r="F4308" s="339">
        <v>25.78</v>
      </c>
      <c r="G4308" s="339">
        <f>ROUND((C4308*(E4308)),2)</f>
        <v>25.78</v>
      </c>
      <c r="H4308" s="339">
        <f t="shared" si="134"/>
        <v>4.6399999999999997</v>
      </c>
    </row>
    <row r="4309" spans="1:10" x14ac:dyDescent="0.2">
      <c r="B4309" s="339" t="s">
        <v>1554</v>
      </c>
      <c r="C4309" s="339">
        <v>0.1</v>
      </c>
      <c r="D4309" s="339" t="s">
        <v>692</v>
      </c>
      <c r="E4309" s="339">
        <v>33.455590223999998</v>
      </c>
      <c r="F4309" s="339">
        <v>0</v>
      </c>
      <c r="G4309" s="339">
        <f>ROUND((C4309*(E4309)),2)</f>
        <v>3.35</v>
      </c>
      <c r="H4309" s="339">
        <f>ROUND((C4309*(F4309)),2)</f>
        <v>0</v>
      </c>
    </row>
    <row r="4310" spans="1:10" x14ac:dyDescent="0.2">
      <c r="B4310" s="339" t="s">
        <v>1555</v>
      </c>
      <c r="C4310" s="339">
        <v>1</v>
      </c>
      <c r="D4310" s="339" t="s">
        <v>4</v>
      </c>
      <c r="E4310" s="339">
        <v>34.65</v>
      </c>
      <c r="F4310" s="339">
        <v>0</v>
      </c>
      <c r="G4310" s="339">
        <f>+E4310</f>
        <v>34.65</v>
      </c>
      <c r="H4310" s="339">
        <v>0</v>
      </c>
    </row>
    <row r="4311" spans="1:10" x14ac:dyDescent="0.2">
      <c r="B4311" s="339" t="s">
        <v>1227</v>
      </c>
    </row>
    <row r="4312" spans="1:10" x14ac:dyDescent="0.2">
      <c r="B4312" s="339" t="s">
        <v>1556</v>
      </c>
      <c r="C4312" s="339">
        <v>0.8</v>
      </c>
      <c r="D4312" s="339" t="s">
        <v>1557</v>
      </c>
      <c r="E4312" s="339">
        <v>241.05</v>
      </c>
      <c r="F4312" s="339">
        <v>24.84</v>
      </c>
      <c r="G4312" s="339">
        <f>ROUND((C4312*(E4312)),2)</f>
        <v>192.84</v>
      </c>
      <c r="H4312" s="339">
        <f t="shared" si="134"/>
        <v>19.87</v>
      </c>
    </row>
    <row r="4313" spans="1:10" x14ac:dyDescent="0.2">
      <c r="B4313" s="339" t="s">
        <v>1558</v>
      </c>
      <c r="C4313" s="339">
        <v>1</v>
      </c>
      <c r="D4313" s="339" t="s">
        <v>2</v>
      </c>
      <c r="E4313" s="339">
        <v>313.64615835000001</v>
      </c>
      <c r="F4313" s="339">
        <v>0</v>
      </c>
      <c r="G4313" s="339">
        <f>ROUND((C4313*(E4313)),2)</f>
        <v>313.64999999999998</v>
      </c>
      <c r="H4313" s="339">
        <f>ROUND((C4313*(F4313)),2)</f>
        <v>0</v>
      </c>
    </row>
    <row r="4314" spans="1:10" x14ac:dyDescent="0.2">
      <c r="B4314" s="339" t="s">
        <v>707</v>
      </c>
      <c r="G4314" s="339">
        <f>SUM(G4306:G4313)</f>
        <v>1739.5899999999997</v>
      </c>
      <c r="H4314" s="339">
        <f>SUM(H4306:H4313)</f>
        <v>234.98999999999998</v>
      </c>
      <c r="I4314" s="340">
        <f>SUM(G4314:H4314)</f>
        <v>1974.5799999999997</v>
      </c>
    </row>
    <row r="4316" spans="1:10" x14ac:dyDescent="0.2">
      <c r="A4316" s="339">
        <f>+A4302+0.01</f>
        <v>118.02000000000001</v>
      </c>
      <c r="B4316" s="339" t="s">
        <v>1559</v>
      </c>
      <c r="C4316" s="339">
        <v>1</v>
      </c>
      <c r="D4316" s="339" t="s">
        <v>2</v>
      </c>
      <c r="G4316" s="339">
        <f>+G4328/C4318</f>
        <v>2201.6999999999998</v>
      </c>
      <c r="H4316" s="339">
        <f>+H4328/C4318</f>
        <v>228.66</v>
      </c>
      <c r="I4316" s="340">
        <f>+H4316+G4316</f>
        <v>2430.3599999999997</v>
      </c>
      <c r="J4316" s="339" t="s">
        <v>701</v>
      </c>
    </row>
    <row r="4317" spans="1:10" x14ac:dyDescent="0.2">
      <c r="B4317" s="339" t="s">
        <v>1560</v>
      </c>
    </row>
    <row r="4318" spans="1:10" x14ac:dyDescent="0.2">
      <c r="B4318" s="339" t="s">
        <v>703</v>
      </c>
      <c r="C4318" s="339">
        <v>1</v>
      </c>
      <c r="D4318" s="339" t="s">
        <v>2</v>
      </c>
    </row>
    <row r="4319" spans="1:10" x14ac:dyDescent="0.2">
      <c r="B4319" s="339" t="s">
        <v>704</v>
      </c>
    </row>
    <row r="4320" spans="1:10" x14ac:dyDescent="0.2">
      <c r="B4320" s="339" t="s">
        <v>1561</v>
      </c>
      <c r="C4320" s="339">
        <f>0.0315*1.1</f>
        <v>3.465E-2</v>
      </c>
      <c r="D4320" s="339" t="s">
        <v>9</v>
      </c>
      <c r="E4320" s="339">
        <v>5219.4000000000005</v>
      </c>
      <c r="F4320" s="339">
        <v>851.22</v>
      </c>
      <c r="G4320" s="339">
        <f>ROUND((C4320*(E4320)),2)</f>
        <v>180.85</v>
      </c>
      <c r="H4320" s="339">
        <f>ROUND((C4320*(F4320)),2)</f>
        <v>29.49</v>
      </c>
    </row>
    <row r="4321" spans="1:10" x14ac:dyDescent="0.2">
      <c r="B4321" s="339" t="s">
        <v>1562</v>
      </c>
      <c r="C4321" s="339">
        <v>1.1000000000000001</v>
      </c>
      <c r="D4321" s="339" t="s">
        <v>2</v>
      </c>
      <c r="E4321" s="339">
        <v>754.24</v>
      </c>
      <c r="F4321" s="339">
        <v>135.76</v>
      </c>
      <c r="G4321" s="339">
        <f>ROUND((C4321*(E4321)),2)</f>
        <v>829.66</v>
      </c>
      <c r="H4321" s="339">
        <f>ROUND((C4321*(F4321)),2)</f>
        <v>149.34</v>
      </c>
    </row>
    <row r="4322" spans="1:10" x14ac:dyDescent="0.2">
      <c r="B4322" s="339" t="s">
        <v>1563</v>
      </c>
      <c r="C4322" s="339">
        <v>0.1</v>
      </c>
      <c r="D4322" s="339" t="s">
        <v>716</v>
      </c>
      <c r="E4322" s="339">
        <v>1137.29</v>
      </c>
      <c r="F4322" s="339">
        <v>204.71</v>
      </c>
      <c r="G4322" s="339">
        <f>ROUND((C4322*(E4322)),2)</f>
        <v>113.73</v>
      </c>
      <c r="H4322" s="339">
        <f>ROUND((C4322*(F4322)),2)</f>
        <v>20.47</v>
      </c>
    </row>
    <row r="4323" spans="1:10" x14ac:dyDescent="0.2">
      <c r="B4323" s="339" t="s">
        <v>1564</v>
      </c>
      <c r="C4323" s="339">
        <v>2.5</v>
      </c>
      <c r="D4323" s="339" t="s">
        <v>692</v>
      </c>
      <c r="E4323" s="339">
        <v>63.56</v>
      </c>
      <c r="F4323" s="339">
        <v>11.44</v>
      </c>
      <c r="G4323" s="339">
        <f>ROUND((C4323*(E4323)),2)</f>
        <v>158.9</v>
      </c>
      <c r="H4323" s="339">
        <f>ROUND((C4323*(F4323)),2)</f>
        <v>28.6</v>
      </c>
    </row>
    <row r="4324" spans="1:10" x14ac:dyDescent="0.2">
      <c r="B4324" s="339" t="s">
        <v>1565</v>
      </c>
      <c r="C4324" s="339">
        <v>0.05</v>
      </c>
      <c r="D4324" s="339" t="s">
        <v>714</v>
      </c>
      <c r="E4324" s="339">
        <v>84.75</v>
      </c>
      <c r="F4324" s="339">
        <v>15.26</v>
      </c>
      <c r="G4324" s="339">
        <f>ROUND((C4324*(E4324)),2)</f>
        <v>4.24</v>
      </c>
      <c r="H4324" s="339">
        <f>ROUND((C4324*(F4324)),2)</f>
        <v>0.76</v>
      </c>
    </row>
    <row r="4325" spans="1:10" x14ac:dyDescent="0.2">
      <c r="B4325" s="339" t="s">
        <v>1555</v>
      </c>
      <c r="C4325" s="339">
        <v>1</v>
      </c>
      <c r="D4325" s="339" t="s">
        <v>4</v>
      </c>
      <c r="E4325" s="339">
        <v>29.37</v>
      </c>
      <c r="F4325" s="339">
        <v>0</v>
      </c>
      <c r="G4325" s="339">
        <f>+E4325</f>
        <v>29.37</v>
      </c>
      <c r="H4325" s="339">
        <v>0</v>
      </c>
    </row>
    <row r="4326" spans="1:10" x14ac:dyDescent="0.2">
      <c r="B4326" s="339" t="s">
        <v>1227</v>
      </c>
    </row>
    <row r="4327" spans="1:10" x14ac:dyDescent="0.2">
      <c r="B4327" s="339" t="s">
        <v>1566</v>
      </c>
      <c r="C4327" s="339">
        <v>1</v>
      </c>
      <c r="D4327" s="339" t="s">
        <v>2</v>
      </c>
      <c r="E4327" s="339">
        <v>884.95</v>
      </c>
      <c r="F4327" s="339">
        <v>0</v>
      </c>
      <c r="G4327" s="339">
        <f>ROUND((C4327*(E4327)),2)</f>
        <v>884.95</v>
      </c>
      <c r="H4327" s="339">
        <f>ROUND((C4327*(F4327)),2)</f>
        <v>0</v>
      </c>
    </row>
    <row r="4328" spans="1:10" x14ac:dyDescent="0.2">
      <c r="B4328" s="339" t="s">
        <v>707</v>
      </c>
      <c r="G4328" s="339">
        <f>SUM(G4320:G4327)</f>
        <v>2201.6999999999998</v>
      </c>
      <c r="H4328" s="339">
        <f>SUM(H4320:H4327)</f>
        <v>228.66</v>
      </c>
      <c r="I4328" s="340">
        <f>SUM(G4328:H4328)</f>
        <v>2430.3599999999997</v>
      </c>
    </row>
    <row r="4330" spans="1:10" x14ac:dyDescent="0.2">
      <c r="A4330" s="339">
        <f>+A4316+0.01</f>
        <v>118.03000000000002</v>
      </c>
      <c r="B4330" s="339" t="s">
        <v>1567</v>
      </c>
      <c r="C4330" s="339">
        <v>1</v>
      </c>
      <c r="D4330" s="339" t="s">
        <v>2</v>
      </c>
      <c r="G4330" s="339">
        <f>+G4342/C4332</f>
        <v>2549.17</v>
      </c>
      <c r="H4330" s="339">
        <f>+H4342/C4332</f>
        <v>289.07000000000005</v>
      </c>
      <c r="I4330" s="340">
        <f>+H4330+G4330</f>
        <v>2838.2400000000002</v>
      </c>
      <c r="J4330" s="339" t="s">
        <v>701</v>
      </c>
    </row>
    <row r="4331" spans="1:10" x14ac:dyDescent="0.2">
      <c r="B4331" s="339" t="s">
        <v>1568</v>
      </c>
    </row>
    <row r="4332" spans="1:10" x14ac:dyDescent="0.2">
      <c r="B4332" s="339" t="s">
        <v>703</v>
      </c>
      <c r="C4332" s="339">
        <v>1</v>
      </c>
      <c r="D4332" s="339" t="s">
        <v>2</v>
      </c>
    </row>
    <row r="4333" spans="1:10" x14ac:dyDescent="0.2">
      <c r="B4333" s="339" t="s">
        <v>704</v>
      </c>
    </row>
    <row r="4334" spans="1:10" x14ac:dyDescent="0.2">
      <c r="B4334" s="339" t="s">
        <v>1561</v>
      </c>
      <c r="C4334" s="339">
        <f>0.0315*1.1</f>
        <v>3.465E-2</v>
      </c>
      <c r="D4334" s="339" t="s">
        <v>9</v>
      </c>
      <c r="E4334" s="339">
        <v>5219.4000000000005</v>
      </c>
      <c r="F4334" s="339">
        <v>851.22</v>
      </c>
      <c r="G4334" s="339">
        <f>ROUND((C4334*(E4334)),2)</f>
        <v>180.85</v>
      </c>
      <c r="H4334" s="339">
        <f>ROUND((C4334*(F4334)),2)</f>
        <v>29.49</v>
      </c>
    </row>
    <row r="4335" spans="1:10" x14ac:dyDescent="0.2">
      <c r="B4335" s="339" t="s">
        <v>1569</v>
      </c>
      <c r="C4335" s="339">
        <v>1.1000000000000001</v>
      </c>
      <c r="D4335" s="339" t="s">
        <v>2</v>
      </c>
      <c r="E4335" s="339">
        <v>1059.32</v>
      </c>
      <c r="F4335" s="339">
        <v>190.68</v>
      </c>
      <c r="G4335" s="339">
        <f>ROUND((C4335*(E4335)),2)</f>
        <v>1165.25</v>
      </c>
      <c r="H4335" s="339">
        <f>ROUND((C4335*(F4335)),2)</f>
        <v>209.75</v>
      </c>
    </row>
    <row r="4336" spans="1:10" x14ac:dyDescent="0.2">
      <c r="B4336" s="339" t="s">
        <v>1563</v>
      </c>
      <c r="C4336" s="339">
        <v>0.1</v>
      </c>
      <c r="D4336" s="339" t="s">
        <v>716</v>
      </c>
      <c r="E4336" s="339">
        <v>1137.29</v>
      </c>
      <c r="F4336" s="339">
        <v>204.71</v>
      </c>
      <c r="G4336" s="339">
        <f>ROUND((C4336*(E4336)),2)</f>
        <v>113.73</v>
      </c>
      <c r="H4336" s="339">
        <f>ROUND((C4336*(F4336)),2)</f>
        <v>20.47</v>
      </c>
    </row>
    <row r="4337" spans="1:10" x14ac:dyDescent="0.2">
      <c r="B4337" s="339" t="s">
        <v>1564</v>
      </c>
      <c r="C4337" s="339">
        <v>2.5</v>
      </c>
      <c r="D4337" s="339" t="s">
        <v>692</v>
      </c>
      <c r="E4337" s="339">
        <v>63.56</v>
      </c>
      <c r="F4337" s="339">
        <v>11.44</v>
      </c>
      <c r="G4337" s="339">
        <f>ROUND((C4337*(E4337)),2)</f>
        <v>158.9</v>
      </c>
      <c r="H4337" s="339">
        <f>ROUND((C4337*(F4337)),2)</f>
        <v>28.6</v>
      </c>
    </row>
    <row r="4338" spans="1:10" x14ac:dyDescent="0.2">
      <c r="B4338" s="339" t="s">
        <v>1565</v>
      </c>
      <c r="C4338" s="339">
        <v>0.05</v>
      </c>
      <c r="D4338" s="339" t="s">
        <v>714</v>
      </c>
      <c r="E4338" s="339">
        <v>84.75</v>
      </c>
      <c r="F4338" s="339">
        <v>15.26</v>
      </c>
      <c r="G4338" s="339">
        <f>ROUND((C4338*(E4338)),2)</f>
        <v>4.24</v>
      </c>
      <c r="H4338" s="339">
        <f>ROUND((C4338*(F4338)),2)</f>
        <v>0.76</v>
      </c>
    </row>
    <row r="4339" spans="1:10" x14ac:dyDescent="0.2">
      <c r="B4339" s="339" t="s">
        <v>1555</v>
      </c>
      <c r="C4339" s="339">
        <v>1</v>
      </c>
      <c r="D4339" s="339" t="s">
        <v>4</v>
      </c>
      <c r="E4339" s="339">
        <v>41.25</v>
      </c>
      <c r="F4339" s="339">
        <v>0</v>
      </c>
      <c r="G4339" s="339">
        <f>+E4339</f>
        <v>41.25</v>
      </c>
      <c r="H4339" s="339">
        <v>0</v>
      </c>
    </row>
    <row r="4340" spans="1:10" x14ac:dyDescent="0.2">
      <c r="B4340" s="339" t="s">
        <v>1227</v>
      </c>
    </row>
    <row r="4341" spans="1:10" x14ac:dyDescent="0.2">
      <c r="B4341" s="339" t="s">
        <v>1566</v>
      </c>
      <c r="C4341" s="339">
        <v>1</v>
      </c>
      <c r="D4341" s="339" t="s">
        <v>2</v>
      </c>
      <c r="E4341" s="339">
        <v>884.95</v>
      </c>
      <c r="F4341" s="339">
        <v>0</v>
      </c>
      <c r="G4341" s="339">
        <f>ROUND((C4341*(E4341)),2)</f>
        <v>884.95</v>
      </c>
      <c r="H4341" s="339">
        <f>ROUND((C4341*(F4341)),2)</f>
        <v>0</v>
      </c>
    </row>
    <row r="4342" spans="1:10" x14ac:dyDescent="0.2">
      <c r="B4342" s="339" t="s">
        <v>707</v>
      </c>
      <c r="G4342" s="339">
        <f>SUM(G4334:G4341)</f>
        <v>2549.17</v>
      </c>
      <c r="H4342" s="339">
        <f>SUM(H4334:H4341)</f>
        <v>289.07000000000005</v>
      </c>
      <c r="I4342" s="340">
        <f>SUM(G4342:H4342)</f>
        <v>2838.2400000000002</v>
      </c>
    </row>
    <row r="4344" spans="1:10" x14ac:dyDescent="0.2">
      <c r="A4344" s="339">
        <f>+A4330+0.01</f>
        <v>118.04000000000002</v>
      </c>
      <c r="B4344" s="339" t="s">
        <v>1570</v>
      </c>
      <c r="C4344" s="339">
        <v>1</v>
      </c>
      <c r="D4344" s="339" t="s">
        <v>2</v>
      </c>
      <c r="G4344" s="339">
        <f>+G4356/C4346</f>
        <v>3080.0299999999997</v>
      </c>
      <c r="H4344" s="339">
        <f>+H4356/C4346</f>
        <v>381.36</v>
      </c>
      <c r="I4344" s="340">
        <f>+H4344+G4344</f>
        <v>3461.39</v>
      </c>
      <c r="J4344" s="339" t="s">
        <v>701</v>
      </c>
    </row>
    <row r="4345" spans="1:10" x14ac:dyDescent="0.2">
      <c r="B4345" s="339" t="s">
        <v>1571</v>
      </c>
    </row>
    <row r="4346" spans="1:10" x14ac:dyDescent="0.2">
      <c r="B4346" s="339" t="s">
        <v>703</v>
      </c>
      <c r="C4346" s="339">
        <v>1</v>
      </c>
      <c r="D4346" s="339" t="s">
        <v>2</v>
      </c>
    </row>
    <row r="4347" spans="1:10" x14ac:dyDescent="0.2">
      <c r="B4347" s="339" t="s">
        <v>704</v>
      </c>
    </row>
    <row r="4348" spans="1:10" x14ac:dyDescent="0.2">
      <c r="B4348" s="339" t="s">
        <v>1561</v>
      </c>
      <c r="C4348" s="339">
        <f>0.0315*1.1</f>
        <v>3.465E-2</v>
      </c>
      <c r="D4348" s="339" t="s">
        <v>9</v>
      </c>
      <c r="E4348" s="339">
        <v>5219.4000000000005</v>
      </c>
      <c r="F4348" s="339">
        <v>851.22</v>
      </c>
      <c r="G4348" s="339">
        <f>ROUND((C4348*(E4348)),2)</f>
        <v>180.85</v>
      </c>
      <c r="H4348" s="339">
        <f>ROUND((C4348*(F4348)),2)</f>
        <v>29.49</v>
      </c>
    </row>
    <row r="4349" spans="1:10" x14ac:dyDescent="0.2">
      <c r="B4349" s="339" t="s">
        <v>1572</v>
      </c>
      <c r="C4349" s="339">
        <v>1.1000000000000001</v>
      </c>
      <c r="D4349" s="339" t="s">
        <v>2</v>
      </c>
      <c r="E4349" s="339">
        <v>1525.42</v>
      </c>
      <c r="F4349" s="339">
        <v>274.58</v>
      </c>
      <c r="G4349" s="339">
        <f>ROUND((C4349*(E4349)),2)</f>
        <v>1677.96</v>
      </c>
      <c r="H4349" s="339">
        <f>ROUND((C4349*(F4349)),2)</f>
        <v>302.04000000000002</v>
      </c>
    </row>
    <row r="4350" spans="1:10" x14ac:dyDescent="0.2">
      <c r="B4350" s="339" t="s">
        <v>1563</v>
      </c>
      <c r="C4350" s="339">
        <v>0.1</v>
      </c>
      <c r="D4350" s="339" t="s">
        <v>716</v>
      </c>
      <c r="E4350" s="339">
        <v>1137.29</v>
      </c>
      <c r="F4350" s="339">
        <v>204.71</v>
      </c>
      <c r="G4350" s="339">
        <f>ROUND((C4350*(E4350)),2)</f>
        <v>113.73</v>
      </c>
      <c r="H4350" s="339">
        <f>ROUND((C4350*(F4350)),2)</f>
        <v>20.47</v>
      </c>
    </row>
    <row r="4351" spans="1:10" x14ac:dyDescent="0.2">
      <c r="B4351" s="339" t="s">
        <v>1564</v>
      </c>
      <c r="C4351" s="339">
        <v>2.5</v>
      </c>
      <c r="D4351" s="339" t="s">
        <v>692</v>
      </c>
      <c r="E4351" s="339">
        <v>63.56</v>
      </c>
      <c r="F4351" s="339">
        <v>11.44</v>
      </c>
      <c r="G4351" s="339">
        <f>ROUND((C4351*(E4351)),2)</f>
        <v>158.9</v>
      </c>
      <c r="H4351" s="339">
        <f>ROUND((C4351*(F4351)),2)</f>
        <v>28.6</v>
      </c>
    </row>
    <row r="4352" spans="1:10" x14ac:dyDescent="0.2">
      <c r="B4352" s="339" t="s">
        <v>1565</v>
      </c>
      <c r="C4352" s="339">
        <v>0.05</v>
      </c>
      <c r="D4352" s="339" t="s">
        <v>714</v>
      </c>
      <c r="E4352" s="339">
        <v>84.75</v>
      </c>
      <c r="F4352" s="339">
        <v>15.26</v>
      </c>
      <c r="G4352" s="339">
        <f>ROUND((C4352*(E4352)),2)</f>
        <v>4.24</v>
      </c>
      <c r="H4352" s="339">
        <f>ROUND((C4352*(F4352)),2)</f>
        <v>0.76</v>
      </c>
    </row>
    <row r="4353" spans="1:10" x14ac:dyDescent="0.2">
      <c r="B4353" s="339" t="s">
        <v>1555</v>
      </c>
      <c r="C4353" s="339">
        <v>1</v>
      </c>
      <c r="D4353" s="339" t="s">
        <v>4</v>
      </c>
      <c r="E4353" s="339">
        <v>59.4</v>
      </c>
      <c r="F4353" s="339">
        <v>0</v>
      </c>
      <c r="G4353" s="339">
        <f>+E4353</f>
        <v>59.4</v>
      </c>
      <c r="H4353" s="339">
        <v>0</v>
      </c>
    </row>
    <row r="4354" spans="1:10" x14ac:dyDescent="0.2">
      <c r="B4354" s="339" t="s">
        <v>1227</v>
      </c>
    </row>
    <row r="4355" spans="1:10" x14ac:dyDescent="0.2">
      <c r="B4355" s="339" t="s">
        <v>1566</v>
      </c>
      <c r="C4355" s="339">
        <v>1</v>
      </c>
      <c r="D4355" s="339" t="s">
        <v>2</v>
      </c>
      <c r="E4355" s="339">
        <v>884.95</v>
      </c>
      <c r="F4355" s="339">
        <v>0</v>
      </c>
      <c r="G4355" s="339">
        <f>ROUND((C4355*(E4355)),2)</f>
        <v>884.95</v>
      </c>
      <c r="H4355" s="339">
        <f>ROUND((C4355*(F4355)),2)</f>
        <v>0</v>
      </c>
    </row>
    <row r="4356" spans="1:10" x14ac:dyDescent="0.2">
      <c r="B4356" s="339" t="s">
        <v>707</v>
      </c>
      <c r="G4356" s="339">
        <f>SUM(G4348:G4355)</f>
        <v>3080.0299999999997</v>
      </c>
      <c r="H4356" s="339">
        <f>SUM(H4348:H4355)</f>
        <v>381.36</v>
      </c>
      <c r="I4356" s="340">
        <f>SUM(G4356:H4356)</f>
        <v>3461.39</v>
      </c>
    </row>
    <row r="4358" spans="1:10" x14ac:dyDescent="0.2">
      <c r="A4358" s="339">
        <f>+A4344+0.01</f>
        <v>118.05000000000003</v>
      </c>
      <c r="B4358" s="339" t="s">
        <v>1573</v>
      </c>
      <c r="C4358" s="339">
        <v>1</v>
      </c>
      <c r="D4358" s="339" t="s">
        <v>2</v>
      </c>
      <c r="G4358" s="339">
        <f>+G4370/C4360</f>
        <v>2597.4300000000003</v>
      </c>
      <c r="H4358" s="339">
        <f>+H4370/C4360</f>
        <v>297.45000000000005</v>
      </c>
      <c r="I4358" s="340">
        <f>+H4358+G4358</f>
        <v>2894.88</v>
      </c>
      <c r="J4358" s="339" t="s">
        <v>701</v>
      </c>
    </row>
    <row r="4359" spans="1:10" x14ac:dyDescent="0.2">
      <c r="B4359" s="339" t="s">
        <v>1574</v>
      </c>
    </row>
    <row r="4360" spans="1:10" x14ac:dyDescent="0.2">
      <c r="B4360" s="339" t="s">
        <v>703</v>
      </c>
      <c r="C4360" s="339">
        <v>1</v>
      </c>
      <c r="D4360" s="339" t="s">
        <v>2</v>
      </c>
    </row>
    <row r="4361" spans="1:10" x14ac:dyDescent="0.2">
      <c r="B4361" s="339" t="s">
        <v>704</v>
      </c>
    </row>
    <row r="4362" spans="1:10" x14ac:dyDescent="0.2">
      <c r="B4362" s="339" t="s">
        <v>1561</v>
      </c>
      <c r="C4362" s="339">
        <f>0.0315*1.1</f>
        <v>3.465E-2</v>
      </c>
      <c r="D4362" s="339" t="s">
        <v>9</v>
      </c>
      <c r="E4362" s="339">
        <v>5219.4000000000005</v>
      </c>
      <c r="F4362" s="339">
        <v>851.22</v>
      </c>
      <c r="G4362" s="339">
        <f>ROUND((C4362*(E4362)),2)</f>
        <v>180.85</v>
      </c>
      <c r="H4362" s="339">
        <f>ROUND((C4362*(F4362)),2)</f>
        <v>29.49</v>
      </c>
    </row>
    <row r="4363" spans="1:10" x14ac:dyDescent="0.2">
      <c r="B4363" s="339" t="s">
        <v>1575</v>
      </c>
      <c r="C4363" s="339">
        <v>1.1000000000000001</v>
      </c>
      <c r="D4363" s="339" t="s">
        <v>2</v>
      </c>
      <c r="E4363" s="339">
        <v>1101.69</v>
      </c>
      <c r="F4363" s="339">
        <v>198.3</v>
      </c>
      <c r="G4363" s="339">
        <f>ROUND((C4363*(E4363)),2)</f>
        <v>1211.8599999999999</v>
      </c>
      <c r="H4363" s="339">
        <f>ROUND((C4363*(F4363)),2)</f>
        <v>218.13</v>
      </c>
    </row>
    <row r="4364" spans="1:10" x14ac:dyDescent="0.2">
      <c r="B4364" s="339" t="s">
        <v>1563</v>
      </c>
      <c r="C4364" s="339">
        <v>0.1</v>
      </c>
      <c r="D4364" s="339" t="s">
        <v>716</v>
      </c>
      <c r="E4364" s="339">
        <v>1137.29</v>
      </c>
      <c r="F4364" s="339">
        <v>204.71</v>
      </c>
      <c r="G4364" s="339">
        <f>ROUND((C4364*(E4364)),2)</f>
        <v>113.73</v>
      </c>
      <c r="H4364" s="339">
        <f>ROUND((C4364*(F4364)),2)</f>
        <v>20.47</v>
      </c>
    </row>
    <row r="4365" spans="1:10" x14ac:dyDescent="0.2">
      <c r="B4365" s="339" t="s">
        <v>1564</v>
      </c>
      <c r="C4365" s="339">
        <v>2.5</v>
      </c>
      <c r="D4365" s="339" t="s">
        <v>692</v>
      </c>
      <c r="E4365" s="339">
        <v>63.56</v>
      </c>
      <c r="F4365" s="339">
        <v>11.44</v>
      </c>
      <c r="G4365" s="339">
        <f>ROUND((C4365*(E4365)),2)</f>
        <v>158.9</v>
      </c>
      <c r="H4365" s="339">
        <f>ROUND((C4365*(F4365)),2)</f>
        <v>28.6</v>
      </c>
    </row>
    <row r="4366" spans="1:10" x14ac:dyDescent="0.2">
      <c r="B4366" s="339" t="s">
        <v>1565</v>
      </c>
      <c r="C4366" s="339">
        <v>0.05</v>
      </c>
      <c r="D4366" s="339" t="s">
        <v>714</v>
      </c>
      <c r="E4366" s="339">
        <v>84.75</v>
      </c>
      <c r="F4366" s="339">
        <v>15.26</v>
      </c>
      <c r="G4366" s="339">
        <f>ROUND((C4366*(E4366)),2)</f>
        <v>4.24</v>
      </c>
      <c r="H4366" s="339">
        <f>ROUND((C4366*(F4366)),2)</f>
        <v>0.76</v>
      </c>
    </row>
    <row r="4367" spans="1:10" x14ac:dyDescent="0.2">
      <c r="B4367" s="339" t="s">
        <v>1555</v>
      </c>
      <c r="C4367" s="339">
        <v>1</v>
      </c>
      <c r="D4367" s="339" t="s">
        <v>4</v>
      </c>
      <c r="E4367" s="339">
        <v>42.9</v>
      </c>
      <c r="F4367" s="339">
        <v>0</v>
      </c>
      <c r="G4367" s="339">
        <f>+E4367</f>
        <v>42.9</v>
      </c>
      <c r="H4367" s="339">
        <v>0</v>
      </c>
    </row>
    <row r="4368" spans="1:10" x14ac:dyDescent="0.2">
      <c r="B4368" s="339" t="s">
        <v>1227</v>
      </c>
    </row>
    <row r="4369" spans="1:10" x14ac:dyDescent="0.2">
      <c r="B4369" s="339" t="s">
        <v>1566</v>
      </c>
      <c r="C4369" s="339">
        <v>1</v>
      </c>
      <c r="D4369" s="339" t="s">
        <v>2</v>
      </c>
      <c r="E4369" s="339">
        <v>884.95</v>
      </c>
      <c r="F4369" s="339">
        <v>0</v>
      </c>
      <c r="G4369" s="339">
        <f>ROUND((C4369*(E4369)),2)</f>
        <v>884.95</v>
      </c>
      <c r="H4369" s="339">
        <f>ROUND((C4369*(F4369)),2)</f>
        <v>0</v>
      </c>
    </row>
    <row r="4370" spans="1:10" x14ac:dyDescent="0.2">
      <c r="B4370" s="339" t="s">
        <v>707</v>
      </c>
      <c r="G4370" s="339">
        <f>SUM(G4362:G4369)</f>
        <v>2597.4300000000003</v>
      </c>
      <c r="H4370" s="339">
        <f>SUM(H4362:H4369)</f>
        <v>297.45000000000005</v>
      </c>
      <c r="I4370" s="340">
        <f>SUM(G4370:H4370)</f>
        <v>2894.88</v>
      </c>
    </row>
    <row r="4372" spans="1:10" x14ac:dyDescent="0.2">
      <c r="A4372" s="339">
        <f>+A4358+0.01</f>
        <v>118.06000000000003</v>
      </c>
      <c r="B4372" s="339" t="s">
        <v>1576</v>
      </c>
      <c r="C4372" s="339">
        <v>1</v>
      </c>
      <c r="D4372" s="339" t="s">
        <v>2</v>
      </c>
      <c r="G4372" s="339">
        <f>+G4385/C4374</f>
        <v>2018.18</v>
      </c>
      <c r="H4372" s="339">
        <f>+H4385/C4374</f>
        <v>272.64</v>
      </c>
      <c r="I4372" s="340">
        <f>+H4372+G4372</f>
        <v>2290.8200000000002</v>
      </c>
      <c r="J4372" s="339" t="s">
        <v>701</v>
      </c>
    </row>
    <row r="4373" spans="1:10" x14ac:dyDescent="0.2">
      <c r="B4373" s="339" t="s">
        <v>1577</v>
      </c>
    </row>
    <row r="4374" spans="1:10" x14ac:dyDescent="0.2">
      <c r="B4374" s="339" t="s">
        <v>703</v>
      </c>
      <c r="C4374" s="339">
        <v>1</v>
      </c>
      <c r="D4374" s="339" t="s">
        <v>2</v>
      </c>
    </row>
    <row r="4375" spans="1:10" x14ac:dyDescent="0.2">
      <c r="B4375" s="339" t="s">
        <v>704</v>
      </c>
    </row>
    <row r="4376" spans="1:10" x14ac:dyDescent="0.2">
      <c r="B4376" s="339" t="s">
        <v>1561</v>
      </c>
      <c r="C4376" s="339">
        <f>0.0315*1.1</f>
        <v>3.465E-2</v>
      </c>
      <c r="D4376" s="339" t="s">
        <v>9</v>
      </c>
      <c r="E4376" s="339">
        <v>5219.4000000000005</v>
      </c>
      <c r="F4376" s="339">
        <v>851.22</v>
      </c>
      <c r="G4376" s="339">
        <f t="shared" ref="G4376:G4381" si="135">ROUND((C4376*(E4376)),2)</f>
        <v>180.85</v>
      </c>
      <c r="H4376" s="339">
        <f t="shared" ref="H4376:H4381" si="136">ROUND((C4376*(F4376)),2)</f>
        <v>29.49</v>
      </c>
    </row>
    <row r="4377" spans="1:10" x14ac:dyDescent="0.2">
      <c r="B4377" s="339" t="s">
        <v>1578</v>
      </c>
      <c r="C4377" s="339">
        <v>1.1000000000000001</v>
      </c>
      <c r="D4377" s="339" t="s">
        <v>2</v>
      </c>
      <c r="E4377" s="339">
        <v>635.59</v>
      </c>
      <c r="F4377" s="339">
        <v>114.41</v>
      </c>
      <c r="G4377" s="339">
        <f t="shared" si="135"/>
        <v>699.15</v>
      </c>
      <c r="H4377" s="339">
        <f t="shared" si="136"/>
        <v>125.85</v>
      </c>
    </row>
    <row r="4378" spans="1:10" x14ac:dyDescent="0.2">
      <c r="B4378" s="339" t="s">
        <v>1563</v>
      </c>
      <c r="C4378" s="339">
        <v>0.1</v>
      </c>
      <c r="D4378" s="339" t="s">
        <v>716</v>
      </c>
      <c r="E4378" s="339">
        <v>1137.29</v>
      </c>
      <c r="F4378" s="339">
        <v>204.71</v>
      </c>
      <c r="G4378" s="339">
        <f t="shared" si="135"/>
        <v>113.73</v>
      </c>
      <c r="H4378" s="339">
        <f t="shared" si="136"/>
        <v>20.47</v>
      </c>
    </row>
    <row r="4379" spans="1:10" x14ac:dyDescent="0.2">
      <c r="B4379" s="339" t="s">
        <v>1565</v>
      </c>
      <c r="C4379" s="339">
        <v>0.05</v>
      </c>
      <c r="D4379" s="339" t="s">
        <v>714</v>
      </c>
      <c r="E4379" s="339">
        <v>84.75</v>
      </c>
      <c r="F4379" s="339">
        <v>15.26</v>
      </c>
      <c r="G4379" s="339">
        <f t="shared" si="135"/>
        <v>4.24</v>
      </c>
      <c r="H4379" s="339">
        <f t="shared" si="136"/>
        <v>0.76</v>
      </c>
    </row>
    <row r="4380" spans="1:10" x14ac:dyDescent="0.2">
      <c r="B4380" s="339" t="s">
        <v>1579</v>
      </c>
      <c r="C4380" s="339">
        <v>1</v>
      </c>
      <c r="D4380" s="339" t="s">
        <v>2</v>
      </c>
      <c r="E4380" s="339">
        <v>322.02999999999997</v>
      </c>
      <c r="F4380" s="339">
        <v>57.97</v>
      </c>
      <c r="G4380" s="339">
        <f t="shared" si="135"/>
        <v>322.02999999999997</v>
      </c>
      <c r="H4380" s="339">
        <f t="shared" si="136"/>
        <v>57.97</v>
      </c>
    </row>
    <row r="4381" spans="1:10" x14ac:dyDescent="0.2">
      <c r="B4381" s="339" t="s">
        <v>1580</v>
      </c>
      <c r="C4381" s="339">
        <v>3.33</v>
      </c>
      <c r="D4381" s="339" t="s">
        <v>692</v>
      </c>
      <c r="E4381" s="339">
        <v>63.56</v>
      </c>
      <c r="F4381" s="339">
        <v>11.44</v>
      </c>
      <c r="G4381" s="339">
        <f t="shared" si="135"/>
        <v>211.65</v>
      </c>
      <c r="H4381" s="339">
        <f t="shared" si="136"/>
        <v>38.1</v>
      </c>
    </row>
    <row r="4382" spans="1:10" x14ac:dyDescent="0.2">
      <c r="B4382" s="339" t="s">
        <v>1555</v>
      </c>
      <c r="C4382" s="339">
        <v>1</v>
      </c>
      <c r="D4382" s="339" t="s">
        <v>4</v>
      </c>
      <c r="E4382" s="339">
        <v>24.75</v>
      </c>
      <c r="F4382" s="339">
        <v>0</v>
      </c>
      <c r="G4382" s="339">
        <f>+E4382</f>
        <v>24.75</v>
      </c>
      <c r="H4382" s="339">
        <v>0</v>
      </c>
    </row>
    <row r="4383" spans="1:10" x14ac:dyDescent="0.2">
      <c r="B4383" s="339" t="s">
        <v>1227</v>
      </c>
    </row>
    <row r="4384" spans="1:10" x14ac:dyDescent="0.2">
      <c r="B4384" s="339" t="s">
        <v>1581</v>
      </c>
      <c r="C4384" s="339">
        <v>1</v>
      </c>
      <c r="D4384" s="339" t="s">
        <v>2</v>
      </c>
      <c r="E4384" s="339">
        <v>461.78</v>
      </c>
      <c r="F4384" s="339">
        <v>0</v>
      </c>
      <c r="G4384" s="339">
        <f>ROUND((C4384*(E4384)),2)</f>
        <v>461.78</v>
      </c>
      <c r="H4384" s="339">
        <f>ROUND((C4384*(F4384)),2)</f>
        <v>0</v>
      </c>
    </row>
    <row r="4385" spans="1:10" x14ac:dyDescent="0.2">
      <c r="B4385" s="339" t="s">
        <v>707</v>
      </c>
      <c r="G4385" s="339">
        <f>SUM(G4376:G4384)</f>
        <v>2018.18</v>
      </c>
      <c r="H4385" s="339">
        <f>SUM(H4376:H4384)</f>
        <v>272.64</v>
      </c>
      <c r="I4385" s="340">
        <f>SUM(G4385:H4385)</f>
        <v>2290.8200000000002</v>
      </c>
    </row>
    <row r="4387" spans="1:10" x14ac:dyDescent="0.2">
      <c r="A4387" s="339">
        <f>+A4372+0.01</f>
        <v>118.07000000000004</v>
      </c>
      <c r="B4387" s="339" t="s">
        <v>1582</v>
      </c>
      <c r="C4387" s="339">
        <v>1</v>
      </c>
      <c r="D4387" s="339" t="s">
        <v>2</v>
      </c>
      <c r="G4387" s="339">
        <f>+G4400/C4389</f>
        <v>2235.36</v>
      </c>
      <c r="H4387" s="339">
        <f>+H4400/C4389</f>
        <v>310.39</v>
      </c>
      <c r="I4387" s="340">
        <f>+H4387+G4387</f>
        <v>2545.75</v>
      </c>
      <c r="J4387" s="339" t="s">
        <v>701</v>
      </c>
    </row>
    <row r="4388" spans="1:10" x14ac:dyDescent="0.2">
      <c r="B4388" s="339" t="s">
        <v>1583</v>
      </c>
    </row>
    <row r="4389" spans="1:10" x14ac:dyDescent="0.2">
      <c r="B4389" s="339" t="s">
        <v>703</v>
      </c>
      <c r="C4389" s="339">
        <v>1</v>
      </c>
      <c r="D4389" s="339" t="s">
        <v>2</v>
      </c>
    </row>
    <row r="4390" spans="1:10" x14ac:dyDescent="0.2">
      <c r="B4390" s="339" t="s">
        <v>704</v>
      </c>
    </row>
    <row r="4391" spans="1:10" x14ac:dyDescent="0.2">
      <c r="B4391" s="339" t="s">
        <v>1561</v>
      </c>
      <c r="C4391" s="339">
        <f>0.0315*1.1</f>
        <v>3.465E-2</v>
      </c>
      <c r="D4391" s="339" t="s">
        <v>9</v>
      </c>
      <c r="E4391" s="339">
        <v>5219.4000000000005</v>
      </c>
      <c r="F4391" s="339">
        <v>851.22</v>
      </c>
      <c r="G4391" s="339">
        <f t="shared" ref="G4391:G4396" si="137">ROUND((C4391*(E4391)),2)</f>
        <v>180.85</v>
      </c>
      <c r="H4391" s="339">
        <f t="shared" ref="H4391:H4396" si="138">ROUND((C4391*(F4391)),2)</f>
        <v>29.49</v>
      </c>
    </row>
    <row r="4392" spans="1:10" x14ac:dyDescent="0.2">
      <c r="B4392" s="339" t="s">
        <v>1584</v>
      </c>
      <c r="C4392" s="339">
        <v>1.1000000000000001</v>
      </c>
      <c r="D4392" s="339" t="s">
        <v>2</v>
      </c>
      <c r="E4392" s="339">
        <v>826.27</v>
      </c>
      <c r="F4392" s="339">
        <v>148.72999999999999</v>
      </c>
      <c r="G4392" s="339">
        <f t="shared" si="137"/>
        <v>908.9</v>
      </c>
      <c r="H4392" s="339">
        <f t="shared" si="138"/>
        <v>163.6</v>
      </c>
    </row>
    <row r="4393" spans="1:10" x14ac:dyDescent="0.2">
      <c r="B4393" s="339" t="s">
        <v>1563</v>
      </c>
      <c r="C4393" s="339">
        <v>0.1</v>
      </c>
      <c r="D4393" s="339" t="s">
        <v>716</v>
      </c>
      <c r="E4393" s="339">
        <v>1137.29</v>
      </c>
      <c r="F4393" s="339">
        <v>204.71</v>
      </c>
      <c r="G4393" s="339">
        <f t="shared" si="137"/>
        <v>113.73</v>
      </c>
      <c r="H4393" s="339">
        <f t="shared" si="138"/>
        <v>20.47</v>
      </c>
    </row>
    <row r="4394" spans="1:10" x14ac:dyDescent="0.2">
      <c r="B4394" s="339" t="s">
        <v>1565</v>
      </c>
      <c r="C4394" s="339">
        <v>0.05</v>
      </c>
      <c r="D4394" s="339" t="s">
        <v>714</v>
      </c>
      <c r="E4394" s="339">
        <v>84.75</v>
      </c>
      <c r="F4394" s="339">
        <v>15.26</v>
      </c>
      <c r="G4394" s="339">
        <f t="shared" si="137"/>
        <v>4.24</v>
      </c>
      <c r="H4394" s="339">
        <f t="shared" si="138"/>
        <v>0.76</v>
      </c>
    </row>
    <row r="4395" spans="1:10" x14ac:dyDescent="0.2">
      <c r="B4395" s="339" t="s">
        <v>1579</v>
      </c>
      <c r="C4395" s="339">
        <v>1</v>
      </c>
      <c r="D4395" s="339" t="s">
        <v>2</v>
      </c>
      <c r="E4395" s="339">
        <v>322.02999999999997</v>
      </c>
      <c r="F4395" s="339">
        <v>57.97</v>
      </c>
      <c r="G4395" s="339">
        <f t="shared" si="137"/>
        <v>322.02999999999997</v>
      </c>
      <c r="H4395" s="339">
        <f t="shared" si="138"/>
        <v>57.97</v>
      </c>
    </row>
    <row r="4396" spans="1:10" x14ac:dyDescent="0.2">
      <c r="B4396" s="339" t="s">
        <v>1580</v>
      </c>
      <c r="C4396" s="339">
        <v>3.33</v>
      </c>
      <c r="D4396" s="339" t="s">
        <v>692</v>
      </c>
      <c r="E4396" s="339">
        <v>63.56</v>
      </c>
      <c r="F4396" s="339">
        <v>11.44</v>
      </c>
      <c r="G4396" s="339">
        <f t="shared" si="137"/>
        <v>211.65</v>
      </c>
      <c r="H4396" s="339">
        <f t="shared" si="138"/>
        <v>38.1</v>
      </c>
    </row>
    <row r="4397" spans="1:10" x14ac:dyDescent="0.2">
      <c r="B4397" s="339" t="s">
        <v>1555</v>
      </c>
      <c r="C4397" s="339">
        <v>1</v>
      </c>
      <c r="D4397" s="339" t="s">
        <v>4</v>
      </c>
      <c r="E4397" s="339">
        <v>32.18</v>
      </c>
      <c r="F4397" s="339">
        <v>0</v>
      </c>
      <c r="G4397" s="339">
        <f>+E4397</f>
        <v>32.18</v>
      </c>
      <c r="H4397" s="339">
        <v>0</v>
      </c>
    </row>
    <row r="4398" spans="1:10" x14ac:dyDescent="0.2">
      <c r="B4398" s="339" t="s">
        <v>1227</v>
      </c>
    </row>
    <row r="4399" spans="1:10" x14ac:dyDescent="0.2">
      <c r="B4399" s="339" t="s">
        <v>1585</v>
      </c>
      <c r="C4399" s="339">
        <v>1</v>
      </c>
      <c r="D4399" s="339" t="s">
        <v>2</v>
      </c>
      <c r="E4399" s="339">
        <v>461.78</v>
      </c>
      <c r="F4399" s="339">
        <v>0</v>
      </c>
      <c r="G4399" s="339">
        <f>ROUND((C4399*(E4399)),2)</f>
        <v>461.78</v>
      </c>
      <c r="H4399" s="339">
        <f>ROUND((C4399*(F4399)),2)</f>
        <v>0</v>
      </c>
    </row>
    <row r="4400" spans="1:10" x14ac:dyDescent="0.2">
      <c r="B4400" s="339" t="s">
        <v>707</v>
      </c>
      <c r="G4400" s="339">
        <f>SUM(G4391:G4399)</f>
        <v>2235.36</v>
      </c>
      <c r="H4400" s="339">
        <f>SUM(H4391:H4399)</f>
        <v>310.39</v>
      </c>
      <c r="I4400" s="340">
        <f>SUM(G4400:H4400)</f>
        <v>2545.75</v>
      </c>
    </row>
    <row r="4402" spans="1:10" x14ac:dyDescent="0.2">
      <c r="A4402" s="339">
        <f>+A4387+0.01</f>
        <v>118.08000000000004</v>
      </c>
      <c r="B4402" s="339" t="s">
        <v>1586</v>
      </c>
      <c r="C4402" s="339">
        <v>1</v>
      </c>
      <c r="D4402" s="339" t="s">
        <v>2</v>
      </c>
      <c r="G4402" s="339">
        <f>+G4414/C4404</f>
        <v>2856.92</v>
      </c>
      <c r="H4402" s="339">
        <f>+H4414/C4404</f>
        <v>334.81000000000006</v>
      </c>
      <c r="I4402" s="340">
        <f>+H4402+G4402</f>
        <v>3191.73</v>
      </c>
      <c r="J4402" s="339" t="s">
        <v>701</v>
      </c>
    </row>
    <row r="4403" spans="1:10" x14ac:dyDescent="0.2">
      <c r="B4403" s="339" t="s">
        <v>1587</v>
      </c>
    </row>
    <row r="4404" spans="1:10" x14ac:dyDescent="0.2">
      <c r="B4404" s="339" t="s">
        <v>703</v>
      </c>
      <c r="C4404" s="339">
        <v>1</v>
      </c>
      <c r="D4404" s="339" t="s">
        <v>2</v>
      </c>
    </row>
    <row r="4405" spans="1:10" x14ac:dyDescent="0.2">
      <c r="B4405" s="339" t="s">
        <v>704</v>
      </c>
    </row>
    <row r="4406" spans="1:10" x14ac:dyDescent="0.2">
      <c r="B4406" s="339" t="s">
        <v>1561</v>
      </c>
      <c r="C4406" s="339">
        <f>0.0315*1.1</f>
        <v>3.465E-2</v>
      </c>
      <c r="D4406" s="339" t="s">
        <v>9</v>
      </c>
      <c r="E4406" s="339">
        <v>6070.6200000000008</v>
      </c>
      <c r="F4406" s="339">
        <v>1092.71</v>
      </c>
      <c r="G4406" s="339">
        <f>ROUND((C4406*(E4406)),2)</f>
        <v>210.35</v>
      </c>
      <c r="H4406" s="339">
        <f>ROUND((C4406*(F4406)),2)</f>
        <v>37.86</v>
      </c>
    </row>
    <row r="4407" spans="1:10" x14ac:dyDescent="0.2">
      <c r="B4407" s="339" t="s">
        <v>1588</v>
      </c>
      <c r="C4407" s="339">
        <v>1.2</v>
      </c>
      <c r="D4407" s="339" t="s">
        <v>2</v>
      </c>
      <c r="E4407" s="339">
        <v>1144.07</v>
      </c>
      <c r="F4407" s="339">
        <v>205.93</v>
      </c>
      <c r="G4407" s="339">
        <f>ROUND((C4407*(E4407)),2)</f>
        <v>1372.88</v>
      </c>
      <c r="H4407" s="339">
        <f>ROUND((C4407*(F4407)),2)</f>
        <v>247.12</v>
      </c>
    </row>
    <row r="4408" spans="1:10" x14ac:dyDescent="0.2">
      <c r="B4408" s="339" t="s">
        <v>1563</v>
      </c>
      <c r="C4408" s="339">
        <v>0.1</v>
      </c>
      <c r="D4408" s="339" t="s">
        <v>716</v>
      </c>
      <c r="E4408" s="339">
        <v>1137.29</v>
      </c>
      <c r="F4408" s="339">
        <v>204.71</v>
      </c>
      <c r="G4408" s="339">
        <f>ROUND((C4408*(E4408)),2)</f>
        <v>113.73</v>
      </c>
      <c r="H4408" s="339">
        <f>ROUND((C4408*(F4408)),2)</f>
        <v>20.47</v>
      </c>
    </row>
    <row r="4409" spans="1:10" x14ac:dyDescent="0.2">
      <c r="B4409" s="339" t="s">
        <v>1565</v>
      </c>
      <c r="C4409" s="339">
        <v>0.05</v>
      </c>
      <c r="D4409" s="339" t="s">
        <v>714</v>
      </c>
      <c r="E4409" s="339">
        <v>84.75</v>
      </c>
      <c r="F4409" s="339">
        <v>15.26</v>
      </c>
      <c r="G4409" s="339">
        <f>ROUND((C4409*(E4409)),2)</f>
        <v>4.24</v>
      </c>
      <c r="H4409" s="339">
        <f>ROUND((C4409*(F4409)),2)</f>
        <v>0.76</v>
      </c>
    </row>
    <row r="4410" spans="1:10" x14ac:dyDescent="0.2">
      <c r="B4410" s="339" t="s">
        <v>1589</v>
      </c>
      <c r="C4410" s="339">
        <v>2.5</v>
      </c>
      <c r="D4410" s="339" t="s">
        <v>692</v>
      </c>
      <c r="E4410" s="339">
        <v>63.56</v>
      </c>
      <c r="F4410" s="339">
        <v>11.44</v>
      </c>
      <c r="G4410" s="339">
        <f>ROUND((C4410*(E4410)),2)</f>
        <v>158.9</v>
      </c>
      <c r="H4410" s="339">
        <f>ROUND((C4410*(F4410)),2)</f>
        <v>28.6</v>
      </c>
    </row>
    <row r="4411" spans="1:10" x14ac:dyDescent="0.2">
      <c r="B4411" s="339" t="s">
        <v>1555</v>
      </c>
      <c r="C4411" s="339">
        <v>1</v>
      </c>
      <c r="D4411" s="339" t="s">
        <v>4</v>
      </c>
      <c r="E4411" s="339">
        <v>48.6</v>
      </c>
      <c r="F4411" s="339">
        <v>0</v>
      </c>
      <c r="G4411" s="339">
        <f>+E4411</f>
        <v>48.6</v>
      </c>
      <c r="H4411" s="339">
        <v>0</v>
      </c>
    </row>
    <row r="4412" spans="1:10" x14ac:dyDescent="0.2">
      <c r="B4412" s="339" t="s">
        <v>1227</v>
      </c>
    </row>
    <row r="4413" spans="1:10" x14ac:dyDescent="0.2">
      <c r="B4413" s="339" t="s">
        <v>1590</v>
      </c>
      <c r="C4413" s="339">
        <v>1</v>
      </c>
      <c r="D4413" s="339" t="s">
        <v>2</v>
      </c>
      <c r="E4413" s="339">
        <v>948.22</v>
      </c>
      <c r="F4413" s="339">
        <v>0</v>
      </c>
      <c r="G4413" s="339">
        <f>ROUND((C4413*(E4413)),2)</f>
        <v>948.22</v>
      </c>
      <c r="H4413" s="339">
        <f>ROUND((C4413*(F4413)),2)</f>
        <v>0</v>
      </c>
    </row>
    <row r="4414" spans="1:10" x14ac:dyDescent="0.2">
      <c r="B4414" s="339" t="s">
        <v>707</v>
      </c>
      <c r="G4414" s="339">
        <f>SUM(G4406:G4413)</f>
        <v>2856.92</v>
      </c>
      <c r="H4414" s="339">
        <f>SUM(H4406:H4413)</f>
        <v>334.81000000000006</v>
      </c>
      <c r="I4414" s="340">
        <f>SUM(G4414:H4414)</f>
        <v>3191.73</v>
      </c>
    </row>
    <row r="4416" spans="1:10" x14ac:dyDescent="0.2">
      <c r="A4416" s="339">
        <f>+A4402+0.01</f>
        <v>118.09000000000005</v>
      </c>
      <c r="B4416" s="339" t="s">
        <v>1591</v>
      </c>
      <c r="C4416" s="339">
        <v>1</v>
      </c>
      <c r="D4416" s="339" t="s">
        <v>2</v>
      </c>
      <c r="G4416" s="339">
        <f>+G4428/C4418</f>
        <v>3120.16</v>
      </c>
      <c r="H4416" s="339">
        <f>+H4428/C4418</f>
        <v>380.57000000000005</v>
      </c>
      <c r="I4416" s="340">
        <f>+H4416+G4416</f>
        <v>3500.73</v>
      </c>
      <c r="J4416" s="339" t="s">
        <v>701</v>
      </c>
    </row>
    <row r="4417" spans="1:10" x14ac:dyDescent="0.2">
      <c r="B4417" s="339" t="s">
        <v>1592</v>
      </c>
    </row>
    <row r="4418" spans="1:10" x14ac:dyDescent="0.2">
      <c r="B4418" s="339" t="s">
        <v>703</v>
      </c>
      <c r="C4418" s="339">
        <v>1</v>
      </c>
      <c r="D4418" s="339" t="s">
        <v>2</v>
      </c>
    </row>
    <row r="4419" spans="1:10" x14ac:dyDescent="0.2">
      <c r="B4419" s="339" t="s">
        <v>704</v>
      </c>
    </row>
    <row r="4420" spans="1:10" x14ac:dyDescent="0.2">
      <c r="B4420" s="339" t="s">
        <v>1561</v>
      </c>
      <c r="C4420" s="339">
        <f>0.0315*1.1</f>
        <v>3.465E-2</v>
      </c>
      <c r="D4420" s="339" t="s">
        <v>9</v>
      </c>
      <c r="E4420" s="339">
        <v>6070.6200000000008</v>
      </c>
      <c r="F4420" s="339">
        <v>1092.71</v>
      </c>
      <c r="G4420" s="339">
        <f>ROUND((C4420*(E4420)),2)</f>
        <v>210.35</v>
      </c>
      <c r="H4420" s="339">
        <f>ROUND((C4420*(F4420)),2)</f>
        <v>37.86</v>
      </c>
    </row>
    <row r="4421" spans="1:10" x14ac:dyDescent="0.2">
      <c r="B4421" s="339" t="s">
        <v>1593</v>
      </c>
      <c r="C4421" s="339">
        <v>1.2</v>
      </c>
      <c r="D4421" s="339" t="s">
        <v>2</v>
      </c>
      <c r="E4421" s="339">
        <v>1355.93</v>
      </c>
      <c r="F4421" s="339">
        <v>244.07</v>
      </c>
      <c r="G4421" s="339">
        <f>ROUND((C4421*(E4421)),2)</f>
        <v>1627.12</v>
      </c>
      <c r="H4421" s="339">
        <f>ROUND((C4421*(F4421)),2)</f>
        <v>292.88</v>
      </c>
    </row>
    <row r="4422" spans="1:10" x14ac:dyDescent="0.2">
      <c r="B4422" s="339" t="s">
        <v>1563</v>
      </c>
      <c r="C4422" s="339">
        <v>0.1</v>
      </c>
      <c r="D4422" s="339" t="s">
        <v>716</v>
      </c>
      <c r="E4422" s="339">
        <v>1137.29</v>
      </c>
      <c r="F4422" s="339">
        <v>204.71</v>
      </c>
      <c r="G4422" s="339">
        <f>ROUND((C4422*(E4422)),2)</f>
        <v>113.73</v>
      </c>
      <c r="H4422" s="339">
        <f>ROUND((C4422*(F4422)),2)</f>
        <v>20.47</v>
      </c>
    </row>
    <row r="4423" spans="1:10" x14ac:dyDescent="0.2">
      <c r="B4423" s="339" t="s">
        <v>1565</v>
      </c>
      <c r="C4423" s="339">
        <v>0.05</v>
      </c>
      <c r="D4423" s="339" t="s">
        <v>714</v>
      </c>
      <c r="E4423" s="339">
        <v>84.75</v>
      </c>
      <c r="F4423" s="339">
        <v>15.26</v>
      </c>
      <c r="G4423" s="339">
        <f>ROUND((C4423*(E4423)),2)</f>
        <v>4.24</v>
      </c>
      <c r="H4423" s="339">
        <f>ROUND((C4423*(F4423)),2)</f>
        <v>0.76</v>
      </c>
    </row>
    <row r="4424" spans="1:10" x14ac:dyDescent="0.2">
      <c r="B4424" s="339" t="s">
        <v>1589</v>
      </c>
      <c r="C4424" s="339">
        <v>2.5</v>
      </c>
      <c r="D4424" s="339" t="s">
        <v>692</v>
      </c>
      <c r="E4424" s="339">
        <v>63.56</v>
      </c>
      <c r="F4424" s="339">
        <v>11.44</v>
      </c>
      <c r="G4424" s="339">
        <f>ROUND((C4424*(E4424)),2)</f>
        <v>158.9</v>
      </c>
      <c r="H4424" s="339">
        <f>ROUND((C4424*(F4424)),2)</f>
        <v>28.6</v>
      </c>
    </row>
    <row r="4425" spans="1:10" x14ac:dyDescent="0.2">
      <c r="B4425" s="339" t="s">
        <v>1555</v>
      </c>
      <c r="C4425" s="339">
        <v>1</v>
      </c>
      <c r="D4425" s="339" t="s">
        <v>4</v>
      </c>
      <c r="E4425" s="339">
        <v>57.6</v>
      </c>
      <c r="F4425" s="339">
        <v>0</v>
      </c>
      <c r="G4425" s="339">
        <f>+E4425</f>
        <v>57.6</v>
      </c>
      <c r="H4425" s="339">
        <v>0</v>
      </c>
    </row>
    <row r="4426" spans="1:10" x14ac:dyDescent="0.2">
      <c r="B4426" s="339" t="s">
        <v>1227</v>
      </c>
    </row>
    <row r="4427" spans="1:10" x14ac:dyDescent="0.2">
      <c r="B4427" s="339" t="s">
        <v>1590</v>
      </c>
      <c r="C4427" s="339">
        <v>1</v>
      </c>
      <c r="D4427" s="339" t="s">
        <v>2</v>
      </c>
      <c r="E4427" s="339">
        <v>948.22</v>
      </c>
      <c r="F4427" s="339">
        <v>0</v>
      </c>
      <c r="G4427" s="339">
        <f>ROUND((C4427*(E4427)),2)</f>
        <v>948.22</v>
      </c>
      <c r="H4427" s="339">
        <f>ROUND((C4427*(F4427)),2)</f>
        <v>0</v>
      </c>
    </row>
    <row r="4428" spans="1:10" x14ac:dyDescent="0.2">
      <c r="B4428" s="339" t="s">
        <v>707</v>
      </c>
      <c r="G4428" s="339">
        <f>SUM(G4420:G4427)</f>
        <v>3120.16</v>
      </c>
      <c r="H4428" s="339">
        <f>SUM(H4420:H4427)</f>
        <v>380.57000000000005</v>
      </c>
      <c r="I4428" s="340">
        <f>SUM(G4428:H4428)</f>
        <v>3500.73</v>
      </c>
    </row>
    <row r="4430" spans="1:10" x14ac:dyDescent="0.2">
      <c r="A4430" s="339">
        <f>+A4416+0.01</f>
        <v>118.10000000000005</v>
      </c>
      <c r="B4430" s="339" t="s">
        <v>1594</v>
      </c>
      <c r="C4430" s="339">
        <v>1</v>
      </c>
      <c r="D4430" s="339" t="s">
        <v>2</v>
      </c>
      <c r="G4430" s="339">
        <f>+G4442/C4432</f>
        <v>3032.97</v>
      </c>
      <c r="H4430" s="339">
        <f>+H4442/C4432</f>
        <v>356.19000000000005</v>
      </c>
      <c r="I4430" s="340">
        <f>+H4430+G4430</f>
        <v>3389.16</v>
      </c>
      <c r="J4430" s="339" t="s">
        <v>701</v>
      </c>
    </row>
    <row r="4431" spans="1:10" x14ac:dyDescent="0.2">
      <c r="B4431" s="339" t="s">
        <v>1595</v>
      </c>
    </row>
    <row r="4432" spans="1:10" x14ac:dyDescent="0.2">
      <c r="B4432" s="339" t="s">
        <v>703</v>
      </c>
      <c r="C4432" s="339">
        <v>1</v>
      </c>
      <c r="D4432" s="339" t="s">
        <v>2</v>
      </c>
    </row>
    <row r="4433" spans="1:10" x14ac:dyDescent="0.2">
      <c r="B4433" s="339" t="s">
        <v>704</v>
      </c>
    </row>
    <row r="4434" spans="1:10" x14ac:dyDescent="0.2">
      <c r="B4434" s="339" t="s">
        <v>1561</v>
      </c>
      <c r="C4434" s="339">
        <f>0.0315*1.1</f>
        <v>3.465E-2</v>
      </c>
      <c r="D4434" s="339" t="s">
        <v>9</v>
      </c>
      <c r="E4434" s="339">
        <v>5219.4000000000005</v>
      </c>
      <c r="F4434" s="339">
        <v>851.22</v>
      </c>
      <c r="G4434" s="339">
        <f>ROUND((C4434*(E4434)),2)</f>
        <v>180.85</v>
      </c>
      <c r="H4434" s="339">
        <f>ROUND((C4434*(F4434)),2)</f>
        <v>29.49</v>
      </c>
    </row>
    <row r="4435" spans="1:10" x14ac:dyDescent="0.2">
      <c r="B4435" s="339" t="s">
        <v>1596</v>
      </c>
      <c r="C4435" s="339">
        <v>1.1000000000000001</v>
      </c>
      <c r="D4435" s="339" t="s">
        <v>2</v>
      </c>
      <c r="E4435" s="339">
        <v>1398.31</v>
      </c>
      <c r="F4435" s="339">
        <v>251.7</v>
      </c>
      <c r="G4435" s="339">
        <f>ROUND((C4435*(E4435)),2)</f>
        <v>1538.14</v>
      </c>
      <c r="H4435" s="339">
        <f>ROUND((C4435*(F4435)),2)</f>
        <v>276.87</v>
      </c>
    </row>
    <row r="4436" spans="1:10" x14ac:dyDescent="0.2">
      <c r="B4436" s="339" t="s">
        <v>1563</v>
      </c>
      <c r="C4436" s="339">
        <v>0.1</v>
      </c>
      <c r="D4436" s="339" t="s">
        <v>716</v>
      </c>
      <c r="E4436" s="339">
        <v>1137.29</v>
      </c>
      <c r="F4436" s="339">
        <v>204.71</v>
      </c>
      <c r="G4436" s="339">
        <f>ROUND((C4436*(E4436)),2)</f>
        <v>113.73</v>
      </c>
      <c r="H4436" s="339">
        <f>ROUND((C4436*(F4436)),2)</f>
        <v>20.47</v>
      </c>
    </row>
    <row r="4437" spans="1:10" x14ac:dyDescent="0.2">
      <c r="B4437" s="339" t="s">
        <v>1565</v>
      </c>
      <c r="C4437" s="339">
        <v>0.05</v>
      </c>
      <c r="D4437" s="339" t="s">
        <v>714</v>
      </c>
      <c r="E4437" s="339">
        <v>84.75</v>
      </c>
      <c r="F4437" s="339">
        <v>15.26</v>
      </c>
      <c r="G4437" s="339">
        <f>ROUND((C4437*(E4437)),2)</f>
        <v>4.24</v>
      </c>
      <c r="H4437" s="339">
        <f>ROUND((C4437*(F4437)),2)</f>
        <v>0.76</v>
      </c>
    </row>
    <row r="4438" spans="1:10" x14ac:dyDescent="0.2">
      <c r="B4438" s="339" t="s">
        <v>1564</v>
      </c>
      <c r="C4438" s="339">
        <v>2.5</v>
      </c>
      <c r="D4438" s="339" t="s">
        <v>692</v>
      </c>
      <c r="E4438" s="339">
        <v>63.56</v>
      </c>
      <c r="F4438" s="339">
        <v>11.44</v>
      </c>
      <c r="G4438" s="339">
        <f>ROUND((C4438*(E4438)),2)</f>
        <v>158.9</v>
      </c>
      <c r="H4438" s="339">
        <f>ROUND((C4438*(F4438)),2)</f>
        <v>28.6</v>
      </c>
    </row>
    <row r="4439" spans="1:10" x14ac:dyDescent="0.2">
      <c r="B4439" s="339" t="s">
        <v>1555</v>
      </c>
      <c r="C4439" s="339">
        <v>1</v>
      </c>
      <c r="D4439" s="339" t="s">
        <v>4</v>
      </c>
      <c r="E4439" s="339">
        <v>54.45</v>
      </c>
      <c r="F4439" s="339">
        <v>0</v>
      </c>
      <c r="G4439" s="339">
        <f>+E4439</f>
        <v>54.45</v>
      </c>
      <c r="H4439" s="339">
        <v>0</v>
      </c>
    </row>
    <row r="4440" spans="1:10" x14ac:dyDescent="0.2">
      <c r="B4440" s="339" t="s">
        <v>1227</v>
      </c>
    </row>
    <row r="4441" spans="1:10" x14ac:dyDescent="0.2">
      <c r="B4441" s="339" t="s">
        <v>1597</v>
      </c>
      <c r="C4441" s="339">
        <v>1</v>
      </c>
      <c r="D4441" s="339" t="s">
        <v>2</v>
      </c>
      <c r="E4441" s="339">
        <v>982.66</v>
      </c>
      <c r="F4441" s="339">
        <v>0</v>
      </c>
      <c r="G4441" s="339">
        <f>ROUND((C4441*(E4441)),2)</f>
        <v>982.66</v>
      </c>
      <c r="H4441" s="339">
        <f>ROUND((C4441*(F4441)),2)</f>
        <v>0</v>
      </c>
    </row>
    <row r="4442" spans="1:10" x14ac:dyDescent="0.2">
      <c r="B4442" s="339" t="s">
        <v>707</v>
      </c>
      <c r="G4442" s="339">
        <f>SUM(G4434:G4441)</f>
        <v>3032.97</v>
      </c>
      <c r="H4442" s="339">
        <f>SUM(H4434:H4441)</f>
        <v>356.19000000000005</v>
      </c>
      <c r="I4442" s="340">
        <f>SUM(G4442:H4442)</f>
        <v>3389.16</v>
      </c>
    </row>
    <row r="4444" spans="1:10" x14ac:dyDescent="0.2">
      <c r="A4444" s="339">
        <f>+A4430+0.01</f>
        <v>118.11000000000006</v>
      </c>
      <c r="B4444" s="339" t="s">
        <v>1598</v>
      </c>
      <c r="C4444" s="339">
        <v>1</v>
      </c>
      <c r="D4444" s="339" t="s">
        <v>2</v>
      </c>
      <c r="G4444" s="339">
        <f>+G4456/C4446</f>
        <v>3853.3799999999997</v>
      </c>
      <c r="H4444" s="339">
        <f>+H4456/C4446</f>
        <v>498.82000000000005</v>
      </c>
      <c r="I4444" s="340">
        <f>+H4444+G4444</f>
        <v>4352.2</v>
      </c>
      <c r="J4444" s="339" t="s">
        <v>701</v>
      </c>
    </row>
    <row r="4445" spans="1:10" x14ac:dyDescent="0.2">
      <c r="B4445" s="339" t="s">
        <v>1599</v>
      </c>
    </row>
    <row r="4446" spans="1:10" x14ac:dyDescent="0.2">
      <c r="B4446" s="339" t="s">
        <v>703</v>
      </c>
      <c r="C4446" s="339">
        <v>1</v>
      </c>
      <c r="D4446" s="339" t="s">
        <v>2</v>
      </c>
    </row>
    <row r="4447" spans="1:10" x14ac:dyDescent="0.2">
      <c r="B4447" s="339" t="s">
        <v>704</v>
      </c>
    </row>
    <row r="4448" spans="1:10" x14ac:dyDescent="0.2">
      <c r="B4448" s="339" t="s">
        <v>1561</v>
      </c>
      <c r="C4448" s="339">
        <f>0.0315*1.1</f>
        <v>3.465E-2</v>
      </c>
      <c r="D4448" s="339" t="s">
        <v>9</v>
      </c>
      <c r="E4448" s="339">
        <v>5219.4000000000005</v>
      </c>
      <c r="F4448" s="339">
        <v>851.22</v>
      </c>
      <c r="G4448" s="339">
        <f>ROUND((C4448*(E4448)),2)</f>
        <v>180.85</v>
      </c>
      <c r="H4448" s="339">
        <f>ROUND((C4448*(F4448)),2)</f>
        <v>29.49</v>
      </c>
    </row>
    <row r="4449" spans="1:10" x14ac:dyDescent="0.2">
      <c r="B4449" s="339" t="s">
        <v>1600</v>
      </c>
      <c r="C4449" s="339">
        <v>1.1000000000000001</v>
      </c>
      <c r="D4449" s="339" t="s">
        <v>2</v>
      </c>
      <c r="E4449" s="339">
        <v>2118.64</v>
      </c>
      <c r="F4449" s="339">
        <v>381.36</v>
      </c>
      <c r="G4449" s="339">
        <f>ROUND((C4449*(E4449)),2)</f>
        <v>2330.5</v>
      </c>
      <c r="H4449" s="339">
        <f>ROUND((C4449*(F4449)),2)</f>
        <v>419.5</v>
      </c>
    </row>
    <row r="4450" spans="1:10" x14ac:dyDescent="0.2">
      <c r="B4450" s="339" t="s">
        <v>1563</v>
      </c>
      <c r="C4450" s="339">
        <v>0.1</v>
      </c>
      <c r="D4450" s="339" t="s">
        <v>716</v>
      </c>
      <c r="E4450" s="339">
        <v>1137.29</v>
      </c>
      <c r="F4450" s="339">
        <v>204.71</v>
      </c>
      <c r="G4450" s="339">
        <f>ROUND((C4450*(E4450)),2)</f>
        <v>113.73</v>
      </c>
      <c r="H4450" s="339">
        <f>ROUND((C4450*(F4450)),2)</f>
        <v>20.47</v>
      </c>
    </row>
    <row r="4451" spans="1:10" x14ac:dyDescent="0.2">
      <c r="B4451" s="339" t="s">
        <v>1565</v>
      </c>
      <c r="C4451" s="339">
        <v>0.05</v>
      </c>
      <c r="D4451" s="339" t="s">
        <v>714</v>
      </c>
      <c r="E4451" s="339">
        <v>84.75</v>
      </c>
      <c r="F4451" s="339">
        <v>15.26</v>
      </c>
      <c r="G4451" s="339">
        <f>ROUND((C4451*(E4451)),2)</f>
        <v>4.24</v>
      </c>
      <c r="H4451" s="339">
        <f>ROUND((C4451*(F4451)),2)</f>
        <v>0.76</v>
      </c>
    </row>
    <row r="4452" spans="1:10" x14ac:dyDescent="0.2">
      <c r="B4452" s="339" t="s">
        <v>1564</v>
      </c>
      <c r="C4452" s="339">
        <v>2.5</v>
      </c>
      <c r="D4452" s="339" t="s">
        <v>692</v>
      </c>
      <c r="E4452" s="339">
        <v>63.56</v>
      </c>
      <c r="F4452" s="339">
        <v>11.44</v>
      </c>
      <c r="G4452" s="339">
        <f>ROUND((C4452*(E4452)),2)</f>
        <v>158.9</v>
      </c>
      <c r="H4452" s="339">
        <f>ROUND((C4452*(F4452)),2)</f>
        <v>28.6</v>
      </c>
    </row>
    <row r="4453" spans="1:10" x14ac:dyDescent="0.2">
      <c r="B4453" s="339" t="s">
        <v>1555</v>
      </c>
      <c r="C4453" s="339">
        <v>1</v>
      </c>
      <c r="D4453" s="339" t="s">
        <v>4</v>
      </c>
      <c r="E4453" s="339">
        <v>82.5</v>
      </c>
      <c r="F4453" s="339">
        <v>0</v>
      </c>
      <c r="G4453" s="339">
        <f>+E4453</f>
        <v>82.5</v>
      </c>
      <c r="H4453" s="339">
        <v>0</v>
      </c>
    </row>
    <row r="4454" spans="1:10" x14ac:dyDescent="0.2">
      <c r="B4454" s="339" t="s">
        <v>1227</v>
      </c>
    </row>
    <row r="4455" spans="1:10" x14ac:dyDescent="0.2">
      <c r="B4455" s="339" t="s">
        <v>1597</v>
      </c>
      <c r="C4455" s="339">
        <v>1</v>
      </c>
      <c r="D4455" s="339" t="s">
        <v>2</v>
      </c>
      <c r="E4455" s="339">
        <v>982.66</v>
      </c>
      <c r="F4455" s="339">
        <v>0</v>
      </c>
      <c r="G4455" s="339">
        <f>ROUND((C4455*(E4455)),2)</f>
        <v>982.66</v>
      </c>
      <c r="H4455" s="339">
        <f>ROUND((C4455*(F4455)),2)</f>
        <v>0</v>
      </c>
    </row>
    <row r="4456" spans="1:10" x14ac:dyDescent="0.2">
      <c r="B4456" s="339" t="s">
        <v>707</v>
      </c>
      <c r="G4456" s="339">
        <f>SUM(G4448:G4455)</f>
        <v>3853.3799999999997</v>
      </c>
      <c r="H4456" s="339">
        <f>SUM(H4448:H4455)</f>
        <v>498.82000000000005</v>
      </c>
      <c r="I4456" s="340">
        <f>SUM(G4456:H4456)</f>
        <v>4352.2</v>
      </c>
    </row>
    <row r="4458" spans="1:10" x14ac:dyDescent="0.2">
      <c r="A4458" s="339">
        <f>+A4444+0.01</f>
        <v>118.12000000000006</v>
      </c>
      <c r="B4458" s="339" t="s">
        <v>1601</v>
      </c>
      <c r="C4458" s="339">
        <v>1</v>
      </c>
      <c r="D4458" s="339" t="s">
        <v>2</v>
      </c>
      <c r="G4458" s="339">
        <f>+G4471/C4460</f>
        <v>4754.54</v>
      </c>
      <c r="H4458" s="339">
        <f>+H4471/C4460</f>
        <v>657.46</v>
      </c>
      <c r="I4458" s="340">
        <f>+H4458+G4458</f>
        <v>5412</v>
      </c>
      <c r="J4458" s="339" t="s">
        <v>701</v>
      </c>
    </row>
    <row r="4459" spans="1:10" x14ac:dyDescent="0.2">
      <c r="B4459" s="339" t="s">
        <v>1602</v>
      </c>
    </row>
    <row r="4460" spans="1:10" x14ac:dyDescent="0.2">
      <c r="B4460" s="339" t="s">
        <v>703</v>
      </c>
      <c r="C4460" s="339">
        <v>1</v>
      </c>
      <c r="D4460" s="339" t="s">
        <v>2</v>
      </c>
    </row>
    <row r="4461" spans="1:10" x14ac:dyDescent="0.2">
      <c r="B4461" s="339" t="s">
        <v>704</v>
      </c>
    </row>
    <row r="4462" spans="1:10" x14ac:dyDescent="0.2">
      <c r="B4462" s="339" t="s">
        <v>1561</v>
      </c>
      <c r="C4462" s="339">
        <f>0.0315*1.1</f>
        <v>3.465E-2</v>
      </c>
      <c r="D4462" s="339" t="s">
        <v>9</v>
      </c>
      <c r="E4462" s="339">
        <v>5219.4000000000005</v>
      </c>
      <c r="F4462" s="339">
        <v>851.22</v>
      </c>
      <c r="G4462" s="339">
        <f t="shared" ref="G4462:G4467" si="139">ROUND((C4462*(E4462)),2)</f>
        <v>180.85</v>
      </c>
      <c r="H4462" s="339">
        <f t="shared" ref="H4462:H4467" si="140">ROUND((C4462*(F4462)),2)</f>
        <v>29.49</v>
      </c>
    </row>
    <row r="4463" spans="1:10" x14ac:dyDescent="0.2">
      <c r="B4463" s="339" t="s">
        <v>1603</v>
      </c>
      <c r="C4463" s="339">
        <v>1.1000000000000001</v>
      </c>
      <c r="D4463" s="339" t="s">
        <v>2</v>
      </c>
      <c r="E4463" s="339">
        <v>2627.12</v>
      </c>
      <c r="F4463" s="339">
        <v>472.88</v>
      </c>
      <c r="G4463" s="339">
        <f t="shared" si="139"/>
        <v>2889.83</v>
      </c>
      <c r="H4463" s="339">
        <f t="shared" si="140"/>
        <v>520.16999999999996</v>
      </c>
    </row>
    <row r="4464" spans="1:10" x14ac:dyDescent="0.2">
      <c r="B4464" s="339" t="s">
        <v>1563</v>
      </c>
      <c r="C4464" s="339">
        <v>0.1</v>
      </c>
      <c r="D4464" s="339" t="s">
        <v>716</v>
      </c>
      <c r="E4464" s="339">
        <v>1137.29</v>
      </c>
      <c r="F4464" s="339">
        <v>204.71</v>
      </c>
      <c r="G4464" s="339">
        <f t="shared" si="139"/>
        <v>113.73</v>
      </c>
      <c r="H4464" s="339">
        <f t="shared" si="140"/>
        <v>20.47</v>
      </c>
    </row>
    <row r="4465" spans="1:10" x14ac:dyDescent="0.2">
      <c r="B4465" s="339" t="s">
        <v>1565</v>
      </c>
      <c r="C4465" s="339">
        <v>0.05</v>
      </c>
      <c r="D4465" s="339" t="s">
        <v>714</v>
      </c>
      <c r="E4465" s="339">
        <v>84.75</v>
      </c>
      <c r="F4465" s="339">
        <v>15.26</v>
      </c>
      <c r="G4465" s="339">
        <f t="shared" si="139"/>
        <v>4.24</v>
      </c>
      <c r="H4465" s="339">
        <f t="shared" si="140"/>
        <v>0.76</v>
      </c>
    </row>
    <row r="4466" spans="1:10" x14ac:dyDescent="0.2">
      <c r="B4466" s="339" t="s">
        <v>1579</v>
      </c>
      <c r="C4466" s="339">
        <v>1</v>
      </c>
      <c r="D4466" s="339" t="s">
        <v>2</v>
      </c>
      <c r="E4466" s="339">
        <v>322.02999999999997</v>
      </c>
      <c r="F4466" s="339">
        <v>57.97</v>
      </c>
      <c r="G4466" s="339">
        <f t="shared" si="139"/>
        <v>322.02999999999997</v>
      </c>
      <c r="H4466" s="339">
        <f t="shared" si="140"/>
        <v>57.97</v>
      </c>
    </row>
    <row r="4467" spans="1:10" x14ac:dyDescent="0.2">
      <c r="B4467" s="339" t="s">
        <v>1564</v>
      </c>
      <c r="C4467" s="339">
        <v>2.5</v>
      </c>
      <c r="D4467" s="339" t="s">
        <v>692</v>
      </c>
      <c r="E4467" s="339">
        <v>63.56</v>
      </c>
      <c r="F4467" s="339">
        <v>11.44</v>
      </c>
      <c r="G4467" s="339">
        <f t="shared" si="139"/>
        <v>158.9</v>
      </c>
      <c r="H4467" s="339">
        <f t="shared" si="140"/>
        <v>28.6</v>
      </c>
    </row>
    <row r="4468" spans="1:10" x14ac:dyDescent="0.2">
      <c r="B4468" s="339" t="s">
        <v>1555</v>
      </c>
      <c r="C4468" s="339">
        <v>1</v>
      </c>
      <c r="D4468" s="339" t="s">
        <v>4</v>
      </c>
      <c r="E4468" s="339">
        <v>102.3</v>
      </c>
      <c r="F4468" s="339">
        <v>0</v>
      </c>
      <c r="G4468" s="339">
        <f>+E4468</f>
        <v>102.3</v>
      </c>
      <c r="H4468" s="339">
        <v>0</v>
      </c>
    </row>
    <row r="4469" spans="1:10" x14ac:dyDescent="0.2">
      <c r="B4469" s="339" t="s">
        <v>1227</v>
      </c>
    </row>
    <row r="4470" spans="1:10" x14ac:dyDescent="0.2">
      <c r="B4470" s="339" t="s">
        <v>1597</v>
      </c>
      <c r="C4470" s="339">
        <v>1</v>
      </c>
      <c r="D4470" s="339" t="s">
        <v>2</v>
      </c>
      <c r="E4470" s="339">
        <v>982.66</v>
      </c>
      <c r="F4470" s="339">
        <v>0</v>
      </c>
      <c r="G4470" s="339">
        <f>ROUND((C4470*(E4470)),2)</f>
        <v>982.66</v>
      </c>
      <c r="H4470" s="339">
        <f>ROUND((C4470*(F4470)),2)</f>
        <v>0</v>
      </c>
    </row>
    <row r="4471" spans="1:10" x14ac:dyDescent="0.2">
      <c r="B4471" s="339" t="s">
        <v>707</v>
      </c>
      <c r="G4471" s="339">
        <f>SUM(G4462:G4470)</f>
        <v>4754.54</v>
      </c>
      <c r="H4471" s="339">
        <f>SUM(H4462:H4470)</f>
        <v>657.46</v>
      </c>
      <c r="I4471" s="340">
        <f>SUM(G4471:H4471)</f>
        <v>5412</v>
      </c>
    </row>
    <row r="4473" spans="1:10" x14ac:dyDescent="0.2">
      <c r="A4473" s="339">
        <v>119</v>
      </c>
      <c r="B4473" s="339" t="s">
        <v>1604</v>
      </c>
    </row>
    <row r="4474" spans="1:10" x14ac:dyDescent="0.2">
      <c r="A4474" s="339">
        <f>+A4473+0.01</f>
        <v>119.01</v>
      </c>
      <c r="B4474" s="339" t="s">
        <v>1605</v>
      </c>
      <c r="C4474" s="339">
        <v>1</v>
      </c>
      <c r="D4474" s="339" t="s">
        <v>1</v>
      </c>
      <c r="G4474" s="339">
        <f>+G4486/C4476</f>
        <v>709.29</v>
      </c>
      <c r="H4474" s="339">
        <f>+H4486/C4476</f>
        <v>47.589999999999996</v>
      </c>
      <c r="I4474" s="340">
        <f>+H4474+G4474</f>
        <v>756.88</v>
      </c>
      <c r="J4474" s="339" t="s">
        <v>701</v>
      </c>
    </row>
    <row r="4475" spans="1:10" x14ac:dyDescent="0.2">
      <c r="B4475" s="339" t="s">
        <v>1606</v>
      </c>
    </row>
    <row r="4476" spans="1:10" x14ac:dyDescent="0.2">
      <c r="B4476" s="339" t="s">
        <v>703</v>
      </c>
      <c r="C4476" s="339">
        <v>1</v>
      </c>
      <c r="D4476" s="339" t="s">
        <v>1</v>
      </c>
    </row>
    <row r="4477" spans="1:10" x14ac:dyDescent="0.2">
      <c r="B4477" s="339" t="s">
        <v>704</v>
      </c>
    </row>
    <row r="4478" spans="1:10" x14ac:dyDescent="0.2">
      <c r="B4478" s="339" t="s">
        <v>1561</v>
      </c>
      <c r="C4478" s="339">
        <f>ROUND((0.0315*0.07*1*1.1),4)</f>
        <v>2.3999999999999998E-3</v>
      </c>
      <c r="D4478" s="339" t="s">
        <v>9</v>
      </c>
      <c r="E4478" s="339">
        <v>5219.4000000000005</v>
      </c>
      <c r="F4478" s="339">
        <v>851.22</v>
      </c>
      <c r="G4478" s="339">
        <f>ROUND((C4478*(E4478)),2)</f>
        <v>12.53</v>
      </c>
      <c r="H4478" s="339">
        <f>ROUND((C4478*(F4478)),2)</f>
        <v>2.04</v>
      </c>
    </row>
    <row r="4479" spans="1:10" x14ac:dyDescent="0.2">
      <c r="B4479" s="339" t="s">
        <v>1562</v>
      </c>
      <c r="C4479" s="339">
        <v>0.05</v>
      </c>
      <c r="D4479" s="339" t="s">
        <v>2</v>
      </c>
      <c r="E4479" s="339">
        <v>754.24</v>
      </c>
      <c r="F4479" s="339">
        <v>135.76</v>
      </c>
      <c r="G4479" s="339">
        <f>ROUND((C4479*(E4479)),2)</f>
        <v>37.71</v>
      </c>
      <c r="H4479" s="339">
        <f>ROUND((C4479*(F4479)),2)</f>
        <v>6.79</v>
      </c>
    </row>
    <row r="4480" spans="1:10" x14ac:dyDescent="0.2">
      <c r="B4480" s="339" t="s">
        <v>1563</v>
      </c>
      <c r="C4480" s="339">
        <v>3.0000000000000001E-3</v>
      </c>
      <c r="D4480" s="339" t="s">
        <v>716</v>
      </c>
      <c r="E4480" s="339">
        <v>1137.29</v>
      </c>
      <c r="F4480" s="339">
        <v>204.71</v>
      </c>
      <c r="G4480" s="339">
        <f>ROUND((C4480*(E4480)),2)</f>
        <v>3.41</v>
      </c>
      <c r="H4480" s="339">
        <f>ROUND((C4480*(F4480)),2)</f>
        <v>0.61</v>
      </c>
    </row>
    <row r="4481" spans="1:10" x14ac:dyDescent="0.2">
      <c r="B4481" s="339" t="s">
        <v>1564</v>
      </c>
      <c r="C4481" s="339">
        <v>3.33</v>
      </c>
      <c r="D4481" s="339" t="s">
        <v>692</v>
      </c>
      <c r="E4481" s="339">
        <v>63.56</v>
      </c>
      <c r="F4481" s="339">
        <v>11.44</v>
      </c>
      <c r="G4481" s="339">
        <f>ROUND((C4481*(E4481)),2)</f>
        <v>211.65</v>
      </c>
      <c r="H4481" s="339">
        <f>ROUND((C4481*(F4481)),2)</f>
        <v>38.1</v>
      </c>
    </row>
    <row r="4482" spans="1:10" x14ac:dyDescent="0.2">
      <c r="B4482" s="339" t="s">
        <v>1565</v>
      </c>
      <c r="C4482" s="339">
        <v>3.0000000000000001E-3</v>
      </c>
      <c r="D4482" s="339" t="s">
        <v>714</v>
      </c>
      <c r="E4482" s="339">
        <v>84.75</v>
      </c>
      <c r="F4482" s="339">
        <v>15.26</v>
      </c>
      <c r="G4482" s="339">
        <f>ROUND((C4482*(E4482)),2)</f>
        <v>0.25</v>
      </c>
      <c r="H4482" s="339">
        <f>ROUND((C4482*(F4482)),2)</f>
        <v>0.05</v>
      </c>
    </row>
    <row r="4483" spans="1:10" x14ac:dyDescent="0.2">
      <c r="B4483" s="339" t="s">
        <v>1555</v>
      </c>
      <c r="C4483" s="339">
        <v>1</v>
      </c>
      <c r="D4483" s="339" t="s">
        <v>4</v>
      </c>
      <c r="E4483" s="339">
        <v>1.34</v>
      </c>
      <c r="F4483" s="339">
        <v>0</v>
      </c>
      <c r="G4483" s="339">
        <f>+E4483</f>
        <v>1.34</v>
      </c>
      <c r="H4483" s="339">
        <v>0</v>
      </c>
    </row>
    <row r="4484" spans="1:10" x14ac:dyDescent="0.2">
      <c r="B4484" s="339" t="s">
        <v>1227</v>
      </c>
    </row>
    <row r="4485" spans="1:10" x14ac:dyDescent="0.2">
      <c r="B4485" s="339" t="s">
        <v>1607</v>
      </c>
      <c r="C4485" s="339">
        <v>1</v>
      </c>
      <c r="D4485" s="339" t="s">
        <v>1</v>
      </c>
      <c r="E4485" s="339">
        <v>442.4</v>
      </c>
      <c r="F4485" s="339">
        <v>0</v>
      </c>
      <c r="G4485" s="339">
        <f>ROUND((C4485*(E4485)),2)</f>
        <v>442.4</v>
      </c>
      <c r="H4485" s="339">
        <f>ROUND((C4485*(F4485)),2)</f>
        <v>0</v>
      </c>
    </row>
    <row r="4486" spans="1:10" x14ac:dyDescent="0.2">
      <c r="B4486" s="339" t="s">
        <v>707</v>
      </c>
      <c r="G4486" s="339">
        <f>SUM(G4478:G4485)</f>
        <v>709.29</v>
      </c>
      <c r="H4486" s="339">
        <f>SUM(H4478:H4485)</f>
        <v>47.589999999999996</v>
      </c>
      <c r="I4486" s="340">
        <f>SUM(G4486:H4486)</f>
        <v>756.88</v>
      </c>
    </row>
    <row r="4488" spans="1:10" x14ac:dyDescent="0.2">
      <c r="A4488" s="339">
        <f>+A4474+0.01</f>
        <v>119.02000000000001</v>
      </c>
      <c r="B4488" s="339" t="s">
        <v>1608</v>
      </c>
      <c r="C4488" s="339">
        <v>1</v>
      </c>
      <c r="D4488" s="339" t="s">
        <v>1</v>
      </c>
      <c r="G4488" s="339">
        <f>+G4500/C4490</f>
        <v>725.08999999999992</v>
      </c>
      <c r="H4488" s="339">
        <f>+H4500/C4490</f>
        <v>50.33</v>
      </c>
      <c r="I4488" s="340">
        <f>+H4488+G4488</f>
        <v>775.42</v>
      </c>
      <c r="J4488" s="339" t="s">
        <v>701</v>
      </c>
    </row>
    <row r="4489" spans="1:10" x14ac:dyDescent="0.2">
      <c r="B4489" s="339" t="s">
        <v>1609</v>
      </c>
    </row>
    <row r="4490" spans="1:10" x14ac:dyDescent="0.2">
      <c r="B4490" s="339" t="s">
        <v>703</v>
      </c>
      <c r="C4490" s="339">
        <v>1</v>
      </c>
      <c r="D4490" s="339" t="s">
        <v>1</v>
      </c>
    </row>
    <row r="4491" spans="1:10" x14ac:dyDescent="0.2">
      <c r="B4491" s="339" t="s">
        <v>704</v>
      </c>
    </row>
    <row r="4492" spans="1:10" x14ac:dyDescent="0.2">
      <c r="B4492" s="339" t="s">
        <v>1561</v>
      </c>
      <c r="C4492" s="339">
        <f>ROUND((0.0315*0.07*1*1.1),4)</f>
        <v>2.3999999999999998E-3</v>
      </c>
      <c r="D4492" s="339" t="s">
        <v>9</v>
      </c>
      <c r="E4492" s="339">
        <v>5219.4000000000005</v>
      </c>
      <c r="F4492" s="339">
        <v>851.22</v>
      </c>
      <c r="G4492" s="339">
        <f>ROUND((C4492*(E4492)),2)</f>
        <v>12.53</v>
      </c>
      <c r="H4492" s="339">
        <f>ROUND((C4492*(F4492)),2)</f>
        <v>2.04</v>
      </c>
    </row>
    <row r="4493" spans="1:10" x14ac:dyDescent="0.2">
      <c r="B4493" s="339" t="s">
        <v>1569</v>
      </c>
      <c r="C4493" s="339">
        <v>0.05</v>
      </c>
      <c r="D4493" s="339" t="s">
        <v>2</v>
      </c>
      <c r="E4493" s="339">
        <v>1059.32</v>
      </c>
      <c r="F4493" s="339">
        <v>190.68</v>
      </c>
      <c r="G4493" s="339">
        <f>ROUND((C4493*(E4493)),2)</f>
        <v>52.97</v>
      </c>
      <c r="H4493" s="339">
        <f>ROUND((C4493*(F4493)),2)</f>
        <v>9.5299999999999994</v>
      </c>
    </row>
    <row r="4494" spans="1:10" x14ac:dyDescent="0.2">
      <c r="B4494" s="339" t="s">
        <v>1563</v>
      </c>
      <c r="C4494" s="339">
        <v>3.0000000000000001E-3</v>
      </c>
      <c r="D4494" s="339" t="s">
        <v>716</v>
      </c>
      <c r="E4494" s="339">
        <v>1137.29</v>
      </c>
      <c r="F4494" s="339">
        <v>204.71</v>
      </c>
      <c r="G4494" s="339">
        <f>ROUND((C4494*(E4494)),2)</f>
        <v>3.41</v>
      </c>
      <c r="H4494" s="339">
        <f>ROUND((C4494*(F4494)),2)</f>
        <v>0.61</v>
      </c>
    </row>
    <row r="4495" spans="1:10" x14ac:dyDescent="0.2">
      <c r="B4495" s="339" t="s">
        <v>1564</v>
      </c>
      <c r="C4495" s="339">
        <v>3.33</v>
      </c>
      <c r="D4495" s="339" t="s">
        <v>692</v>
      </c>
      <c r="E4495" s="339">
        <v>63.56</v>
      </c>
      <c r="F4495" s="339">
        <v>11.44</v>
      </c>
      <c r="G4495" s="339">
        <f>ROUND((C4495*(E4495)),2)</f>
        <v>211.65</v>
      </c>
      <c r="H4495" s="339">
        <f>ROUND((C4495*(F4495)),2)</f>
        <v>38.1</v>
      </c>
    </row>
    <row r="4496" spans="1:10" x14ac:dyDescent="0.2">
      <c r="B4496" s="339" t="s">
        <v>1565</v>
      </c>
      <c r="C4496" s="339">
        <v>3.0000000000000001E-3</v>
      </c>
      <c r="D4496" s="339" t="s">
        <v>714</v>
      </c>
      <c r="E4496" s="339">
        <v>84.75</v>
      </c>
      <c r="F4496" s="339">
        <v>15.26</v>
      </c>
      <c r="G4496" s="339">
        <f>ROUND((C4496*(E4496)),2)</f>
        <v>0.25</v>
      </c>
      <c r="H4496" s="339">
        <f>ROUND((C4496*(F4496)),2)</f>
        <v>0.05</v>
      </c>
    </row>
    <row r="4497" spans="1:10" x14ac:dyDescent="0.2">
      <c r="B4497" s="339" t="s">
        <v>1555</v>
      </c>
      <c r="C4497" s="339">
        <v>1</v>
      </c>
      <c r="D4497" s="339" t="s">
        <v>4</v>
      </c>
      <c r="E4497" s="339">
        <v>1.88</v>
      </c>
      <c r="F4497" s="339">
        <v>0</v>
      </c>
      <c r="G4497" s="339">
        <f>+E4497</f>
        <v>1.88</v>
      </c>
      <c r="H4497" s="339">
        <v>0</v>
      </c>
    </row>
    <row r="4498" spans="1:10" x14ac:dyDescent="0.2">
      <c r="B4498" s="339" t="s">
        <v>1227</v>
      </c>
    </row>
    <row r="4499" spans="1:10" x14ac:dyDescent="0.2">
      <c r="B4499" s="339" t="s">
        <v>1607</v>
      </c>
      <c r="C4499" s="339">
        <v>1</v>
      </c>
      <c r="D4499" s="339" t="s">
        <v>1</v>
      </c>
      <c r="E4499" s="339">
        <v>442.4</v>
      </c>
      <c r="F4499" s="339">
        <v>0</v>
      </c>
      <c r="G4499" s="339">
        <f>ROUND((C4499*(E4499)),2)</f>
        <v>442.4</v>
      </c>
      <c r="H4499" s="339">
        <f>ROUND((C4499*(F4499)),2)</f>
        <v>0</v>
      </c>
    </row>
    <row r="4500" spans="1:10" x14ac:dyDescent="0.2">
      <c r="B4500" s="339" t="s">
        <v>707</v>
      </c>
      <c r="G4500" s="339">
        <f>SUM(G4492:G4499)</f>
        <v>725.08999999999992</v>
      </c>
      <c r="H4500" s="339">
        <f>SUM(H4492:H4499)</f>
        <v>50.33</v>
      </c>
      <c r="I4500" s="340">
        <f>SUM(G4500:H4500)</f>
        <v>775.42</v>
      </c>
    </row>
    <row r="4502" spans="1:10" x14ac:dyDescent="0.2">
      <c r="A4502" s="339">
        <f>+A4488+0.01</f>
        <v>119.03000000000002</v>
      </c>
      <c r="B4502" s="339" t="s">
        <v>1610</v>
      </c>
      <c r="C4502" s="339">
        <v>1</v>
      </c>
      <c r="D4502" s="339" t="s">
        <v>1</v>
      </c>
      <c r="G4502" s="339">
        <f>+G4514/C4504</f>
        <v>796.58999999999992</v>
      </c>
      <c r="H4502" s="339">
        <f>+H4514/C4504</f>
        <v>62.769999999999996</v>
      </c>
      <c r="I4502" s="340">
        <f>+H4502+G4502</f>
        <v>859.3599999999999</v>
      </c>
      <c r="J4502" s="339" t="s">
        <v>701</v>
      </c>
    </row>
    <row r="4503" spans="1:10" x14ac:dyDescent="0.2">
      <c r="B4503" s="339" t="s">
        <v>1611</v>
      </c>
    </row>
    <row r="4504" spans="1:10" x14ac:dyDescent="0.2">
      <c r="B4504" s="339" t="s">
        <v>703</v>
      </c>
      <c r="C4504" s="339">
        <v>1</v>
      </c>
      <c r="D4504" s="339" t="s">
        <v>1</v>
      </c>
    </row>
    <row r="4505" spans="1:10" x14ac:dyDescent="0.2">
      <c r="B4505" s="339" t="s">
        <v>704</v>
      </c>
    </row>
    <row r="4506" spans="1:10" x14ac:dyDescent="0.2">
      <c r="B4506" s="339" t="s">
        <v>1561</v>
      </c>
      <c r="C4506" s="339">
        <f>ROUND((0.0315*0.07*1*1.1),4)</f>
        <v>2.3999999999999998E-3</v>
      </c>
      <c r="D4506" s="339" t="s">
        <v>9</v>
      </c>
      <c r="E4506" s="339">
        <v>5219.4000000000005</v>
      </c>
      <c r="F4506" s="339">
        <v>851.22</v>
      </c>
      <c r="G4506" s="339">
        <f>ROUND((C4506*(E4506)),2)</f>
        <v>12.53</v>
      </c>
      <c r="H4506" s="339">
        <f>ROUND((C4506*(F4506)),2)</f>
        <v>2.04</v>
      </c>
    </row>
    <row r="4507" spans="1:10" x14ac:dyDescent="0.2">
      <c r="B4507" s="339" t="s">
        <v>1572</v>
      </c>
      <c r="C4507" s="339">
        <v>0.08</v>
      </c>
      <c r="D4507" s="339" t="s">
        <v>2</v>
      </c>
      <c r="E4507" s="339">
        <v>1525.42</v>
      </c>
      <c r="F4507" s="339">
        <v>274.58</v>
      </c>
      <c r="G4507" s="339">
        <f>ROUND((C4507*(E4507)),2)</f>
        <v>122.03</v>
      </c>
      <c r="H4507" s="339">
        <f>ROUND((C4507*(F4507)),2)</f>
        <v>21.97</v>
      </c>
    </row>
    <row r="4508" spans="1:10" x14ac:dyDescent="0.2">
      <c r="B4508" s="339" t="s">
        <v>1563</v>
      </c>
      <c r="C4508" s="339">
        <v>3.0000000000000001E-3</v>
      </c>
      <c r="D4508" s="339" t="s">
        <v>716</v>
      </c>
      <c r="E4508" s="339">
        <v>1137.29</v>
      </c>
      <c r="F4508" s="339">
        <v>204.71</v>
      </c>
      <c r="G4508" s="339">
        <f>ROUND((C4508*(E4508)),2)</f>
        <v>3.41</v>
      </c>
      <c r="H4508" s="339">
        <f>ROUND((C4508*(F4508)),2)</f>
        <v>0.61</v>
      </c>
    </row>
    <row r="4509" spans="1:10" x14ac:dyDescent="0.2">
      <c r="B4509" s="339" t="s">
        <v>1564</v>
      </c>
      <c r="C4509" s="339">
        <v>3.33</v>
      </c>
      <c r="D4509" s="339" t="s">
        <v>692</v>
      </c>
      <c r="E4509" s="339">
        <v>63.56</v>
      </c>
      <c r="F4509" s="339">
        <v>11.44</v>
      </c>
      <c r="G4509" s="339">
        <f>ROUND((C4509*(E4509)),2)</f>
        <v>211.65</v>
      </c>
      <c r="H4509" s="339">
        <f>ROUND((C4509*(F4509)),2)</f>
        <v>38.1</v>
      </c>
    </row>
    <row r="4510" spans="1:10" x14ac:dyDescent="0.2">
      <c r="B4510" s="339" t="s">
        <v>1565</v>
      </c>
      <c r="C4510" s="339">
        <v>3.0000000000000001E-3</v>
      </c>
      <c r="D4510" s="339" t="s">
        <v>714</v>
      </c>
      <c r="E4510" s="339">
        <v>84.75</v>
      </c>
      <c r="F4510" s="339">
        <v>15.26</v>
      </c>
      <c r="G4510" s="339">
        <f>ROUND((C4510*(E4510)),2)</f>
        <v>0.25</v>
      </c>
      <c r="H4510" s="339">
        <f>ROUND((C4510*(F4510)),2)</f>
        <v>0.05</v>
      </c>
    </row>
    <row r="4511" spans="1:10" x14ac:dyDescent="0.2">
      <c r="B4511" s="339" t="s">
        <v>1555</v>
      </c>
      <c r="C4511" s="339">
        <v>1</v>
      </c>
      <c r="D4511" s="339" t="s">
        <v>4</v>
      </c>
      <c r="E4511" s="339">
        <v>4.32</v>
      </c>
      <c r="F4511" s="339">
        <v>0</v>
      </c>
      <c r="G4511" s="339">
        <f>+E4511</f>
        <v>4.32</v>
      </c>
      <c r="H4511" s="339">
        <v>0</v>
      </c>
    </row>
    <row r="4512" spans="1:10" x14ac:dyDescent="0.2">
      <c r="B4512" s="339" t="s">
        <v>1227</v>
      </c>
    </row>
    <row r="4513" spans="1:10" x14ac:dyDescent="0.2">
      <c r="B4513" s="339" t="s">
        <v>1607</v>
      </c>
      <c r="C4513" s="339">
        <v>1</v>
      </c>
      <c r="D4513" s="339" t="s">
        <v>1</v>
      </c>
      <c r="E4513" s="339">
        <v>442.4</v>
      </c>
      <c r="F4513" s="339">
        <v>0</v>
      </c>
      <c r="G4513" s="339">
        <f>ROUND((C4513*(E4513)),2)</f>
        <v>442.4</v>
      </c>
      <c r="H4513" s="339">
        <f>ROUND((C4513*(F4513)),2)</f>
        <v>0</v>
      </c>
    </row>
    <row r="4514" spans="1:10" x14ac:dyDescent="0.2">
      <c r="B4514" s="339" t="s">
        <v>707</v>
      </c>
      <c r="G4514" s="339">
        <f>SUM(G4506:G4513)</f>
        <v>796.58999999999992</v>
      </c>
      <c r="H4514" s="339">
        <f>SUM(H4506:H4513)</f>
        <v>62.769999999999996</v>
      </c>
      <c r="I4514" s="340">
        <f>SUM(G4514:H4514)</f>
        <v>859.3599999999999</v>
      </c>
    </row>
    <row r="4516" spans="1:10" x14ac:dyDescent="0.2">
      <c r="A4516" s="339">
        <f>+A4502+0.01</f>
        <v>119.04000000000002</v>
      </c>
      <c r="B4516" s="339" t="s">
        <v>1612</v>
      </c>
      <c r="C4516" s="339">
        <v>1</v>
      </c>
      <c r="D4516" s="339" t="s">
        <v>1</v>
      </c>
      <c r="G4516" s="339">
        <f>+G4528/C4518</f>
        <v>763.57999999999993</v>
      </c>
      <c r="H4516" s="339">
        <f>+H4528/C4518</f>
        <v>57</v>
      </c>
      <c r="I4516" s="340">
        <f>+H4516+G4516</f>
        <v>820.57999999999993</v>
      </c>
      <c r="J4516" s="339" t="s">
        <v>701</v>
      </c>
    </row>
    <row r="4517" spans="1:10" x14ac:dyDescent="0.2">
      <c r="B4517" s="339" t="s">
        <v>1613</v>
      </c>
    </row>
    <row r="4518" spans="1:10" x14ac:dyDescent="0.2">
      <c r="B4518" s="339" t="s">
        <v>703</v>
      </c>
      <c r="C4518" s="339">
        <v>1</v>
      </c>
      <c r="D4518" s="339" t="s">
        <v>1</v>
      </c>
    </row>
    <row r="4519" spans="1:10" x14ac:dyDescent="0.2">
      <c r="B4519" s="339" t="s">
        <v>704</v>
      </c>
    </row>
    <row r="4520" spans="1:10" x14ac:dyDescent="0.2">
      <c r="B4520" s="339" t="s">
        <v>1561</v>
      </c>
      <c r="C4520" s="339">
        <f>ROUND((0.0315*0.08*1*1.1),4)</f>
        <v>2.8E-3</v>
      </c>
      <c r="D4520" s="339" t="s">
        <v>9</v>
      </c>
      <c r="E4520" s="339">
        <v>5219.4000000000005</v>
      </c>
      <c r="F4520" s="339">
        <v>851.22</v>
      </c>
      <c r="G4520" s="339">
        <f>ROUND((C4520*(E4520)),2)</f>
        <v>14.61</v>
      </c>
      <c r="H4520" s="339">
        <f>ROUND((C4520*(F4520)),2)</f>
        <v>2.38</v>
      </c>
    </row>
    <row r="4521" spans="1:10" x14ac:dyDescent="0.2">
      <c r="B4521" s="339" t="s">
        <v>1575</v>
      </c>
      <c r="C4521" s="339">
        <v>0.08</v>
      </c>
      <c r="D4521" s="339" t="s">
        <v>2</v>
      </c>
      <c r="E4521" s="339">
        <v>1101.69</v>
      </c>
      <c r="F4521" s="339">
        <v>198.3</v>
      </c>
      <c r="G4521" s="339">
        <f>ROUND((C4521*(E4521)),2)</f>
        <v>88.14</v>
      </c>
      <c r="H4521" s="339">
        <f>ROUND((C4521*(F4521)),2)</f>
        <v>15.86</v>
      </c>
    </row>
    <row r="4522" spans="1:10" x14ac:dyDescent="0.2">
      <c r="B4522" s="339" t="s">
        <v>1563</v>
      </c>
      <c r="C4522" s="339">
        <v>3.0000000000000001E-3</v>
      </c>
      <c r="D4522" s="339" t="s">
        <v>716</v>
      </c>
      <c r="E4522" s="339">
        <v>1137.29</v>
      </c>
      <c r="F4522" s="339">
        <v>204.71</v>
      </c>
      <c r="G4522" s="339">
        <f>ROUND((C4522*(E4522)),2)</f>
        <v>3.41</v>
      </c>
      <c r="H4522" s="339">
        <f>ROUND((C4522*(F4522)),2)</f>
        <v>0.61</v>
      </c>
    </row>
    <row r="4523" spans="1:10" x14ac:dyDescent="0.2">
      <c r="B4523" s="339" t="s">
        <v>1564</v>
      </c>
      <c r="C4523" s="339">
        <v>3.33</v>
      </c>
      <c r="D4523" s="339" t="s">
        <v>692</v>
      </c>
      <c r="E4523" s="339">
        <v>63.56</v>
      </c>
      <c r="F4523" s="339">
        <v>11.44</v>
      </c>
      <c r="G4523" s="339">
        <f>ROUND((C4523*(E4523)),2)</f>
        <v>211.65</v>
      </c>
      <c r="H4523" s="339">
        <f>ROUND((C4523*(F4523)),2)</f>
        <v>38.1</v>
      </c>
    </row>
    <row r="4524" spans="1:10" x14ac:dyDescent="0.2">
      <c r="B4524" s="339" t="s">
        <v>1565</v>
      </c>
      <c r="C4524" s="339">
        <v>3.0000000000000001E-3</v>
      </c>
      <c r="D4524" s="339" t="s">
        <v>714</v>
      </c>
      <c r="E4524" s="339">
        <v>84.75</v>
      </c>
      <c r="F4524" s="339">
        <v>15.26</v>
      </c>
      <c r="G4524" s="339">
        <f>ROUND((C4524*(E4524)),2)</f>
        <v>0.25</v>
      </c>
      <c r="H4524" s="339">
        <f>ROUND((C4524*(F4524)),2)</f>
        <v>0.05</v>
      </c>
    </row>
    <row r="4525" spans="1:10" x14ac:dyDescent="0.2">
      <c r="B4525" s="339" t="s">
        <v>1555</v>
      </c>
      <c r="C4525" s="339">
        <v>1</v>
      </c>
      <c r="D4525" s="339" t="s">
        <v>4</v>
      </c>
      <c r="E4525" s="339">
        <v>3.12</v>
      </c>
      <c r="F4525" s="339">
        <v>0</v>
      </c>
      <c r="G4525" s="339">
        <f>+E4525</f>
        <v>3.12</v>
      </c>
      <c r="H4525" s="339">
        <v>0</v>
      </c>
    </row>
    <row r="4526" spans="1:10" x14ac:dyDescent="0.2">
      <c r="B4526" s="339" t="s">
        <v>1227</v>
      </c>
    </row>
    <row r="4527" spans="1:10" x14ac:dyDescent="0.2">
      <c r="B4527" s="339" t="s">
        <v>1607</v>
      </c>
      <c r="C4527" s="339">
        <v>1</v>
      </c>
      <c r="D4527" s="339" t="s">
        <v>1</v>
      </c>
      <c r="E4527" s="339">
        <v>442.4</v>
      </c>
      <c r="F4527" s="339">
        <v>0</v>
      </c>
      <c r="G4527" s="339">
        <f>ROUND((C4527*(E4527)),2)</f>
        <v>442.4</v>
      </c>
      <c r="H4527" s="339">
        <f>ROUND((C4527*(F4527)),2)</f>
        <v>0</v>
      </c>
    </row>
    <row r="4528" spans="1:10" x14ac:dyDescent="0.2">
      <c r="B4528" s="339" t="s">
        <v>707</v>
      </c>
      <c r="G4528" s="339">
        <f>SUM(G4520:G4527)</f>
        <v>763.57999999999993</v>
      </c>
      <c r="H4528" s="339">
        <f>SUM(H4520:H4527)</f>
        <v>57</v>
      </c>
      <c r="I4528" s="340">
        <f>SUM(G4528:H4528)</f>
        <v>820.57999999999993</v>
      </c>
    </row>
    <row r="4530" spans="1:10" x14ac:dyDescent="0.2">
      <c r="A4530" s="339">
        <f>+A4516+0.01</f>
        <v>119.05000000000003</v>
      </c>
      <c r="B4530" s="339" t="s">
        <v>1614</v>
      </c>
      <c r="C4530" s="339">
        <v>1</v>
      </c>
      <c r="D4530" s="339" t="s">
        <v>1</v>
      </c>
      <c r="G4530" s="339">
        <f>+G4542/C4532</f>
        <v>421.66999999999996</v>
      </c>
      <c r="H4530" s="339">
        <f>+H4542/C4532</f>
        <v>46.52</v>
      </c>
      <c r="I4530" s="340">
        <f>+H4530+G4530</f>
        <v>468.18999999999994</v>
      </c>
      <c r="J4530" s="339" t="s">
        <v>701</v>
      </c>
    </row>
    <row r="4531" spans="1:10" x14ac:dyDescent="0.2">
      <c r="B4531" s="339" t="s">
        <v>1615</v>
      </c>
    </row>
    <row r="4532" spans="1:10" x14ac:dyDescent="0.2">
      <c r="B4532" s="339" t="s">
        <v>703</v>
      </c>
      <c r="C4532" s="339">
        <v>1</v>
      </c>
      <c r="D4532" s="339" t="s">
        <v>1</v>
      </c>
    </row>
    <row r="4533" spans="1:10" x14ac:dyDescent="0.2">
      <c r="B4533" s="339" t="s">
        <v>704</v>
      </c>
    </row>
    <row r="4534" spans="1:10" x14ac:dyDescent="0.2">
      <c r="B4534" s="339" t="s">
        <v>1561</v>
      </c>
      <c r="C4534" s="339">
        <f>ROUND((0.0315*0.07*1*1.1),4)</f>
        <v>2.3999999999999998E-3</v>
      </c>
      <c r="D4534" s="339" t="s">
        <v>9</v>
      </c>
      <c r="E4534" s="339">
        <v>5219.4000000000005</v>
      </c>
      <c r="F4534" s="339">
        <v>851.22</v>
      </c>
      <c r="G4534" s="339">
        <f>ROUND((C4534*(E4534)),2)</f>
        <v>12.53</v>
      </c>
      <c r="H4534" s="339">
        <f>ROUND((C4534*(F4534)),2)</f>
        <v>2.04</v>
      </c>
    </row>
    <row r="4535" spans="1:10" x14ac:dyDescent="0.2">
      <c r="B4535" s="339" t="s">
        <v>1578</v>
      </c>
      <c r="C4535" s="339">
        <v>0.05</v>
      </c>
      <c r="D4535" s="339" t="s">
        <v>2</v>
      </c>
      <c r="E4535" s="339">
        <v>635.59</v>
      </c>
      <c r="F4535" s="339">
        <v>114.41</v>
      </c>
      <c r="G4535" s="339">
        <f>ROUND((C4535*(E4535)),2)</f>
        <v>31.78</v>
      </c>
      <c r="H4535" s="339">
        <f>ROUND((C4535*(F4535)),2)</f>
        <v>5.72</v>
      </c>
    </row>
    <row r="4536" spans="1:10" x14ac:dyDescent="0.2">
      <c r="B4536" s="339" t="s">
        <v>1563</v>
      </c>
      <c r="C4536" s="339">
        <v>3.0000000000000001E-3</v>
      </c>
      <c r="D4536" s="339" t="s">
        <v>716</v>
      </c>
      <c r="E4536" s="339">
        <v>1137.29</v>
      </c>
      <c r="F4536" s="339">
        <v>204.71</v>
      </c>
      <c r="G4536" s="339">
        <f>ROUND((C4536*(E4536)),2)</f>
        <v>3.41</v>
      </c>
      <c r="H4536" s="339">
        <f>ROUND((C4536*(F4536)),2)</f>
        <v>0.61</v>
      </c>
    </row>
    <row r="4537" spans="1:10" x14ac:dyDescent="0.2">
      <c r="B4537" s="339" t="s">
        <v>1565</v>
      </c>
      <c r="C4537" s="339">
        <v>3.0000000000000001E-3</v>
      </c>
      <c r="D4537" s="339" t="s">
        <v>714</v>
      </c>
      <c r="E4537" s="339">
        <v>84.75</v>
      </c>
      <c r="F4537" s="339">
        <v>15.26</v>
      </c>
      <c r="G4537" s="339">
        <f>ROUND((C4537*(E4537)),2)</f>
        <v>0.25</v>
      </c>
      <c r="H4537" s="339">
        <f>ROUND((C4537*(F4537)),2)</f>
        <v>0.05</v>
      </c>
    </row>
    <row r="4538" spans="1:10" x14ac:dyDescent="0.2">
      <c r="B4538" s="339" t="s">
        <v>1580</v>
      </c>
      <c r="C4538" s="339">
        <v>3.33</v>
      </c>
      <c r="D4538" s="339" t="s">
        <v>692</v>
      </c>
      <c r="E4538" s="339">
        <v>63.56</v>
      </c>
      <c r="F4538" s="339">
        <v>11.44</v>
      </c>
      <c r="G4538" s="339">
        <f>ROUND((C4538*(E4538)),2)</f>
        <v>211.65</v>
      </c>
      <c r="H4538" s="339">
        <f>ROUND((C4538*(F4538)),2)</f>
        <v>38.1</v>
      </c>
    </row>
    <row r="4539" spans="1:10" x14ac:dyDescent="0.2">
      <c r="B4539" s="339" t="s">
        <v>1555</v>
      </c>
      <c r="C4539" s="339">
        <v>1</v>
      </c>
      <c r="D4539" s="339" t="s">
        <v>4</v>
      </c>
      <c r="E4539" s="339">
        <v>1.1299999999999999</v>
      </c>
      <c r="F4539" s="339">
        <v>0</v>
      </c>
      <c r="G4539" s="339">
        <f>+E4539</f>
        <v>1.1299999999999999</v>
      </c>
      <c r="H4539" s="339">
        <v>0</v>
      </c>
    </row>
    <row r="4540" spans="1:10" x14ac:dyDescent="0.2">
      <c r="B4540" s="339" t="s">
        <v>1227</v>
      </c>
    </row>
    <row r="4541" spans="1:10" x14ac:dyDescent="0.2">
      <c r="B4541" s="339" t="s">
        <v>1607</v>
      </c>
      <c r="C4541" s="339">
        <v>1</v>
      </c>
      <c r="D4541" s="339" t="s">
        <v>1</v>
      </c>
      <c r="E4541" s="339">
        <v>160.91999999999999</v>
      </c>
      <c r="F4541" s="339">
        <v>0</v>
      </c>
      <c r="G4541" s="339">
        <f>ROUND((C4541*(E4541)),2)</f>
        <v>160.91999999999999</v>
      </c>
      <c r="H4541" s="339">
        <f>ROUND((C4541*(F4541)),2)</f>
        <v>0</v>
      </c>
    </row>
    <row r="4542" spans="1:10" x14ac:dyDescent="0.2">
      <c r="B4542" s="339" t="s">
        <v>707</v>
      </c>
      <c r="G4542" s="339">
        <f>SUM(G4534:G4541)</f>
        <v>421.66999999999996</v>
      </c>
      <c r="H4542" s="339">
        <f>SUM(H4534:H4541)</f>
        <v>46.52</v>
      </c>
      <c r="I4542" s="340">
        <f>SUM(G4542:H4542)</f>
        <v>468.18999999999994</v>
      </c>
    </row>
    <row r="4544" spans="1:10" x14ac:dyDescent="0.2">
      <c r="A4544" s="339">
        <f>+A4530+0.01</f>
        <v>119.06000000000003</v>
      </c>
      <c r="B4544" s="339" t="s">
        <v>1616</v>
      </c>
      <c r="C4544" s="339">
        <v>1</v>
      </c>
      <c r="D4544" s="339" t="s">
        <v>1</v>
      </c>
      <c r="G4544" s="339">
        <f>+G4556/C4546</f>
        <v>431.53</v>
      </c>
      <c r="H4544" s="339">
        <f>+H4556/C4546</f>
        <v>48.24</v>
      </c>
      <c r="I4544" s="340">
        <f>+H4544+G4544</f>
        <v>479.77</v>
      </c>
      <c r="J4544" s="339" t="s">
        <v>701</v>
      </c>
    </row>
    <row r="4545" spans="1:10" x14ac:dyDescent="0.2">
      <c r="B4545" s="339" t="s">
        <v>1617</v>
      </c>
    </row>
    <row r="4546" spans="1:10" x14ac:dyDescent="0.2">
      <c r="B4546" s="339" t="s">
        <v>703</v>
      </c>
      <c r="C4546" s="339">
        <v>1</v>
      </c>
      <c r="D4546" s="339" t="s">
        <v>1</v>
      </c>
    </row>
    <row r="4547" spans="1:10" x14ac:dyDescent="0.2">
      <c r="B4547" s="339" t="s">
        <v>704</v>
      </c>
    </row>
    <row r="4548" spans="1:10" x14ac:dyDescent="0.2">
      <c r="B4548" s="339" t="s">
        <v>1561</v>
      </c>
      <c r="C4548" s="339">
        <f>ROUND((0.0315*0.07*1*1.1),4)</f>
        <v>2.3999999999999998E-3</v>
      </c>
      <c r="D4548" s="339" t="s">
        <v>9</v>
      </c>
      <c r="E4548" s="339">
        <v>5219.4000000000005</v>
      </c>
      <c r="F4548" s="339">
        <v>851.22</v>
      </c>
      <c r="G4548" s="339">
        <f>ROUND((C4548*(E4548)),2)</f>
        <v>12.53</v>
      </c>
      <c r="H4548" s="339">
        <f>ROUND((C4548*(F4548)),2)</f>
        <v>2.04</v>
      </c>
    </row>
    <row r="4549" spans="1:10" x14ac:dyDescent="0.2">
      <c r="B4549" s="339" t="s">
        <v>1584</v>
      </c>
      <c r="C4549" s="339">
        <v>0.05</v>
      </c>
      <c r="D4549" s="339" t="s">
        <v>2</v>
      </c>
      <c r="E4549" s="339">
        <v>826.27</v>
      </c>
      <c r="F4549" s="339">
        <v>148.72999999999999</v>
      </c>
      <c r="G4549" s="339">
        <f>ROUND((C4549*(E4549)),2)</f>
        <v>41.31</v>
      </c>
      <c r="H4549" s="339">
        <f>ROUND((C4549*(F4549)),2)</f>
        <v>7.44</v>
      </c>
    </row>
    <row r="4550" spans="1:10" x14ac:dyDescent="0.2">
      <c r="B4550" s="339" t="s">
        <v>1563</v>
      </c>
      <c r="C4550" s="339">
        <v>3.0000000000000001E-3</v>
      </c>
      <c r="D4550" s="339" t="s">
        <v>716</v>
      </c>
      <c r="E4550" s="339">
        <v>1137.29</v>
      </c>
      <c r="F4550" s="339">
        <v>204.71</v>
      </c>
      <c r="G4550" s="339">
        <f>ROUND((C4550*(E4550)),2)</f>
        <v>3.41</v>
      </c>
      <c r="H4550" s="339">
        <f>ROUND((C4550*(F4550)),2)</f>
        <v>0.61</v>
      </c>
    </row>
    <row r="4551" spans="1:10" x14ac:dyDescent="0.2">
      <c r="B4551" s="339" t="s">
        <v>1565</v>
      </c>
      <c r="C4551" s="339">
        <v>3.0000000000000001E-3</v>
      </c>
      <c r="D4551" s="339" t="s">
        <v>714</v>
      </c>
      <c r="E4551" s="339">
        <v>84.75</v>
      </c>
      <c r="F4551" s="339">
        <v>15.26</v>
      </c>
      <c r="G4551" s="339">
        <f>ROUND((C4551*(E4551)),2)</f>
        <v>0.25</v>
      </c>
      <c r="H4551" s="339">
        <f>ROUND((C4551*(F4551)),2)</f>
        <v>0.05</v>
      </c>
    </row>
    <row r="4552" spans="1:10" x14ac:dyDescent="0.2">
      <c r="B4552" s="339" t="s">
        <v>1580</v>
      </c>
      <c r="C4552" s="339">
        <v>3.33</v>
      </c>
      <c r="D4552" s="339" t="s">
        <v>692</v>
      </c>
      <c r="E4552" s="339">
        <v>63.56</v>
      </c>
      <c r="F4552" s="339">
        <v>11.44</v>
      </c>
      <c r="G4552" s="339">
        <f>ROUND((C4552*(E4552)),2)</f>
        <v>211.65</v>
      </c>
      <c r="H4552" s="339">
        <f>ROUND((C4552*(F4552)),2)</f>
        <v>38.1</v>
      </c>
    </row>
    <row r="4553" spans="1:10" x14ac:dyDescent="0.2">
      <c r="B4553" s="339" t="s">
        <v>1555</v>
      </c>
      <c r="C4553" s="339">
        <v>1</v>
      </c>
      <c r="D4553" s="339" t="s">
        <v>4</v>
      </c>
      <c r="E4553" s="339">
        <v>1.46</v>
      </c>
      <c r="F4553" s="339">
        <v>0</v>
      </c>
      <c r="G4553" s="339">
        <f>+E4553</f>
        <v>1.46</v>
      </c>
      <c r="H4553" s="339">
        <v>0</v>
      </c>
    </row>
    <row r="4554" spans="1:10" x14ac:dyDescent="0.2">
      <c r="B4554" s="339" t="s">
        <v>1227</v>
      </c>
    </row>
    <row r="4555" spans="1:10" x14ac:dyDescent="0.2">
      <c r="B4555" s="339" t="s">
        <v>1607</v>
      </c>
      <c r="C4555" s="339">
        <v>1</v>
      </c>
      <c r="D4555" s="339" t="s">
        <v>1</v>
      </c>
      <c r="E4555" s="339">
        <v>160.91999999999999</v>
      </c>
      <c r="F4555" s="339">
        <v>0</v>
      </c>
      <c r="G4555" s="339">
        <f>ROUND((C4555*(E4555)),2)</f>
        <v>160.91999999999999</v>
      </c>
      <c r="H4555" s="339">
        <f>ROUND((C4555*(F4555)),2)</f>
        <v>0</v>
      </c>
    </row>
    <row r="4556" spans="1:10" x14ac:dyDescent="0.2">
      <c r="B4556" s="339" t="s">
        <v>707</v>
      </c>
      <c r="G4556" s="339">
        <f>SUM(G4548:G4555)</f>
        <v>431.53</v>
      </c>
      <c r="H4556" s="339">
        <f>SUM(H4548:H4555)</f>
        <v>48.24</v>
      </c>
      <c r="I4556" s="340">
        <f>SUM(G4556:H4556)</f>
        <v>479.77</v>
      </c>
    </row>
    <row r="4558" spans="1:10" x14ac:dyDescent="0.2">
      <c r="A4558" s="339">
        <f>+A4544+0.01</f>
        <v>119.07000000000004</v>
      </c>
      <c r="B4558" s="339" t="s">
        <v>1618</v>
      </c>
      <c r="C4558" s="339">
        <v>1</v>
      </c>
      <c r="D4558" s="339" t="s">
        <v>1</v>
      </c>
      <c r="G4558" s="339">
        <f>+G4570/C4560</f>
        <v>642.44000000000005</v>
      </c>
      <c r="H4558" s="339">
        <f>+H4570/C4560</f>
        <v>42.629999999999995</v>
      </c>
      <c r="I4558" s="340">
        <f>+H4558+G4558</f>
        <v>685.07</v>
      </c>
      <c r="J4558" s="339" t="s">
        <v>701</v>
      </c>
    </row>
    <row r="4559" spans="1:10" x14ac:dyDescent="0.2">
      <c r="B4559" s="339" t="s">
        <v>1619</v>
      </c>
    </row>
    <row r="4560" spans="1:10" x14ac:dyDescent="0.2">
      <c r="B4560" s="339" t="s">
        <v>703</v>
      </c>
      <c r="C4560" s="339">
        <v>1</v>
      </c>
      <c r="D4560" s="339" t="s">
        <v>1</v>
      </c>
    </row>
    <row r="4561" spans="1:10" x14ac:dyDescent="0.2">
      <c r="B4561" s="339" t="s">
        <v>704</v>
      </c>
    </row>
    <row r="4562" spans="1:10" x14ac:dyDescent="0.2">
      <c r="B4562" s="339" t="s">
        <v>1561</v>
      </c>
      <c r="C4562" s="339">
        <f>ROUND((0.0315*0.07*1*1.1),4)</f>
        <v>2.3999999999999998E-3</v>
      </c>
      <c r="D4562" s="339" t="s">
        <v>9</v>
      </c>
      <c r="E4562" s="339">
        <v>6070.6200000000008</v>
      </c>
      <c r="F4562" s="339">
        <v>1092.71</v>
      </c>
      <c r="G4562" s="339">
        <f>ROUND((C4562*(E4562)),2)</f>
        <v>14.57</v>
      </c>
      <c r="H4562" s="339">
        <f>ROUND((C4562*(F4562)),2)</f>
        <v>2.62</v>
      </c>
    </row>
    <row r="4563" spans="1:10" x14ac:dyDescent="0.2">
      <c r="B4563" s="339" t="s">
        <v>1588</v>
      </c>
      <c r="C4563" s="339">
        <v>0.08</v>
      </c>
      <c r="D4563" s="339" t="s">
        <v>2</v>
      </c>
      <c r="E4563" s="339">
        <v>1144.07</v>
      </c>
      <c r="F4563" s="339">
        <v>205.93</v>
      </c>
      <c r="G4563" s="339">
        <f>ROUND((C4563*(E4563)),2)</f>
        <v>91.53</v>
      </c>
      <c r="H4563" s="339">
        <f>ROUND((C4563*(F4563)),2)</f>
        <v>16.47</v>
      </c>
    </row>
    <row r="4564" spans="1:10" x14ac:dyDescent="0.2">
      <c r="B4564" s="339" t="s">
        <v>1563</v>
      </c>
      <c r="C4564" s="339">
        <v>3.0000000000000001E-3</v>
      </c>
      <c r="D4564" s="339" t="s">
        <v>716</v>
      </c>
      <c r="E4564" s="339">
        <v>1137.29</v>
      </c>
      <c r="F4564" s="339">
        <v>204.71</v>
      </c>
      <c r="G4564" s="339">
        <f>ROUND((C4564*(E4564)),2)</f>
        <v>3.41</v>
      </c>
      <c r="H4564" s="339">
        <f>ROUND((C4564*(F4564)),2)</f>
        <v>0.61</v>
      </c>
    </row>
    <row r="4565" spans="1:10" x14ac:dyDescent="0.2">
      <c r="B4565" s="339" t="s">
        <v>1565</v>
      </c>
      <c r="C4565" s="339">
        <v>3.0000000000000001E-3</v>
      </c>
      <c r="D4565" s="339" t="s">
        <v>714</v>
      </c>
      <c r="E4565" s="339">
        <v>84.75</v>
      </c>
      <c r="F4565" s="339">
        <v>15.26</v>
      </c>
      <c r="G4565" s="339">
        <f>ROUND((C4565*(E4565)),2)</f>
        <v>0.25</v>
      </c>
      <c r="H4565" s="339">
        <f>ROUND((C4565*(F4565)),2)</f>
        <v>0.05</v>
      </c>
    </row>
    <row r="4566" spans="1:10" x14ac:dyDescent="0.2">
      <c r="B4566" s="339" t="s">
        <v>1589</v>
      </c>
      <c r="C4566" s="339">
        <v>2</v>
      </c>
      <c r="D4566" s="339" t="s">
        <v>692</v>
      </c>
      <c r="E4566" s="339">
        <v>63.56</v>
      </c>
      <c r="F4566" s="339">
        <v>11.44</v>
      </c>
      <c r="G4566" s="339">
        <f>ROUND((C4566*(E4566)),2)</f>
        <v>127.12</v>
      </c>
      <c r="H4566" s="339">
        <f>ROUND((C4566*(F4566)),2)</f>
        <v>22.88</v>
      </c>
    </row>
    <row r="4567" spans="1:10" x14ac:dyDescent="0.2">
      <c r="B4567" s="339" t="s">
        <v>1555</v>
      </c>
      <c r="C4567" s="339">
        <v>1</v>
      </c>
      <c r="D4567" s="339" t="s">
        <v>4</v>
      </c>
      <c r="E4567" s="339">
        <v>3.24</v>
      </c>
      <c r="F4567" s="339">
        <v>0</v>
      </c>
      <c r="G4567" s="339">
        <f>+E4567</f>
        <v>3.24</v>
      </c>
      <c r="H4567" s="339">
        <v>0</v>
      </c>
    </row>
    <row r="4568" spans="1:10" x14ac:dyDescent="0.2">
      <c r="B4568" s="339" t="s">
        <v>1227</v>
      </c>
    </row>
    <row r="4569" spans="1:10" x14ac:dyDescent="0.2">
      <c r="B4569" s="339" t="s">
        <v>1607</v>
      </c>
      <c r="C4569" s="339">
        <v>1</v>
      </c>
      <c r="D4569" s="339" t="s">
        <v>1</v>
      </c>
      <c r="E4569" s="339">
        <v>402.32</v>
      </c>
      <c r="F4569" s="339">
        <v>0</v>
      </c>
      <c r="G4569" s="339">
        <f>ROUND((C4569*(E4569)),2)</f>
        <v>402.32</v>
      </c>
      <c r="H4569" s="339">
        <f>ROUND((C4569*(F4569)),2)</f>
        <v>0</v>
      </c>
    </row>
    <row r="4570" spans="1:10" x14ac:dyDescent="0.2">
      <c r="B4570" s="339" t="s">
        <v>707</v>
      </c>
      <c r="G4570" s="339">
        <f>SUM(G4562:G4569)</f>
        <v>642.44000000000005</v>
      </c>
      <c r="H4570" s="339">
        <f>SUM(H4562:H4569)</f>
        <v>42.629999999999995</v>
      </c>
      <c r="I4570" s="340">
        <f>SUM(G4570:H4570)</f>
        <v>685.07</v>
      </c>
    </row>
    <row r="4572" spans="1:10" x14ac:dyDescent="0.2">
      <c r="A4572" s="339">
        <f>+A4558+0.01</f>
        <v>119.08000000000004</v>
      </c>
      <c r="B4572" s="339" t="s">
        <v>1620</v>
      </c>
      <c r="C4572" s="339">
        <v>1</v>
      </c>
      <c r="D4572" s="339" t="s">
        <v>1</v>
      </c>
      <c r="G4572" s="339">
        <f>+G4584/C4574</f>
        <v>659.98</v>
      </c>
      <c r="H4572" s="339">
        <f>+H4584/C4574</f>
        <v>45.69</v>
      </c>
      <c r="I4572" s="340">
        <f>+H4572+G4572</f>
        <v>705.67000000000007</v>
      </c>
      <c r="J4572" s="339" t="s">
        <v>701</v>
      </c>
    </row>
    <row r="4573" spans="1:10" x14ac:dyDescent="0.2">
      <c r="B4573" s="339" t="s">
        <v>1621</v>
      </c>
    </row>
    <row r="4574" spans="1:10" x14ac:dyDescent="0.2">
      <c r="B4574" s="339" t="s">
        <v>703</v>
      </c>
      <c r="C4574" s="339">
        <v>1</v>
      </c>
      <c r="D4574" s="339" t="s">
        <v>1</v>
      </c>
    </row>
    <row r="4575" spans="1:10" x14ac:dyDescent="0.2">
      <c r="B4575" s="339" t="s">
        <v>704</v>
      </c>
    </row>
    <row r="4576" spans="1:10" x14ac:dyDescent="0.2">
      <c r="B4576" s="339" t="s">
        <v>1561</v>
      </c>
      <c r="C4576" s="339">
        <f>ROUND((0.0315*0.07*1*1.1),4)</f>
        <v>2.3999999999999998E-3</v>
      </c>
      <c r="D4576" s="339" t="s">
        <v>9</v>
      </c>
      <c r="E4576" s="339">
        <v>6070.6200000000008</v>
      </c>
      <c r="F4576" s="339">
        <v>1092.71</v>
      </c>
      <c r="G4576" s="339">
        <f>ROUND((C4576*(E4576)),2)</f>
        <v>14.57</v>
      </c>
      <c r="H4576" s="339">
        <f>ROUND((C4576*(F4576)),2)</f>
        <v>2.62</v>
      </c>
    </row>
    <row r="4577" spans="1:10" x14ac:dyDescent="0.2">
      <c r="B4577" s="339" t="s">
        <v>1593</v>
      </c>
      <c r="C4577" s="339">
        <v>0.08</v>
      </c>
      <c r="D4577" s="339" t="s">
        <v>2</v>
      </c>
      <c r="E4577" s="339">
        <v>1355.93</v>
      </c>
      <c r="F4577" s="339">
        <v>244.07</v>
      </c>
      <c r="G4577" s="339">
        <f>ROUND((C4577*(E4577)),2)</f>
        <v>108.47</v>
      </c>
      <c r="H4577" s="339">
        <f>ROUND((C4577*(F4577)),2)</f>
        <v>19.53</v>
      </c>
    </row>
    <row r="4578" spans="1:10" x14ac:dyDescent="0.2">
      <c r="B4578" s="339" t="s">
        <v>1563</v>
      </c>
      <c r="C4578" s="339">
        <v>3.0000000000000001E-3</v>
      </c>
      <c r="D4578" s="339" t="s">
        <v>716</v>
      </c>
      <c r="E4578" s="339">
        <v>1137.29</v>
      </c>
      <c r="F4578" s="339">
        <v>204.71</v>
      </c>
      <c r="G4578" s="339">
        <f>ROUND((C4578*(E4578)),2)</f>
        <v>3.41</v>
      </c>
      <c r="H4578" s="339">
        <f>ROUND((C4578*(F4578)),2)</f>
        <v>0.61</v>
      </c>
    </row>
    <row r="4579" spans="1:10" x14ac:dyDescent="0.2">
      <c r="B4579" s="339" t="s">
        <v>1565</v>
      </c>
      <c r="C4579" s="339">
        <v>3.0000000000000001E-3</v>
      </c>
      <c r="D4579" s="339" t="s">
        <v>714</v>
      </c>
      <c r="E4579" s="339">
        <v>84.75</v>
      </c>
      <c r="F4579" s="339">
        <v>15.26</v>
      </c>
      <c r="G4579" s="339">
        <f>ROUND((C4579*(E4579)),2)</f>
        <v>0.25</v>
      </c>
      <c r="H4579" s="339">
        <f>ROUND((C4579*(F4579)),2)</f>
        <v>0.05</v>
      </c>
    </row>
    <row r="4580" spans="1:10" x14ac:dyDescent="0.2">
      <c r="B4580" s="339" t="s">
        <v>1589</v>
      </c>
      <c r="C4580" s="339">
        <v>2</v>
      </c>
      <c r="D4580" s="339" t="s">
        <v>692</v>
      </c>
      <c r="E4580" s="339">
        <v>63.56</v>
      </c>
      <c r="F4580" s="339">
        <v>11.44</v>
      </c>
      <c r="G4580" s="339">
        <f>ROUND((C4580*(E4580)),2)</f>
        <v>127.12</v>
      </c>
      <c r="H4580" s="339">
        <f>ROUND((C4580*(F4580)),2)</f>
        <v>22.88</v>
      </c>
    </row>
    <row r="4581" spans="1:10" x14ac:dyDescent="0.2">
      <c r="B4581" s="339" t="s">
        <v>1555</v>
      </c>
      <c r="C4581" s="339">
        <v>1</v>
      </c>
      <c r="D4581" s="339" t="s">
        <v>4</v>
      </c>
      <c r="E4581" s="339">
        <v>3.84</v>
      </c>
      <c r="F4581" s="339">
        <v>0</v>
      </c>
      <c r="G4581" s="339">
        <f>+E4581</f>
        <v>3.84</v>
      </c>
      <c r="H4581" s="339">
        <v>0</v>
      </c>
    </row>
    <row r="4582" spans="1:10" x14ac:dyDescent="0.2">
      <c r="B4582" s="339" t="s">
        <v>1227</v>
      </c>
    </row>
    <row r="4583" spans="1:10" x14ac:dyDescent="0.2">
      <c r="B4583" s="339" t="s">
        <v>1607</v>
      </c>
      <c r="C4583" s="339">
        <v>1</v>
      </c>
      <c r="D4583" s="339" t="s">
        <v>1</v>
      </c>
      <c r="E4583" s="339">
        <v>402.32</v>
      </c>
      <c r="F4583" s="339">
        <v>0</v>
      </c>
      <c r="G4583" s="339">
        <f>ROUND((C4583*(E4583)),2)</f>
        <v>402.32</v>
      </c>
      <c r="H4583" s="339">
        <f>ROUND((C4583*(F4583)),2)</f>
        <v>0</v>
      </c>
    </row>
    <row r="4584" spans="1:10" x14ac:dyDescent="0.2">
      <c r="B4584" s="339" t="s">
        <v>707</v>
      </c>
      <c r="G4584" s="339">
        <f>SUM(G4576:G4583)</f>
        <v>659.98</v>
      </c>
      <c r="H4584" s="339">
        <f>SUM(H4576:H4583)</f>
        <v>45.69</v>
      </c>
      <c r="I4584" s="340">
        <f>SUM(G4584:H4584)</f>
        <v>705.67000000000007</v>
      </c>
    </row>
    <row r="4586" spans="1:10" x14ac:dyDescent="0.2">
      <c r="A4586" s="339">
        <f>+A4572+0.01</f>
        <v>119.09000000000005</v>
      </c>
      <c r="B4586" s="339" t="s">
        <v>1622</v>
      </c>
      <c r="C4586" s="339">
        <v>1</v>
      </c>
      <c r="D4586" s="339" t="s">
        <v>1</v>
      </c>
      <c r="G4586" s="339">
        <f>+G4598/C4588</f>
        <v>748.06</v>
      </c>
      <c r="H4586" s="339">
        <f>+H4598/C4588</f>
        <v>61.28</v>
      </c>
      <c r="I4586" s="340">
        <f>+H4586+G4586</f>
        <v>809.33999999999992</v>
      </c>
      <c r="J4586" s="339" t="s">
        <v>701</v>
      </c>
    </row>
    <row r="4587" spans="1:10" x14ac:dyDescent="0.2">
      <c r="B4587" s="339" t="s">
        <v>1623</v>
      </c>
    </row>
    <row r="4588" spans="1:10" x14ac:dyDescent="0.2">
      <c r="B4588" s="339" t="s">
        <v>703</v>
      </c>
      <c r="C4588" s="339">
        <v>1</v>
      </c>
      <c r="D4588" s="339" t="s">
        <v>1</v>
      </c>
    </row>
    <row r="4589" spans="1:10" x14ac:dyDescent="0.2">
      <c r="B4589" s="339" t="s">
        <v>704</v>
      </c>
    </row>
    <row r="4590" spans="1:10" x14ac:dyDescent="0.2">
      <c r="B4590" s="339" t="s">
        <v>1561</v>
      </c>
      <c r="C4590" s="339">
        <f>ROUND((0.0315*0.08*1*1.1),4)</f>
        <v>2.8E-3</v>
      </c>
      <c r="D4590" s="339" t="s">
        <v>9</v>
      </c>
      <c r="E4590" s="339">
        <v>5219.4000000000005</v>
      </c>
      <c r="F4590" s="339">
        <v>851.22</v>
      </c>
      <c r="G4590" s="339">
        <f>ROUND((C4590*(E4590)),2)</f>
        <v>14.61</v>
      </c>
      <c r="H4590" s="339">
        <f>ROUND((C4590*(F4590)),2)</f>
        <v>2.38</v>
      </c>
    </row>
    <row r="4591" spans="1:10" x14ac:dyDescent="0.2">
      <c r="B4591" s="339" t="s">
        <v>1596</v>
      </c>
      <c r="C4591" s="339">
        <v>0.08</v>
      </c>
      <c r="D4591" s="339" t="s">
        <v>2</v>
      </c>
      <c r="E4591" s="339">
        <v>1398.31</v>
      </c>
      <c r="F4591" s="339">
        <v>251.7</v>
      </c>
      <c r="G4591" s="339">
        <f>ROUND((C4591*(E4591)),2)</f>
        <v>111.86</v>
      </c>
      <c r="H4591" s="339">
        <f>ROUND((C4591*(F4591)),2)</f>
        <v>20.14</v>
      </c>
    </row>
    <row r="4592" spans="1:10" x14ac:dyDescent="0.2">
      <c r="B4592" s="339" t="s">
        <v>1563</v>
      </c>
      <c r="C4592" s="339">
        <v>3.0000000000000001E-3</v>
      </c>
      <c r="D4592" s="339" t="s">
        <v>716</v>
      </c>
      <c r="E4592" s="339">
        <v>1137.29</v>
      </c>
      <c r="F4592" s="339">
        <v>204.71</v>
      </c>
      <c r="G4592" s="339">
        <f>ROUND((C4592*(E4592)),2)</f>
        <v>3.41</v>
      </c>
      <c r="H4592" s="339">
        <f>ROUND((C4592*(F4592)),2)</f>
        <v>0.61</v>
      </c>
    </row>
    <row r="4593" spans="1:10" x14ac:dyDescent="0.2">
      <c r="B4593" s="339" t="s">
        <v>1565</v>
      </c>
      <c r="C4593" s="339">
        <v>3.0000000000000001E-3</v>
      </c>
      <c r="D4593" s="339" t="s">
        <v>714</v>
      </c>
      <c r="E4593" s="339">
        <v>84.75</v>
      </c>
      <c r="F4593" s="339">
        <v>15.26</v>
      </c>
      <c r="G4593" s="339">
        <f>ROUND((C4593*(E4593)),2)</f>
        <v>0.25</v>
      </c>
      <c r="H4593" s="339">
        <f>ROUND((C4593*(F4593)),2)</f>
        <v>0.05</v>
      </c>
    </row>
    <row r="4594" spans="1:10" x14ac:dyDescent="0.2">
      <c r="B4594" s="339" t="s">
        <v>1564</v>
      </c>
      <c r="C4594" s="339">
        <v>3.33</v>
      </c>
      <c r="D4594" s="339" t="s">
        <v>692</v>
      </c>
      <c r="E4594" s="339">
        <v>63.56</v>
      </c>
      <c r="F4594" s="339">
        <v>11.44</v>
      </c>
      <c r="G4594" s="339">
        <f>ROUND((C4594*(E4594)),2)</f>
        <v>211.65</v>
      </c>
      <c r="H4594" s="339">
        <f>ROUND((C4594*(F4594)),2)</f>
        <v>38.1</v>
      </c>
    </row>
    <row r="4595" spans="1:10" x14ac:dyDescent="0.2">
      <c r="B4595" s="339" t="s">
        <v>1555</v>
      </c>
      <c r="C4595" s="339">
        <v>1</v>
      </c>
      <c r="D4595" s="339" t="s">
        <v>4</v>
      </c>
      <c r="E4595" s="339">
        <v>3.96</v>
      </c>
      <c r="F4595" s="339">
        <v>0</v>
      </c>
      <c r="G4595" s="339">
        <f>+E4595</f>
        <v>3.96</v>
      </c>
      <c r="H4595" s="339">
        <v>0</v>
      </c>
    </row>
    <row r="4596" spans="1:10" x14ac:dyDescent="0.2">
      <c r="B4596" s="339" t="s">
        <v>1227</v>
      </c>
    </row>
    <row r="4597" spans="1:10" x14ac:dyDescent="0.2">
      <c r="B4597" s="339" t="s">
        <v>1607</v>
      </c>
      <c r="C4597" s="339">
        <v>1</v>
      </c>
      <c r="D4597" s="339" t="s">
        <v>1</v>
      </c>
      <c r="E4597" s="339">
        <v>402.32</v>
      </c>
      <c r="F4597" s="339">
        <v>0</v>
      </c>
      <c r="G4597" s="339">
        <f>ROUND((C4597*(E4597)),2)</f>
        <v>402.32</v>
      </c>
      <c r="H4597" s="339">
        <f>ROUND((C4597*(F4597)),2)</f>
        <v>0</v>
      </c>
    </row>
    <row r="4598" spans="1:10" x14ac:dyDescent="0.2">
      <c r="B4598" s="339" t="s">
        <v>707</v>
      </c>
      <c r="G4598" s="339">
        <f>SUM(G4590:G4597)</f>
        <v>748.06</v>
      </c>
      <c r="H4598" s="339">
        <f>SUM(H4590:H4597)</f>
        <v>61.28</v>
      </c>
      <c r="I4598" s="340">
        <f>SUM(G4598:H4598)</f>
        <v>809.33999999999992</v>
      </c>
    </row>
    <row r="4600" spans="1:10" x14ac:dyDescent="0.2">
      <c r="A4600" s="339">
        <f>+A4586+0.01</f>
        <v>119.10000000000005</v>
      </c>
      <c r="B4600" s="339" t="s">
        <v>1624</v>
      </c>
      <c r="C4600" s="339">
        <v>1</v>
      </c>
      <c r="D4600" s="339" t="s">
        <v>1</v>
      </c>
      <c r="G4600" s="339">
        <f>+G4612/C4602</f>
        <v>807.73</v>
      </c>
      <c r="H4600" s="339">
        <f>+H4612/C4602</f>
        <v>71.650000000000006</v>
      </c>
      <c r="I4600" s="340">
        <f>+H4600+G4600</f>
        <v>879.38</v>
      </c>
      <c r="J4600" s="339" t="s">
        <v>701</v>
      </c>
    </row>
    <row r="4601" spans="1:10" x14ac:dyDescent="0.2">
      <c r="B4601" s="339" t="s">
        <v>1625</v>
      </c>
    </row>
    <row r="4602" spans="1:10" x14ac:dyDescent="0.2">
      <c r="B4602" s="339" t="s">
        <v>703</v>
      </c>
      <c r="C4602" s="339">
        <v>1</v>
      </c>
      <c r="D4602" s="339" t="s">
        <v>1</v>
      </c>
    </row>
    <row r="4603" spans="1:10" x14ac:dyDescent="0.2">
      <c r="B4603" s="339" t="s">
        <v>704</v>
      </c>
    </row>
    <row r="4604" spans="1:10" x14ac:dyDescent="0.2">
      <c r="B4604" s="339" t="s">
        <v>1561</v>
      </c>
      <c r="C4604" s="339">
        <f>ROUND((0.0315*0.08*1*1.1),4)</f>
        <v>2.8E-3</v>
      </c>
      <c r="D4604" s="339" t="s">
        <v>9</v>
      </c>
      <c r="E4604" s="339">
        <v>5219.4000000000005</v>
      </c>
      <c r="F4604" s="339">
        <v>851.22</v>
      </c>
      <c r="G4604" s="339">
        <f>ROUND((C4604*(E4604)),2)</f>
        <v>14.61</v>
      </c>
      <c r="H4604" s="339">
        <f>ROUND((C4604*(F4604)),2)</f>
        <v>2.38</v>
      </c>
    </row>
    <row r="4605" spans="1:10" x14ac:dyDescent="0.2">
      <c r="B4605" s="339" t="s">
        <v>1600</v>
      </c>
      <c r="C4605" s="339">
        <v>0.08</v>
      </c>
      <c r="D4605" s="339" t="s">
        <v>2</v>
      </c>
      <c r="E4605" s="339">
        <v>2118.64</v>
      </c>
      <c r="F4605" s="339">
        <v>381.36</v>
      </c>
      <c r="G4605" s="339">
        <f>ROUND((C4605*(E4605)),2)</f>
        <v>169.49</v>
      </c>
      <c r="H4605" s="339">
        <f>ROUND((C4605*(F4605)),2)</f>
        <v>30.51</v>
      </c>
    </row>
    <row r="4606" spans="1:10" x14ac:dyDescent="0.2">
      <c r="B4606" s="339" t="s">
        <v>1563</v>
      </c>
      <c r="C4606" s="339">
        <v>3.0000000000000001E-3</v>
      </c>
      <c r="D4606" s="339" t="s">
        <v>716</v>
      </c>
      <c r="E4606" s="339">
        <v>1137.29</v>
      </c>
      <c r="F4606" s="339">
        <v>204.71</v>
      </c>
      <c r="G4606" s="339">
        <f>ROUND((C4606*(E4606)),2)</f>
        <v>3.41</v>
      </c>
      <c r="H4606" s="339">
        <f>ROUND((C4606*(F4606)),2)</f>
        <v>0.61</v>
      </c>
    </row>
    <row r="4607" spans="1:10" x14ac:dyDescent="0.2">
      <c r="B4607" s="339" t="s">
        <v>1565</v>
      </c>
      <c r="C4607" s="339">
        <v>3.0000000000000001E-3</v>
      </c>
      <c r="D4607" s="339" t="s">
        <v>714</v>
      </c>
      <c r="E4607" s="339">
        <v>84.75</v>
      </c>
      <c r="F4607" s="339">
        <v>15.26</v>
      </c>
      <c r="G4607" s="339">
        <f>ROUND((C4607*(E4607)),2)</f>
        <v>0.25</v>
      </c>
      <c r="H4607" s="339">
        <f>ROUND((C4607*(F4607)),2)</f>
        <v>0.05</v>
      </c>
    </row>
    <row r="4608" spans="1:10" x14ac:dyDescent="0.2">
      <c r="B4608" s="339" t="s">
        <v>1564</v>
      </c>
      <c r="C4608" s="339">
        <v>3.33</v>
      </c>
      <c r="D4608" s="339" t="s">
        <v>692</v>
      </c>
      <c r="E4608" s="339">
        <v>63.56</v>
      </c>
      <c r="F4608" s="339">
        <v>11.44</v>
      </c>
      <c r="G4608" s="339">
        <f>ROUND((C4608*(E4608)),2)</f>
        <v>211.65</v>
      </c>
      <c r="H4608" s="339">
        <f>ROUND((C4608*(F4608)),2)</f>
        <v>38.1</v>
      </c>
    </row>
    <row r="4609" spans="1:10" x14ac:dyDescent="0.2">
      <c r="B4609" s="339" t="s">
        <v>1555</v>
      </c>
      <c r="C4609" s="339">
        <v>1</v>
      </c>
      <c r="D4609" s="339" t="s">
        <v>4</v>
      </c>
      <c r="E4609" s="339">
        <v>6</v>
      </c>
      <c r="F4609" s="339">
        <v>0</v>
      </c>
      <c r="G4609" s="339">
        <f>+E4609</f>
        <v>6</v>
      </c>
      <c r="H4609" s="339">
        <v>0</v>
      </c>
    </row>
    <row r="4610" spans="1:10" x14ac:dyDescent="0.2">
      <c r="B4610" s="339" t="s">
        <v>1227</v>
      </c>
    </row>
    <row r="4611" spans="1:10" x14ac:dyDescent="0.2">
      <c r="B4611" s="339" t="s">
        <v>1607</v>
      </c>
      <c r="C4611" s="339">
        <v>1</v>
      </c>
      <c r="D4611" s="339" t="s">
        <v>1</v>
      </c>
      <c r="E4611" s="339">
        <v>402.32</v>
      </c>
      <c r="F4611" s="339">
        <v>0</v>
      </c>
      <c r="G4611" s="339">
        <f>ROUND((C4611*(E4611)),2)</f>
        <v>402.32</v>
      </c>
      <c r="H4611" s="339">
        <f>ROUND((C4611*(F4611)),2)</f>
        <v>0</v>
      </c>
    </row>
    <row r="4612" spans="1:10" x14ac:dyDescent="0.2">
      <c r="B4612" s="339" t="s">
        <v>707</v>
      </c>
      <c r="G4612" s="339">
        <f>SUM(G4604:G4611)</f>
        <v>807.73</v>
      </c>
      <c r="H4612" s="339">
        <f>SUM(H4604:H4611)</f>
        <v>71.650000000000006</v>
      </c>
      <c r="I4612" s="340">
        <f>SUM(G4612:H4612)</f>
        <v>879.38</v>
      </c>
    </row>
    <row r="4614" spans="1:10" x14ac:dyDescent="0.2">
      <c r="A4614" s="339">
        <f>+A4600+0.01</f>
        <v>119.11000000000006</v>
      </c>
      <c r="B4614" s="339" t="s">
        <v>1626</v>
      </c>
      <c r="C4614" s="339">
        <v>1</v>
      </c>
      <c r="D4614" s="339" t="s">
        <v>1</v>
      </c>
      <c r="G4614" s="339">
        <f>+G4626/C4616</f>
        <v>849.84999999999991</v>
      </c>
      <c r="H4614" s="339">
        <f>+H4626/C4616</f>
        <v>78.97</v>
      </c>
      <c r="I4614" s="340">
        <f>+H4614+G4614</f>
        <v>928.81999999999994</v>
      </c>
      <c r="J4614" s="339" t="s">
        <v>701</v>
      </c>
    </row>
    <row r="4615" spans="1:10" x14ac:dyDescent="0.2">
      <c r="B4615" s="339" t="s">
        <v>1627</v>
      </c>
    </row>
    <row r="4616" spans="1:10" x14ac:dyDescent="0.2">
      <c r="B4616" s="339" t="s">
        <v>703</v>
      </c>
      <c r="C4616" s="339">
        <v>1</v>
      </c>
      <c r="D4616" s="339" t="s">
        <v>1</v>
      </c>
    </row>
    <row r="4617" spans="1:10" x14ac:dyDescent="0.2">
      <c r="B4617" s="339" t="s">
        <v>704</v>
      </c>
    </row>
    <row r="4618" spans="1:10" x14ac:dyDescent="0.2">
      <c r="B4618" s="339" t="s">
        <v>1561</v>
      </c>
      <c r="C4618" s="339">
        <f>ROUND((0.0315*0.08*1*1.1),4)</f>
        <v>2.8E-3</v>
      </c>
      <c r="D4618" s="339" t="s">
        <v>9</v>
      </c>
      <c r="E4618" s="339">
        <v>5219.4000000000005</v>
      </c>
      <c r="F4618" s="339">
        <v>851.22</v>
      </c>
      <c r="G4618" s="339">
        <f>ROUND((C4618*(E4618)),2)</f>
        <v>14.61</v>
      </c>
      <c r="H4618" s="339">
        <f>ROUND((C4618*(F4618)),2)</f>
        <v>2.38</v>
      </c>
    </row>
    <row r="4619" spans="1:10" x14ac:dyDescent="0.2">
      <c r="B4619" s="339" t="s">
        <v>1603</v>
      </c>
      <c r="C4619" s="339">
        <v>0.08</v>
      </c>
      <c r="D4619" s="339" t="s">
        <v>2</v>
      </c>
      <c r="E4619" s="339">
        <v>2627.12</v>
      </c>
      <c r="F4619" s="339">
        <v>472.88</v>
      </c>
      <c r="G4619" s="339">
        <f>ROUND((C4619*(E4619)),2)</f>
        <v>210.17</v>
      </c>
      <c r="H4619" s="339">
        <f>ROUND((C4619*(F4619)),2)</f>
        <v>37.83</v>
      </c>
    </row>
    <row r="4620" spans="1:10" x14ac:dyDescent="0.2">
      <c r="B4620" s="339" t="s">
        <v>1563</v>
      </c>
      <c r="C4620" s="339">
        <v>3.0000000000000001E-3</v>
      </c>
      <c r="D4620" s="339" t="s">
        <v>716</v>
      </c>
      <c r="E4620" s="339">
        <v>1137.29</v>
      </c>
      <c r="F4620" s="339">
        <v>204.71</v>
      </c>
      <c r="G4620" s="339">
        <f>ROUND((C4620*(E4620)),2)</f>
        <v>3.41</v>
      </c>
      <c r="H4620" s="339">
        <f>ROUND((C4620*(F4620)),2)</f>
        <v>0.61</v>
      </c>
    </row>
    <row r="4621" spans="1:10" x14ac:dyDescent="0.2">
      <c r="B4621" s="339" t="s">
        <v>1565</v>
      </c>
      <c r="C4621" s="339">
        <v>3.0000000000000001E-3</v>
      </c>
      <c r="D4621" s="339" t="s">
        <v>714</v>
      </c>
      <c r="E4621" s="339">
        <v>84.75</v>
      </c>
      <c r="F4621" s="339">
        <v>15.26</v>
      </c>
      <c r="G4621" s="339">
        <f>ROUND((C4621*(E4621)),2)</f>
        <v>0.25</v>
      </c>
      <c r="H4621" s="339">
        <f>ROUND((C4621*(F4621)),2)</f>
        <v>0.05</v>
      </c>
    </row>
    <row r="4622" spans="1:10" x14ac:dyDescent="0.2">
      <c r="B4622" s="339" t="s">
        <v>1564</v>
      </c>
      <c r="C4622" s="339">
        <v>3.33</v>
      </c>
      <c r="D4622" s="339" t="s">
        <v>692</v>
      </c>
      <c r="E4622" s="339">
        <v>63.56</v>
      </c>
      <c r="F4622" s="339">
        <v>11.44</v>
      </c>
      <c r="G4622" s="339">
        <f>ROUND((C4622*(E4622)),2)</f>
        <v>211.65</v>
      </c>
      <c r="H4622" s="339">
        <f>ROUND((C4622*(F4622)),2)</f>
        <v>38.1</v>
      </c>
    </row>
    <row r="4623" spans="1:10" x14ac:dyDescent="0.2">
      <c r="B4623" s="339" t="s">
        <v>1555</v>
      </c>
      <c r="C4623" s="339">
        <v>1</v>
      </c>
      <c r="D4623" s="339" t="s">
        <v>4</v>
      </c>
      <c r="E4623" s="339">
        <v>7.44</v>
      </c>
      <c r="F4623" s="339">
        <v>0</v>
      </c>
      <c r="G4623" s="339">
        <f>+E4623</f>
        <v>7.44</v>
      </c>
      <c r="H4623" s="339">
        <v>0</v>
      </c>
    </row>
    <row r="4624" spans="1:10" x14ac:dyDescent="0.2">
      <c r="B4624" s="339" t="s">
        <v>1227</v>
      </c>
    </row>
    <row r="4625" spans="1:10" x14ac:dyDescent="0.2">
      <c r="B4625" s="339" t="s">
        <v>1607</v>
      </c>
      <c r="C4625" s="339">
        <v>1</v>
      </c>
      <c r="D4625" s="339" t="s">
        <v>1</v>
      </c>
      <c r="E4625" s="339">
        <v>402.32</v>
      </c>
      <c r="F4625" s="339">
        <v>0</v>
      </c>
      <c r="G4625" s="339">
        <f>ROUND((C4625*(E4625)),2)</f>
        <v>402.32</v>
      </c>
      <c r="H4625" s="339">
        <f>ROUND((C4625*(F4625)),2)</f>
        <v>0</v>
      </c>
    </row>
    <row r="4626" spans="1:10" x14ac:dyDescent="0.2">
      <c r="B4626" s="339" t="s">
        <v>707</v>
      </c>
      <c r="G4626" s="339">
        <f>SUM(G4618:G4625)</f>
        <v>849.84999999999991</v>
      </c>
      <c r="H4626" s="339">
        <f>SUM(H4618:H4625)</f>
        <v>78.97</v>
      </c>
      <c r="I4626" s="340">
        <f>SUM(G4626:H4626)</f>
        <v>928.81999999999994</v>
      </c>
    </row>
    <row r="4628" spans="1:10" x14ac:dyDescent="0.2">
      <c r="A4628" s="339">
        <v>120</v>
      </c>
      <c r="B4628" s="339" t="s">
        <v>1628</v>
      </c>
    </row>
    <row r="4629" spans="1:10" x14ac:dyDescent="0.2">
      <c r="A4629" s="339">
        <f>+A4628+0.01</f>
        <v>120.01</v>
      </c>
      <c r="B4629" s="339" t="s">
        <v>1629</v>
      </c>
      <c r="C4629" s="339">
        <v>1</v>
      </c>
      <c r="D4629" s="339" t="s">
        <v>9</v>
      </c>
      <c r="G4629" s="339">
        <f>+G4638/C4632</f>
        <v>10528.05</v>
      </c>
      <c r="H4629" s="339">
        <f>+H4638/C4632</f>
        <v>1206.8499999999999</v>
      </c>
      <c r="I4629" s="340">
        <f>+H4629+G4629</f>
        <v>11734.9</v>
      </c>
      <c r="J4629" s="339" t="s">
        <v>701</v>
      </c>
    </row>
    <row r="4630" spans="1:10" x14ac:dyDescent="0.2">
      <c r="C4630" s="339">
        <v>1</v>
      </c>
      <c r="D4630" s="339" t="s">
        <v>2</v>
      </c>
      <c r="G4630" s="339">
        <f>+G4629/10</f>
        <v>1052.8049999999998</v>
      </c>
      <c r="H4630" s="339">
        <f>+H4629/10</f>
        <v>120.68499999999999</v>
      </c>
      <c r="I4630" s="340">
        <f>+H4630+G4630</f>
        <v>1173.4899999999998</v>
      </c>
    </row>
    <row r="4631" spans="1:10" x14ac:dyDescent="0.2">
      <c r="B4631" s="339" t="s">
        <v>1630</v>
      </c>
    </row>
    <row r="4632" spans="1:10" x14ac:dyDescent="0.2">
      <c r="B4632" s="339" t="s">
        <v>703</v>
      </c>
      <c r="C4632" s="339">
        <v>1</v>
      </c>
      <c r="D4632" s="339" t="s">
        <v>9</v>
      </c>
    </row>
    <row r="4633" spans="1:10" x14ac:dyDescent="0.2">
      <c r="B4633" s="339" t="s">
        <v>704</v>
      </c>
    </row>
    <row r="4634" spans="1:10" x14ac:dyDescent="0.2">
      <c r="B4634" s="339" t="s">
        <v>809</v>
      </c>
      <c r="C4634" s="339">
        <f>+C4632*1.1</f>
        <v>1.1000000000000001</v>
      </c>
      <c r="D4634" s="339" t="s">
        <v>9</v>
      </c>
      <c r="E4634" s="339">
        <v>6792.84</v>
      </c>
      <c r="F4634" s="339">
        <v>1097.1399999999999</v>
      </c>
      <c r="G4634" s="339">
        <f>ROUND((C4634*(E4634)),2)</f>
        <v>7472.12</v>
      </c>
      <c r="H4634" s="339">
        <f>ROUND((C4634*(F4634)),2)</f>
        <v>1206.8499999999999</v>
      </c>
    </row>
    <row r="4635" spans="1:10" x14ac:dyDescent="0.2">
      <c r="B4635" s="339" t="s">
        <v>722</v>
      </c>
    </row>
    <row r="4636" spans="1:10" x14ac:dyDescent="0.2">
      <c r="B4636" s="339" t="s">
        <v>1033</v>
      </c>
      <c r="C4636" s="339">
        <f>+C4637*0.01</f>
        <v>0.1</v>
      </c>
      <c r="D4636" s="339" t="s">
        <v>721</v>
      </c>
      <c r="E4636" s="339">
        <v>1260.3399999999999</v>
      </c>
      <c r="F4636" s="339">
        <v>0</v>
      </c>
      <c r="G4636" s="339">
        <f>ROUND((C4636*(E4636)),2)</f>
        <v>126.03</v>
      </c>
      <c r="H4636" s="339">
        <f>ROUND((C4636*(F4636)),2)</f>
        <v>0</v>
      </c>
    </row>
    <row r="4637" spans="1:10" x14ac:dyDescent="0.2">
      <c r="B4637" s="339" t="s">
        <v>1631</v>
      </c>
      <c r="C4637" s="339">
        <v>10</v>
      </c>
      <c r="D4637" s="339" t="s">
        <v>2</v>
      </c>
      <c r="E4637" s="339">
        <v>292.99</v>
      </c>
      <c r="F4637" s="339">
        <v>0</v>
      </c>
      <c r="G4637" s="339">
        <f>ROUND((C4637*(E4637)),2)</f>
        <v>2929.9</v>
      </c>
      <c r="H4637" s="339">
        <f>ROUND((C4637*(F4637)),2)</f>
        <v>0</v>
      </c>
    </row>
    <row r="4638" spans="1:10" x14ac:dyDescent="0.2">
      <c r="B4638" s="339" t="s">
        <v>707</v>
      </c>
      <c r="G4638" s="339">
        <f>SUM(G4634:G4637)</f>
        <v>10528.05</v>
      </c>
      <c r="H4638" s="339">
        <f>SUM(H4634:H4637)</f>
        <v>1206.8499999999999</v>
      </c>
      <c r="I4638" s="340">
        <f>SUM(G4638:H4638)</f>
        <v>11734.9</v>
      </c>
    </row>
    <row r="4640" spans="1:10" ht="24" x14ac:dyDescent="0.2">
      <c r="A4640" s="339">
        <f>+A4629+0.01</f>
        <v>120.02000000000001</v>
      </c>
      <c r="B4640" s="339" t="s">
        <v>1632</v>
      </c>
      <c r="C4640" s="339">
        <v>1</v>
      </c>
      <c r="D4640" s="339" t="s">
        <v>9</v>
      </c>
      <c r="G4640" s="339">
        <f>+G4649/C4643</f>
        <v>10839.83</v>
      </c>
      <c r="H4640" s="339">
        <f>+H4649/C4643</f>
        <v>1401.1</v>
      </c>
      <c r="I4640" s="340">
        <f>+H4640+G4640</f>
        <v>12240.93</v>
      </c>
      <c r="J4640" s="339" t="s">
        <v>701</v>
      </c>
    </row>
    <row r="4641" spans="1:10" x14ac:dyDescent="0.2">
      <c r="C4641" s="339">
        <v>1</v>
      </c>
      <c r="D4641" s="339" t="s">
        <v>2</v>
      </c>
      <c r="G4641" s="339">
        <f>+G4640/10</f>
        <v>1083.9829999999999</v>
      </c>
      <c r="H4641" s="339">
        <f>+H4640/10</f>
        <v>140.10999999999999</v>
      </c>
      <c r="I4641" s="340">
        <f>+H4641+G4641</f>
        <v>1224.0929999999998</v>
      </c>
    </row>
    <row r="4642" spans="1:10" x14ac:dyDescent="0.2">
      <c r="B4642" s="339" t="s">
        <v>1630</v>
      </c>
    </row>
    <row r="4643" spans="1:10" x14ac:dyDescent="0.2">
      <c r="B4643" s="339" t="s">
        <v>703</v>
      </c>
      <c r="C4643" s="339">
        <v>1</v>
      </c>
      <c r="D4643" s="339" t="s">
        <v>9</v>
      </c>
    </row>
    <row r="4644" spans="1:10" x14ac:dyDescent="0.2">
      <c r="B4644" s="339" t="s">
        <v>704</v>
      </c>
    </row>
    <row r="4645" spans="1:10" x14ac:dyDescent="0.2">
      <c r="B4645" s="339" t="s">
        <v>1036</v>
      </c>
      <c r="C4645" s="339">
        <v>1.1000000000000001</v>
      </c>
      <c r="D4645" s="339" t="s">
        <v>9</v>
      </c>
      <c r="E4645" s="339">
        <v>7076.27</v>
      </c>
      <c r="F4645" s="339">
        <v>1273.73</v>
      </c>
      <c r="G4645" s="339">
        <f>ROUND((C4645*(E4645)),2)</f>
        <v>7783.9</v>
      </c>
      <c r="H4645" s="339">
        <f>ROUND((C4645*(F4645)),2)</f>
        <v>1401.1</v>
      </c>
    </row>
    <row r="4646" spans="1:10" x14ac:dyDescent="0.2">
      <c r="B4646" s="339" t="s">
        <v>722</v>
      </c>
    </row>
    <row r="4647" spans="1:10" x14ac:dyDescent="0.2">
      <c r="B4647" s="339" t="s">
        <v>1033</v>
      </c>
      <c r="C4647" s="339">
        <f>+C4648*0.01</f>
        <v>0.1</v>
      </c>
      <c r="D4647" s="339" t="s">
        <v>721</v>
      </c>
      <c r="E4647" s="339">
        <v>1260.3399999999999</v>
      </c>
      <c r="F4647" s="339">
        <v>0</v>
      </c>
      <c r="G4647" s="339">
        <f>ROUND((C4647*(E4647)),2)</f>
        <v>126.03</v>
      </c>
      <c r="H4647" s="339">
        <f>ROUND((C4647*(F4647)),2)</f>
        <v>0</v>
      </c>
    </row>
    <row r="4648" spans="1:10" x14ac:dyDescent="0.2">
      <c r="B4648" s="339" t="s">
        <v>1631</v>
      </c>
      <c r="C4648" s="339">
        <v>10</v>
      </c>
      <c r="D4648" s="339" t="s">
        <v>2</v>
      </c>
      <c r="E4648" s="339">
        <v>292.99</v>
      </c>
      <c r="F4648" s="339">
        <v>0</v>
      </c>
      <c r="G4648" s="339">
        <f>ROUND((C4648*(E4648)),2)</f>
        <v>2929.9</v>
      </c>
      <c r="H4648" s="339">
        <f>ROUND((C4648*(F4648)),2)</f>
        <v>0</v>
      </c>
    </row>
    <row r="4649" spans="1:10" x14ac:dyDescent="0.2">
      <c r="B4649" s="339" t="s">
        <v>707</v>
      </c>
      <c r="G4649" s="339">
        <f>SUM(G4645:G4648)</f>
        <v>10839.83</v>
      </c>
      <c r="H4649" s="339">
        <f>SUM(H4645:H4648)</f>
        <v>1401.1</v>
      </c>
      <c r="I4649" s="340">
        <f>SUM(G4649:H4649)</f>
        <v>12240.93</v>
      </c>
    </row>
    <row r="4651" spans="1:10" ht="24" x14ac:dyDescent="0.2">
      <c r="A4651" s="339">
        <f>+A4640+0.01</f>
        <v>120.03000000000002</v>
      </c>
      <c r="B4651" s="339" t="s">
        <v>1633</v>
      </c>
      <c r="C4651" s="339">
        <v>1</v>
      </c>
      <c r="D4651" s="339" t="s">
        <v>9</v>
      </c>
      <c r="G4651" s="339">
        <f>+G4660/C4654</f>
        <v>11119.49</v>
      </c>
      <c r="H4651" s="339">
        <f>+H4660/C4654</f>
        <v>1451.44</v>
      </c>
      <c r="I4651" s="340">
        <f>+H4651+G4651</f>
        <v>12570.93</v>
      </c>
      <c r="J4651" s="339" t="s">
        <v>701</v>
      </c>
    </row>
    <row r="4652" spans="1:10" x14ac:dyDescent="0.2">
      <c r="C4652" s="339">
        <v>1</v>
      </c>
      <c r="D4652" s="339" t="s">
        <v>2</v>
      </c>
      <c r="G4652" s="339">
        <f>+G4651/10</f>
        <v>1111.9490000000001</v>
      </c>
      <c r="H4652" s="339">
        <f>+H4651/10</f>
        <v>145.14400000000001</v>
      </c>
      <c r="I4652" s="340">
        <f>+H4652+G4652</f>
        <v>1257.0930000000001</v>
      </c>
    </row>
    <row r="4653" spans="1:10" x14ac:dyDescent="0.2">
      <c r="B4653" s="339" t="s">
        <v>1630</v>
      </c>
    </row>
    <row r="4654" spans="1:10" x14ac:dyDescent="0.2">
      <c r="B4654" s="339" t="s">
        <v>703</v>
      </c>
      <c r="C4654" s="339">
        <v>1</v>
      </c>
      <c r="D4654" s="339" t="s">
        <v>9</v>
      </c>
    </row>
    <row r="4655" spans="1:10" x14ac:dyDescent="0.2">
      <c r="B4655" s="339" t="s">
        <v>704</v>
      </c>
    </row>
    <row r="4656" spans="1:10" x14ac:dyDescent="0.2">
      <c r="B4656" s="339" t="s">
        <v>1038</v>
      </c>
      <c r="C4656" s="339">
        <v>1.1000000000000001</v>
      </c>
      <c r="D4656" s="339" t="s">
        <v>9</v>
      </c>
      <c r="E4656" s="339">
        <v>7330.51</v>
      </c>
      <c r="F4656" s="339">
        <v>1319.49</v>
      </c>
      <c r="G4656" s="339">
        <f>ROUND((C4656*(E4656)),2)</f>
        <v>8063.56</v>
      </c>
      <c r="H4656" s="339">
        <f>ROUND((C4656*(F4656)),2)</f>
        <v>1451.44</v>
      </c>
    </row>
    <row r="4657" spans="1:10" x14ac:dyDescent="0.2">
      <c r="B4657" s="339" t="s">
        <v>722</v>
      </c>
    </row>
    <row r="4658" spans="1:10" x14ac:dyDescent="0.2">
      <c r="B4658" s="339" t="s">
        <v>1033</v>
      </c>
      <c r="C4658" s="339">
        <f>+C4659*0.01</f>
        <v>0.1</v>
      </c>
      <c r="D4658" s="339" t="s">
        <v>721</v>
      </c>
      <c r="E4658" s="339">
        <v>1260.3399999999999</v>
      </c>
      <c r="F4658" s="339">
        <v>0</v>
      </c>
      <c r="G4658" s="339">
        <f>ROUND((C4658*(E4658)),2)</f>
        <v>126.03</v>
      </c>
      <c r="H4658" s="339">
        <f>ROUND((C4658*(F4658)),2)</f>
        <v>0</v>
      </c>
    </row>
    <row r="4659" spans="1:10" x14ac:dyDescent="0.2">
      <c r="B4659" s="339" t="s">
        <v>1631</v>
      </c>
      <c r="C4659" s="339">
        <v>10</v>
      </c>
      <c r="D4659" s="339" t="s">
        <v>2</v>
      </c>
      <c r="E4659" s="339">
        <v>292.99</v>
      </c>
      <c r="F4659" s="339">
        <v>0</v>
      </c>
      <c r="G4659" s="339">
        <f>ROUND((C4659*(E4659)),2)</f>
        <v>2929.9</v>
      </c>
      <c r="H4659" s="339">
        <f>ROUND((C4659*(F4659)),2)</f>
        <v>0</v>
      </c>
    </row>
    <row r="4660" spans="1:10" x14ac:dyDescent="0.2">
      <c r="B4660" s="339" t="s">
        <v>707</v>
      </c>
      <c r="G4660" s="339">
        <f>SUM(G4656:G4659)</f>
        <v>11119.49</v>
      </c>
      <c r="H4660" s="339">
        <f>SUM(H4656:H4659)</f>
        <v>1451.44</v>
      </c>
      <c r="I4660" s="340">
        <f>SUM(G4660:H4660)</f>
        <v>12570.93</v>
      </c>
    </row>
    <row r="4662" spans="1:10" ht="24" x14ac:dyDescent="0.2">
      <c r="A4662" s="339">
        <f>+A4651+0.01</f>
        <v>120.04000000000002</v>
      </c>
      <c r="B4662" s="339" t="s">
        <v>1634</v>
      </c>
      <c r="C4662" s="339">
        <v>1</v>
      </c>
      <c r="D4662" s="339" t="s">
        <v>9</v>
      </c>
      <c r="G4662" s="339">
        <f>+G4674/C4665</f>
        <v>13213.099999999999</v>
      </c>
      <c r="H4662" s="339">
        <f>+H4674/C4665</f>
        <v>1587.0099999999998</v>
      </c>
      <c r="I4662" s="340">
        <f>+H4662+G4662</f>
        <v>14800.109999999999</v>
      </c>
      <c r="J4662" s="339" t="s">
        <v>701</v>
      </c>
    </row>
    <row r="4663" spans="1:10" x14ac:dyDescent="0.2">
      <c r="C4663" s="339">
        <v>1</v>
      </c>
      <c r="D4663" s="339" t="s">
        <v>2</v>
      </c>
      <c r="G4663" s="339">
        <f>+G4662/10</f>
        <v>1321.31</v>
      </c>
      <c r="H4663" s="339">
        <f>+H4662/10</f>
        <v>158.70099999999996</v>
      </c>
      <c r="I4663" s="340">
        <f>+H4663+G4663</f>
        <v>1480.011</v>
      </c>
    </row>
    <row r="4664" spans="1:10" x14ac:dyDescent="0.2">
      <c r="B4664" s="339" t="s">
        <v>1635</v>
      </c>
    </row>
    <row r="4665" spans="1:10" x14ac:dyDescent="0.2">
      <c r="B4665" s="339" t="s">
        <v>703</v>
      </c>
      <c r="C4665" s="339">
        <v>1</v>
      </c>
      <c r="D4665" s="339" t="s">
        <v>9</v>
      </c>
    </row>
    <row r="4666" spans="1:10" x14ac:dyDescent="0.2">
      <c r="B4666" s="339" t="s">
        <v>704</v>
      </c>
    </row>
    <row r="4667" spans="1:10" x14ac:dyDescent="0.2">
      <c r="B4667" s="339" t="s">
        <v>1047</v>
      </c>
      <c r="C4667" s="339">
        <v>0.11</v>
      </c>
      <c r="D4667" s="339" t="s">
        <v>1048</v>
      </c>
      <c r="E4667" s="339">
        <v>18437.29</v>
      </c>
      <c r="F4667" s="339">
        <v>3318.71</v>
      </c>
      <c r="G4667" s="339">
        <f>ROUND((C4667*(E4667)),2)</f>
        <v>2028.1</v>
      </c>
      <c r="H4667" s="339">
        <f>ROUND((C4667*(F4667)),2)</f>
        <v>365.06</v>
      </c>
    </row>
    <row r="4668" spans="1:10" x14ac:dyDescent="0.2">
      <c r="B4668" s="339" t="s">
        <v>809</v>
      </c>
      <c r="C4668" s="339">
        <f>+C4665*1.1</f>
        <v>1.1000000000000001</v>
      </c>
      <c r="D4668" s="339" t="s">
        <v>9</v>
      </c>
      <c r="E4668" s="339">
        <v>6792.84</v>
      </c>
      <c r="F4668" s="339">
        <v>1097.1399999999999</v>
      </c>
      <c r="G4668" s="339">
        <f>ROUND((C4668*(E4668)),2)</f>
        <v>7472.12</v>
      </c>
      <c r="H4668" s="339">
        <f>ROUND((C4668*(F4668)),2)</f>
        <v>1206.8499999999999</v>
      </c>
    </row>
    <row r="4669" spans="1:10" x14ac:dyDescent="0.2">
      <c r="B4669" s="339" t="s">
        <v>784</v>
      </c>
      <c r="C4669" s="339">
        <f>+C4667*10</f>
        <v>1.1000000000000001</v>
      </c>
      <c r="D4669" s="339" t="s">
        <v>714</v>
      </c>
      <c r="E4669" s="339">
        <v>76.27</v>
      </c>
      <c r="F4669" s="339">
        <v>13.73</v>
      </c>
      <c r="G4669" s="339">
        <f>ROUND((C4669*(E4669)),2)</f>
        <v>83.9</v>
      </c>
      <c r="H4669" s="339">
        <f>ROUND((C4669*(F4669)),2)</f>
        <v>15.1</v>
      </c>
    </row>
    <row r="4670" spans="1:10" x14ac:dyDescent="0.2">
      <c r="B4670" s="339" t="s">
        <v>722</v>
      </c>
    </row>
    <row r="4671" spans="1:10" x14ac:dyDescent="0.2">
      <c r="B4671" s="339" t="s">
        <v>1033</v>
      </c>
      <c r="C4671" s="339">
        <f>+C4673*0.01</f>
        <v>0.1</v>
      </c>
      <c r="D4671" s="339" t="s">
        <v>721</v>
      </c>
      <c r="E4671" s="339">
        <v>1260.3399999999999</v>
      </c>
      <c r="F4671" s="339">
        <v>0</v>
      </c>
      <c r="G4671" s="339">
        <f>ROUND((C4671*(E4671)),2)</f>
        <v>126.03</v>
      </c>
      <c r="H4671" s="339">
        <f>ROUND((C4671*(F4671)),2)</f>
        <v>0</v>
      </c>
    </row>
    <row r="4672" spans="1:10" x14ac:dyDescent="0.2">
      <c r="B4672" s="339" t="s">
        <v>1049</v>
      </c>
      <c r="C4672" s="339">
        <f>+C4673</f>
        <v>10</v>
      </c>
      <c r="D4672" s="339" t="s">
        <v>2</v>
      </c>
      <c r="E4672" s="339">
        <v>57.305486148832152</v>
      </c>
      <c r="F4672" s="339">
        <v>0</v>
      </c>
      <c r="G4672" s="339">
        <f>ROUND((C4672*(E4672)),2)</f>
        <v>573.04999999999995</v>
      </c>
      <c r="H4672" s="339">
        <f>ROUND((C4672*(F4672)),2)</f>
        <v>0</v>
      </c>
    </row>
    <row r="4673" spans="1:10" x14ac:dyDescent="0.2">
      <c r="B4673" s="339" t="s">
        <v>1631</v>
      </c>
      <c r="C4673" s="339">
        <v>10</v>
      </c>
      <c r="D4673" s="339" t="s">
        <v>2</v>
      </c>
      <c r="E4673" s="339">
        <v>292.99</v>
      </c>
      <c r="F4673" s="339">
        <v>0</v>
      </c>
      <c r="G4673" s="339">
        <f>ROUND((C4673*(E4673)),2)</f>
        <v>2929.9</v>
      </c>
      <c r="H4673" s="339">
        <f>ROUND((C4673*(F4673)),2)</f>
        <v>0</v>
      </c>
    </row>
    <row r="4674" spans="1:10" x14ac:dyDescent="0.2">
      <c r="B4674" s="339" t="s">
        <v>707</v>
      </c>
      <c r="G4674" s="339">
        <f>SUM(G4667:G4673)</f>
        <v>13213.099999999999</v>
      </c>
      <c r="H4674" s="339">
        <f>SUM(H4667:H4673)</f>
        <v>1587.0099999999998</v>
      </c>
      <c r="I4674" s="340">
        <f>SUM(G4674:H4674)</f>
        <v>14800.109999999999</v>
      </c>
    </row>
    <row r="4676" spans="1:10" ht="24" x14ac:dyDescent="0.2">
      <c r="A4676" s="339">
        <f>+A4662+0.01</f>
        <v>120.05000000000003</v>
      </c>
      <c r="B4676" s="339" t="s">
        <v>1636</v>
      </c>
      <c r="C4676" s="339">
        <v>1</v>
      </c>
      <c r="D4676" s="339" t="s">
        <v>9</v>
      </c>
      <c r="G4676" s="339">
        <f>+G4688/C4679</f>
        <v>13524.88</v>
      </c>
      <c r="H4676" s="339">
        <f>+H4688/C4679</f>
        <v>1781.2599999999998</v>
      </c>
      <c r="I4676" s="340">
        <f>+H4676+G4676</f>
        <v>15306.14</v>
      </c>
      <c r="J4676" s="339" t="s">
        <v>701</v>
      </c>
    </row>
    <row r="4677" spans="1:10" x14ac:dyDescent="0.2">
      <c r="C4677" s="339">
        <v>1</v>
      </c>
      <c r="D4677" s="339" t="s">
        <v>2</v>
      </c>
      <c r="G4677" s="339">
        <f>+G4676/10</f>
        <v>1352.4879999999998</v>
      </c>
      <c r="H4677" s="339">
        <f>+H4676/10</f>
        <v>178.12599999999998</v>
      </c>
      <c r="I4677" s="340">
        <f>+H4677+G4677</f>
        <v>1530.6139999999998</v>
      </c>
    </row>
    <row r="4678" spans="1:10" x14ac:dyDescent="0.2">
      <c r="B4678" s="339" t="s">
        <v>1635</v>
      </c>
    </row>
    <row r="4679" spans="1:10" x14ac:dyDescent="0.2">
      <c r="B4679" s="339" t="s">
        <v>703</v>
      </c>
      <c r="C4679" s="339">
        <v>1</v>
      </c>
      <c r="D4679" s="339" t="s">
        <v>9</v>
      </c>
    </row>
    <row r="4680" spans="1:10" x14ac:dyDescent="0.2">
      <c r="B4680" s="339" t="s">
        <v>704</v>
      </c>
    </row>
    <row r="4681" spans="1:10" x14ac:dyDescent="0.2">
      <c r="B4681" s="339" t="s">
        <v>1047</v>
      </c>
      <c r="C4681" s="339">
        <v>0.11</v>
      </c>
      <c r="D4681" s="339" t="s">
        <v>1048</v>
      </c>
      <c r="E4681" s="339">
        <v>18437.29</v>
      </c>
      <c r="F4681" s="339">
        <v>3318.71</v>
      </c>
      <c r="G4681" s="339">
        <f>ROUND((C4681*(E4681)),2)</f>
        <v>2028.1</v>
      </c>
      <c r="H4681" s="339">
        <f>ROUND((C4681*(F4681)),2)</f>
        <v>365.06</v>
      </c>
    </row>
    <row r="4682" spans="1:10" x14ac:dyDescent="0.2">
      <c r="B4682" s="339" t="s">
        <v>1054</v>
      </c>
      <c r="C4682" s="339">
        <f>+C4679*1.1</f>
        <v>1.1000000000000001</v>
      </c>
      <c r="D4682" s="339" t="s">
        <v>9</v>
      </c>
      <c r="E4682" s="339">
        <v>7076.27</v>
      </c>
      <c r="F4682" s="339">
        <v>1273.73</v>
      </c>
      <c r="G4682" s="339">
        <f>ROUND((C4682*(E4682)),2)</f>
        <v>7783.9</v>
      </c>
      <c r="H4682" s="339">
        <f>ROUND((C4682*(F4682)),2)</f>
        <v>1401.1</v>
      </c>
    </row>
    <row r="4683" spans="1:10" x14ac:dyDescent="0.2">
      <c r="B4683" s="339" t="s">
        <v>784</v>
      </c>
      <c r="C4683" s="339">
        <f>+C4681*10</f>
        <v>1.1000000000000001</v>
      </c>
      <c r="D4683" s="339" t="s">
        <v>714</v>
      </c>
      <c r="E4683" s="339">
        <v>76.27</v>
      </c>
      <c r="F4683" s="339">
        <v>13.73</v>
      </c>
      <c r="G4683" s="339">
        <f>ROUND((C4683*(E4683)),2)</f>
        <v>83.9</v>
      </c>
      <c r="H4683" s="339">
        <f>ROUND((C4683*(F4683)),2)</f>
        <v>15.1</v>
      </c>
    </row>
    <row r="4684" spans="1:10" x14ac:dyDescent="0.2">
      <c r="B4684" s="339" t="s">
        <v>722</v>
      </c>
    </row>
    <row r="4685" spans="1:10" x14ac:dyDescent="0.2">
      <c r="B4685" s="339" t="s">
        <v>1033</v>
      </c>
      <c r="C4685" s="339">
        <f>+C4687*0.01</f>
        <v>0.1</v>
      </c>
      <c r="D4685" s="339" t="s">
        <v>721</v>
      </c>
      <c r="E4685" s="339">
        <v>1260.3399999999999</v>
      </c>
      <c r="F4685" s="339">
        <v>0</v>
      </c>
      <c r="G4685" s="339">
        <f>ROUND((C4685*(E4685)),2)</f>
        <v>126.03</v>
      </c>
      <c r="H4685" s="339">
        <f>ROUND((C4685*(F4685)),2)</f>
        <v>0</v>
      </c>
    </row>
    <row r="4686" spans="1:10" x14ac:dyDescent="0.2">
      <c r="B4686" s="339" t="s">
        <v>1049</v>
      </c>
      <c r="C4686" s="339">
        <f>+C4687</f>
        <v>10</v>
      </c>
      <c r="D4686" s="339" t="s">
        <v>2</v>
      </c>
      <c r="E4686" s="339">
        <v>57.305486148832152</v>
      </c>
      <c r="F4686" s="339">
        <v>0</v>
      </c>
      <c r="G4686" s="339">
        <f>ROUND((C4686*(E4686)),2)</f>
        <v>573.04999999999995</v>
      </c>
      <c r="H4686" s="339">
        <f>ROUND((C4686*(F4686)),2)</f>
        <v>0</v>
      </c>
    </row>
    <row r="4687" spans="1:10" x14ac:dyDescent="0.2">
      <c r="B4687" s="339" t="s">
        <v>1631</v>
      </c>
      <c r="C4687" s="339">
        <v>10</v>
      </c>
      <c r="D4687" s="339" t="s">
        <v>2</v>
      </c>
      <c r="E4687" s="339">
        <v>292.99</v>
      </c>
      <c r="F4687" s="339">
        <v>0</v>
      </c>
      <c r="G4687" s="339">
        <f>ROUND((C4687*(E4687)),2)</f>
        <v>2929.9</v>
      </c>
      <c r="H4687" s="339">
        <f>ROUND((C4687*(F4687)),2)</f>
        <v>0</v>
      </c>
    </row>
    <row r="4688" spans="1:10" x14ac:dyDescent="0.2">
      <c r="B4688" s="339" t="s">
        <v>707</v>
      </c>
      <c r="G4688" s="339">
        <f>SUM(G4681:G4687)</f>
        <v>13524.88</v>
      </c>
      <c r="H4688" s="339">
        <f>SUM(H4681:H4687)</f>
        <v>1781.2599999999998</v>
      </c>
      <c r="I4688" s="340">
        <f>SUM(G4688:H4688)</f>
        <v>15306.14</v>
      </c>
    </row>
    <row r="4690" spans="1:11" ht="24" x14ac:dyDescent="0.2">
      <c r="A4690" s="339">
        <f>+A4676+0.01</f>
        <v>120.06000000000003</v>
      </c>
      <c r="B4690" s="339" t="s">
        <v>1637</v>
      </c>
      <c r="C4690" s="339">
        <v>1</v>
      </c>
      <c r="D4690" s="339" t="s">
        <v>9</v>
      </c>
      <c r="G4690" s="339">
        <f>+G4702/C4693</f>
        <v>13804.539999999999</v>
      </c>
      <c r="H4690" s="339">
        <f>+H4702/C4693</f>
        <v>1831.6</v>
      </c>
      <c r="I4690" s="340">
        <f>(+H4690+G4690)*K4690</f>
        <v>19545.174999999999</v>
      </c>
      <c r="J4690" s="339" t="s">
        <v>701</v>
      </c>
      <c r="K4690" s="339">
        <v>1.25</v>
      </c>
    </row>
    <row r="4691" spans="1:11" x14ac:dyDescent="0.2">
      <c r="C4691" s="339">
        <v>1</v>
      </c>
      <c r="D4691" s="339" t="s">
        <v>2</v>
      </c>
      <c r="G4691" s="339">
        <f>+G4690/10</f>
        <v>1380.454</v>
      </c>
      <c r="H4691" s="339">
        <f>+H4690/10</f>
        <v>183.16</v>
      </c>
      <c r="I4691" s="342">
        <f>(+H4691+G4691)*K4691</f>
        <v>1954.5174999999999</v>
      </c>
      <c r="K4691" s="339">
        <v>1.25</v>
      </c>
    </row>
    <row r="4692" spans="1:11" x14ac:dyDescent="0.2">
      <c r="B4692" s="339" t="s">
        <v>1635</v>
      </c>
    </row>
    <row r="4693" spans="1:11" x14ac:dyDescent="0.2">
      <c r="B4693" s="339" t="s">
        <v>703</v>
      </c>
      <c r="C4693" s="339">
        <v>1</v>
      </c>
      <c r="D4693" s="339" t="s">
        <v>9</v>
      </c>
    </row>
    <row r="4694" spans="1:11" x14ac:dyDescent="0.2">
      <c r="B4694" s="339" t="s">
        <v>704</v>
      </c>
    </row>
    <row r="4695" spans="1:11" x14ac:dyDescent="0.2">
      <c r="B4695" s="339" t="s">
        <v>1047</v>
      </c>
      <c r="C4695" s="339">
        <v>0.11</v>
      </c>
      <c r="D4695" s="339" t="s">
        <v>1048</v>
      </c>
      <c r="E4695" s="339">
        <v>18437.29</v>
      </c>
      <c r="F4695" s="339">
        <v>3318.71</v>
      </c>
      <c r="G4695" s="339">
        <f>ROUND((C4695*(E4695)),2)</f>
        <v>2028.1</v>
      </c>
      <c r="H4695" s="339">
        <f>ROUND((C4695*(F4695)),2)</f>
        <v>365.06</v>
      </c>
    </row>
    <row r="4696" spans="1:11" x14ac:dyDescent="0.2">
      <c r="B4696" s="339" t="s">
        <v>1056</v>
      </c>
      <c r="C4696" s="339">
        <f>+C4693*1.1</f>
        <v>1.1000000000000001</v>
      </c>
      <c r="D4696" s="339" t="s">
        <v>9</v>
      </c>
      <c r="E4696" s="339">
        <v>7330.51</v>
      </c>
      <c r="F4696" s="339">
        <v>1319.49</v>
      </c>
      <c r="G4696" s="339">
        <f>ROUND((C4696*(E4696)),2)</f>
        <v>8063.56</v>
      </c>
      <c r="H4696" s="339">
        <f>ROUND((C4696*(F4696)),2)</f>
        <v>1451.44</v>
      </c>
    </row>
    <row r="4697" spans="1:11" x14ac:dyDescent="0.2">
      <c r="B4697" s="339" t="s">
        <v>784</v>
      </c>
      <c r="C4697" s="339">
        <f>+C4695*10</f>
        <v>1.1000000000000001</v>
      </c>
      <c r="D4697" s="339" t="s">
        <v>714</v>
      </c>
      <c r="E4697" s="339">
        <v>76.27</v>
      </c>
      <c r="F4697" s="339">
        <v>13.73</v>
      </c>
      <c r="G4697" s="339">
        <f>ROUND((C4697*(E4697)),2)</f>
        <v>83.9</v>
      </c>
      <c r="H4697" s="339">
        <f>ROUND((C4697*(F4697)),2)</f>
        <v>15.1</v>
      </c>
    </row>
    <row r="4698" spans="1:11" x14ac:dyDescent="0.2">
      <c r="B4698" s="339" t="s">
        <v>722</v>
      </c>
    </row>
    <row r="4699" spans="1:11" x14ac:dyDescent="0.2">
      <c r="B4699" s="339" t="s">
        <v>1033</v>
      </c>
      <c r="C4699" s="339">
        <f>+C4701*0.01</f>
        <v>0.1</v>
      </c>
      <c r="D4699" s="339" t="s">
        <v>721</v>
      </c>
      <c r="E4699" s="339">
        <v>1260.3399999999999</v>
      </c>
      <c r="F4699" s="339">
        <v>0</v>
      </c>
      <c r="G4699" s="339">
        <f>ROUND((C4699*(E4699)),2)</f>
        <v>126.03</v>
      </c>
      <c r="H4699" s="339">
        <f>ROUND((C4699*(F4699)),2)</f>
        <v>0</v>
      </c>
    </row>
    <row r="4700" spans="1:11" x14ac:dyDescent="0.2">
      <c r="B4700" s="339" t="s">
        <v>1049</v>
      </c>
      <c r="C4700" s="339">
        <f>+C4701</f>
        <v>10</v>
      </c>
      <c r="D4700" s="339" t="s">
        <v>2</v>
      </c>
      <c r="E4700" s="339">
        <v>57.305486148832152</v>
      </c>
      <c r="F4700" s="339">
        <v>0</v>
      </c>
      <c r="G4700" s="339">
        <f>ROUND((C4700*(E4700)),2)</f>
        <v>573.04999999999995</v>
      </c>
      <c r="H4700" s="339">
        <f>ROUND((C4700*(F4700)),2)</f>
        <v>0</v>
      </c>
    </row>
    <row r="4701" spans="1:11" x14ac:dyDescent="0.2">
      <c r="B4701" s="339" t="s">
        <v>1631</v>
      </c>
      <c r="C4701" s="339">
        <v>10</v>
      </c>
      <c r="D4701" s="339" t="s">
        <v>2</v>
      </c>
      <c r="E4701" s="339">
        <v>292.99</v>
      </c>
      <c r="F4701" s="339">
        <v>0</v>
      </c>
      <c r="G4701" s="339">
        <f>ROUND((C4701*(E4701)),2)</f>
        <v>2929.9</v>
      </c>
      <c r="H4701" s="339">
        <f>ROUND((C4701*(F4701)),2)</f>
        <v>0</v>
      </c>
    </row>
    <row r="4702" spans="1:11" x14ac:dyDescent="0.2">
      <c r="B4702" s="339" t="s">
        <v>707</v>
      </c>
      <c r="G4702" s="339">
        <f>SUM(G4695:G4701)</f>
        <v>13804.539999999999</v>
      </c>
      <c r="H4702" s="339">
        <f>SUM(H4695:H4701)</f>
        <v>1831.6</v>
      </c>
      <c r="I4702" s="340">
        <f>SUM(G4702:H4702)</f>
        <v>15636.14</v>
      </c>
    </row>
    <row r="4704" spans="1:11" x14ac:dyDescent="0.2">
      <c r="A4704" s="339">
        <f>+A4676+0.01</f>
        <v>120.06000000000003</v>
      </c>
      <c r="B4704" s="339" t="s">
        <v>1638</v>
      </c>
      <c r="C4704" s="339">
        <v>1</v>
      </c>
      <c r="D4704" s="339" t="s">
        <v>692</v>
      </c>
      <c r="G4704" s="339">
        <f>+G4712/C4706</f>
        <v>423.81916666666666</v>
      </c>
      <c r="H4704" s="339">
        <f>+H4712/C4706</f>
        <v>55.193333333333328</v>
      </c>
      <c r="I4704" s="340">
        <f>+H4704+G4704</f>
        <v>479.01249999999999</v>
      </c>
      <c r="J4704" s="339" t="s">
        <v>701</v>
      </c>
    </row>
    <row r="4705" spans="1:10" ht="24" x14ac:dyDescent="0.2">
      <c r="B4705" s="339" t="s">
        <v>1639</v>
      </c>
    </row>
    <row r="4706" spans="1:10" x14ac:dyDescent="0.2">
      <c r="B4706" s="339" t="s">
        <v>703</v>
      </c>
      <c r="C4706" s="339">
        <v>12</v>
      </c>
      <c r="D4706" s="339" t="s">
        <v>692</v>
      </c>
    </row>
    <row r="4707" spans="1:10" x14ac:dyDescent="0.2">
      <c r="B4707" s="339" t="s">
        <v>704</v>
      </c>
    </row>
    <row r="4708" spans="1:10" x14ac:dyDescent="0.2">
      <c r="B4708" s="339" t="s">
        <v>1640</v>
      </c>
      <c r="C4708" s="339">
        <v>1</v>
      </c>
      <c r="D4708" s="339" t="s">
        <v>692</v>
      </c>
      <c r="E4708" s="339">
        <v>3474.58</v>
      </c>
      <c r="F4708" s="339">
        <v>625.41999999999996</v>
      </c>
      <c r="G4708" s="339">
        <f>ROUND((C4708*(E4708)),2)</f>
        <v>3474.58</v>
      </c>
      <c r="H4708" s="339">
        <f>ROUND((C4708*(F4708)),2)</f>
        <v>625.41999999999996</v>
      </c>
    </row>
    <row r="4709" spans="1:10" x14ac:dyDescent="0.2">
      <c r="B4709" s="339" t="s">
        <v>1641</v>
      </c>
      <c r="C4709" s="339">
        <v>1</v>
      </c>
      <c r="D4709" s="339" t="s">
        <v>4</v>
      </c>
      <c r="E4709" s="339">
        <v>205</v>
      </c>
      <c r="F4709" s="339">
        <v>36.9</v>
      </c>
      <c r="G4709" s="339">
        <f>ROUND((C4709*(E4709)),2)</f>
        <v>205</v>
      </c>
      <c r="H4709" s="339">
        <f>ROUND((C4709*(F4709)),2)</f>
        <v>36.9</v>
      </c>
    </row>
    <row r="4710" spans="1:10" x14ac:dyDescent="0.2">
      <c r="B4710" s="339" t="s">
        <v>722</v>
      </c>
    </row>
    <row r="4711" spans="1:10" x14ac:dyDescent="0.2">
      <c r="B4711" s="339" t="s">
        <v>1642</v>
      </c>
      <c r="C4711" s="339">
        <v>12</v>
      </c>
      <c r="D4711" s="339" t="s">
        <v>692</v>
      </c>
      <c r="E4711" s="339">
        <v>117.18781199999998</v>
      </c>
      <c r="F4711" s="339">
        <v>0</v>
      </c>
      <c r="G4711" s="339">
        <f>ROUND((C4711*(E4711)),2)</f>
        <v>1406.25</v>
      </c>
      <c r="H4711" s="339">
        <f>ROUND((C4711*(F4711)),2)</f>
        <v>0</v>
      </c>
    </row>
    <row r="4712" spans="1:10" x14ac:dyDescent="0.2">
      <c r="B4712" s="339" t="s">
        <v>707</v>
      </c>
      <c r="G4712" s="339">
        <f>SUM(G4708:G4711)</f>
        <v>5085.83</v>
      </c>
      <c r="H4712" s="339">
        <f>SUM(H4708:H4711)</f>
        <v>662.31999999999994</v>
      </c>
      <c r="I4712" s="340">
        <f>SUM(G4712:H4712)</f>
        <v>5748.15</v>
      </c>
    </row>
    <row r="4714" spans="1:10" x14ac:dyDescent="0.2">
      <c r="A4714" s="339">
        <f>+A4690+0.01</f>
        <v>120.07000000000004</v>
      </c>
      <c r="B4714" s="339" t="s">
        <v>1643</v>
      </c>
      <c r="C4714" s="339">
        <v>1</v>
      </c>
      <c r="D4714" s="339" t="s">
        <v>9</v>
      </c>
      <c r="G4714" s="339">
        <f>+G4726/C4717</f>
        <v>14883.469999999998</v>
      </c>
      <c r="H4714" s="339">
        <f>+H4726/C4717</f>
        <v>1374.8899999999999</v>
      </c>
      <c r="I4714" s="340">
        <f>+H4714+G4714</f>
        <v>16258.359999999997</v>
      </c>
      <c r="J4714" s="339" t="s">
        <v>701</v>
      </c>
    </row>
    <row r="4715" spans="1:10" x14ac:dyDescent="0.2">
      <c r="C4715" s="339">
        <v>1</v>
      </c>
      <c r="D4715" s="339" t="s">
        <v>1</v>
      </c>
      <c r="G4715" s="339">
        <f>+G4714/C4725</f>
        <v>2008.5654520917676</v>
      </c>
      <c r="H4715" s="339">
        <f>+H4714/C4725</f>
        <v>185.54520917678809</v>
      </c>
      <c r="I4715" s="340">
        <f>+H4715+G4715</f>
        <v>2194.1106612685558</v>
      </c>
    </row>
    <row r="4716" spans="1:10" x14ac:dyDescent="0.2">
      <c r="B4716" s="339" t="s">
        <v>1644</v>
      </c>
    </row>
    <row r="4717" spans="1:10" x14ac:dyDescent="0.2">
      <c r="B4717" s="339" t="s">
        <v>703</v>
      </c>
      <c r="C4717" s="339">
        <v>1</v>
      </c>
      <c r="D4717" s="339" t="s">
        <v>9</v>
      </c>
    </row>
    <row r="4718" spans="1:10" x14ac:dyDescent="0.2">
      <c r="B4718" s="339" t="s">
        <v>704</v>
      </c>
    </row>
    <row r="4719" spans="1:10" x14ac:dyDescent="0.2">
      <c r="B4719" s="339" t="s">
        <v>1645</v>
      </c>
      <c r="C4719" s="339">
        <f>+C4724*1.3</f>
        <v>1.9266000000000003</v>
      </c>
      <c r="D4719" s="339" t="s">
        <v>753</v>
      </c>
      <c r="E4719" s="339">
        <v>721.64948453608258</v>
      </c>
      <c r="F4719" s="339">
        <v>0</v>
      </c>
      <c r="G4719" s="339">
        <f>ROUND((C4719*(E4719)),2)</f>
        <v>1390.33</v>
      </c>
      <c r="H4719" s="339">
        <f>ROUND((C4719*(F4719)),2)</f>
        <v>0</v>
      </c>
    </row>
    <row r="4720" spans="1:10" x14ac:dyDescent="0.2">
      <c r="B4720" s="339" t="s">
        <v>1646</v>
      </c>
      <c r="C4720" s="339">
        <v>2.4700000000000002</v>
      </c>
      <c r="D4720" s="339" t="s">
        <v>692</v>
      </c>
      <c r="E4720" s="339">
        <v>423.81916666666666</v>
      </c>
      <c r="F4720" s="339">
        <v>55.193333333333328</v>
      </c>
      <c r="G4720" s="339">
        <f>ROUND((C4720*(E4720)),2)</f>
        <v>1046.83</v>
      </c>
      <c r="H4720" s="339">
        <f>ROUND((C4720*(F4720)),2)</f>
        <v>136.33000000000001</v>
      </c>
    </row>
    <row r="4721" spans="1:10" x14ac:dyDescent="0.2">
      <c r="B4721" s="339" t="s">
        <v>1647</v>
      </c>
      <c r="C4721" s="339">
        <v>1.23</v>
      </c>
      <c r="D4721" s="339" t="s">
        <v>735</v>
      </c>
      <c r="E4721" s="339">
        <v>143.22</v>
      </c>
      <c r="F4721" s="339">
        <v>25.78</v>
      </c>
      <c r="G4721" s="339">
        <f>ROUND((C4721*(E4721)),2)</f>
        <v>176.16</v>
      </c>
      <c r="H4721" s="339">
        <f>ROUND((C4721*(F4721)),2)</f>
        <v>31.71</v>
      </c>
    </row>
    <row r="4722" spans="1:10" x14ac:dyDescent="0.2">
      <c r="B4722" s="339" t="s">
        <v>809</v>
      </c>
      <c r="C4722" s="339">
        <f>+C4717*1.1</f>
        <v>1.1000000000000001</v>
      </c>
      <c r="D4722" s="339" t="s">
        <v>9</v>
      </c>
      <c r="E4722" s="339">
        <v>6792.84</v>
      </c>
      <c r="F4722" s="339">
        <v>1097.1399999999999</v>
      </c>
      <c r="G4722" s="339">
        <f>ROUND((C4722*(E4722)),2)</f>
        <v>7472.12</v>
      </c>
      <c r="H4722" s="339">
        <f>ROUND((C4722*(F4722)),2)</f>
        <v>1206.8499999999999</v>
      </c>
    </row>
    <row r="4723" spans="1:10" x14ac:dyDescent="0.2">
      <c r="B4723" s="339" t="s">
        <v>722</v>
      </c>
    </row>
    <row r="4724" spans="1:10" x14ac:dyDescent="0.2">
      <c r="B4724" s="339" t="s">
        <v>1648</v>
      </c>
      <c r="C4724" s="339">
        <f>+C4725*0.4*0.5</f>
        <v>1.4820000000000002</v>
      </c>
      <c r="D4724" s="339" t="s">
        <v>9</v>
      </c>
      <c r="E4724" s="339">
        <v>980.59</v>
      </c>
      <c r="F4724" s="339">
        <v>0</v>
      </c>
      <c r="G4724" s="339">
        <f>ROUND((C4724*(E4724)),2)</f>
        <v>1453.23</v>
      </c>
      <c r="H4724" s="339">
        <f>ROUND((C4724*(F4724)),2)</f>
        <v>0</v>
      </c>
    </row>
    <row r="4725" spans="1:10" x14ac:dyDescent="0.2">
      <c r="B4725" s="339" t="s">
        <v>1649</v>
      </c>
      <c r="C4725" s="339">
        <v>7.41</v>
      </c>
      <c r="D4725" s="339" t="s">
        <v>1</v>
      </c>
      <c r="E4725" s="339">
        <v>451.39</v>
      </c>
      <c r="F4725" s="339">
        <v>0</v>
      </c>
      <c r="G4725" s="339">
        <f>ROUND((C4725*(E4725)),2)</f>
        <v>3344.8</v>
      </c>
      <c r="H4725" s="339">
        <f>ROUND((C4725*(F4725)),2)</f>
        <v>0</v>
      </c>
    </row>
    <row r="4726" spans="1:10" x14ac:dyDescent="0.2">
      <c r="B4726" s="339" t="s">
        <v>707</v>
      </c>
      <c r="G4726" s="339">
        <f>SUM(G4719:G4725)</f>
        <v>14883.469999999998</v>
      </c>
      <c r="H4726" s="339">
        <f>SUM(H4719:H4725)</f>
        <v>1374.8899999999999</v>
      </c>
      <c r="I4726" s="340">
        <f>SUM(G4726:H4726)</f>
        <v>16258.359999999997</v>
      </c>
    </row>
    <row r="4728" spans="1:10" x14ac:dyDescent="0.2">
      <c r="A4728" s="339">
        <f>+A4714+0.01</f>
        <v>120.08000000000004</v>
      </c>
      <c r="B4728" s="339" t="s">
        <v>1650</v>
      </c>
      <c r="C4728" s="339">
        <v>1</v>
      </c>
      <c r="D4728" s="339" t="s">
        <v>9</v>
      </c>
      <c r="G4728" s="339">
        <f>+G4740/C4731</f>
        <v>15195.25</v>
      </c>
      <c r="H4728" s="339">
        <f>+H4740/C4731</f>
        <v>1569.1399999999999</v>
      </c>
      <c r="I4728" s="340">
        <f>+H4728+G4728</f>
        <v>16764.39</v>
      </c>
      <c r="J4728" s="339" t="s">
        <v>701</v>
      </c>
    </row>
    <row r="4729" spans="1:10" x14ac:dyDescent="0.2">
      <c r="C4729" s="339">
        <v>1</v>
      </c>
      <c r="D4729" s="339" t="s">
        <v>1</v>
      </c>
      <c r="G4729" s="339">
        <f>+G4728/C4739</f>
        <v>2050.6410256410254</v>
      </c>
      <c r="H4729" s="339">
        <f>+H4728/C4739</f>
        <v>211.75978407557352</v>
      </c>
      <c r="I4729" s="340">
        <f>+H4729+G4729</f>
        <v>2262.4008097165988</v>
      </c>
    </row>
    <row r="4730" spans="1:10" x14ac:dyDescent="0.2">
      <c r="B4730" s="339" t="s">
        <v>1644</v>
      </c>
    </row>
    <row r="4731" spans="1:10" x14ac:dyDescent="0.2">
      <c r="B4731" s="339" t="s">
        <v>703</v>
      </c>
      <c r="C4731" s="339">
        <v>1</v>
      </c>
      <c r="D4731" s="339" t="s">
        <v>9</v>
      </c>
    </row>
    <row r="4732" spans="1:10" x14ac:dyDescent="0.2">
      <c r="B4732" s="339" t="s">
        <v>704</v>
      </c>
    </row>
    <row r="4733" spans="1:10" x14ac:dyDescent="0.2">
      <c r="B4733" s="339" t="s">
        <v>1645</v>
      </c>
      <c r="C4733" s="339">
        <f>+C4738*1.3</f>
        <v>1.9266000000000003</v>
      </c>
      <c r="D4733" s="339" t="s">
        <v>753</v>
      </c>
      <c r="E4733" s="339">
        <v>721.64948453608258</v>
      </c>
      <c r="F4733" s="339">
        <v>0</v>
      </c>
      <c r="G4733" s="339">
        <f>ROUND((C4733*(E4733)),2)</f>
        <v>1390.33</v>
      </c>
      <c r="H4733" s="339">
        <f>ROUND((C4733*(F4733)),2)</f>
        <v>0</v>
      </c>
    </row>
    <row r="4734" spans="1:10" x14ac:dyDescent="0.2">
      <c r="B4734" s="339" t="s">
        <v>1646</v>
      </c>
      <c r="C4734" s="339">
        <v>2.4700000000000002</v>
      </c>
      <c r="D4734" s="339" t="s">
        <v>692</v>
      </c>
      <c r="E4734" s="339">
        <v>423.81916666666666</v>
      </c>
      <c r="F4734" s="339">
        <v>55.193333333333328</v>
      </c>
      <c r="G4734" s="339">
        <f>ROUND((C4734*(E4734)),2)</f>
        <v>1046.83</v>
      </c>
      <c r="H4734" s="339">
        <f>ROUND((C4734*(F4734)),2)</f>
        <v>136.33000000000001</v>
      </c>
    </row>
    <row r="4735" spans="1:10" x14ac:dyDescent="0.2">
      <c r="B4735" s="339" t="s">
        <v>1647</v>
      </c>
      <c r="C4735" s="339">
        <v>1.23</v>
      </c>
      <c r="D4735" s="339" t="s">
        <v>735</v>
      </c>
      <c r="E4735" s="339">
        <v>143.22</v>
      </c>
      <c r="F4735" s="339">
        <v>25.78</v>
      </c>
      <c r="G4735" s="339">
        <f>ROUND((C4735*(E4735)),2)</f>
        <v>176.16</v>
      </c>
      <c r="H4735" s="339">
        <f>ROUND((C4735*(F4735)),2)</f>
        <v>31.71</v>
      </c>
    </row>
    <row r="4736" spans="1:10" x14ac:dyDescent="0.2">
      <c r="B4736" s="339" t="s">
        <v>847</v>
      </c>
      <c r="C4736" s="339">
        <f>+C4731*1.1</f>
        <v>1.1000000000000001</v>
      </c>
      <c r="D4736" s="339" t="s">
        <v>9</v>
      </c>
      <c r="E4736" s="339">
        <v>7076.27</v>
      </c>
      <c r="F4736" s="339">
        <v>1273.73</v>
      </c>
      <c r="G4736" s="339">
        <f>ROUND((C4736*(E4736)),2)</f>
        <v>7783.9</v>
      </c>
      <c r="H4736" s="339">
        <f>ROUND((C4736*(F4736)),2)</f>
        <v>1401.1</v>
      </c>
    </row>
    <row r="4737" spans="1:10" x14ac:dyDescent="0.2">
      <c r="B4737" s="339" t="s">
        <v>722</v>
      </c>
    </row>
    <row r="4738" spans="1:10" x14ac:dyDescent="0.2">
      <c r="B4738" s="339" t="s">
        <v>1648</v>
      </c>
      <c r="C4738" s="339">
        <f>+C4739*0.4*0.5</f>
        <v>1.4820000000000002</v>
      </c>
      <c r="D4738" s="339" t="s">
        <v>9</v>
      </c>
      <c r="E4738" s="339">
        <v>980.59</v>
      </c>
      <c r="F4738" s="339">
        <v>0</v>
      </c>
      <c r="G4738" s="339">
        <f>ROUND((C4738*(E4738)),2)</f>
        <v>1453.23</v>
      </c>
      <c r="H4738" s="339">
        <f>ROUND((C4738*(F4738)),2)</f>
        <v>0</v>
      </c>
    </row>
    <row r="4739" spans="1:10" x14ac:dyDescent="0.2">
      <c r="B4739" s="339" t="s">
        <v>1649</v>
      </c>
      <c r="C4739" s="339">
        <v>7.41</v>
      </c>
      <c r="D4739" s="339" t="s">
        <v>1</v>
      </c>
      <c r="E4739" s="339">
        <v>451.39</v>
      </c>
      <c r="F4739" s="339">
        <v>0</v>
      </c>
      <c r="G4739" s="339">
        <f>ROUND((C4739*(E4739)),2)</f>
        <v>3344.8</v>
      </c>
      <c r="H4739" s="339">
        <f>ROUND((C4739*(F4739)),2)</f>
        <v>0</v>
      </c>
    </row>
    <row r="4740" spans="1:10" x14ac:dyDescent="0.2">
      <c r="B4740" s="339" t="s">
        <v>707</v>
      </c>
      <c r="G4740" s="339">
        <f>SUM(G4733:G4739)</f>
        <v>15195.25</v>
      </c>
      <c r="H4740" s="339">
        <f>SUM(H4733:H4739)</f>
        <v>1569.1399999999999</v>
      </c>
      <c r="I4740" s="340">
        <f>SUM(G4740:H4740)</f>
        <v>16764.39</v>
      </c>
    </row>
    <row r="4742" spans="1:10" x14ac:dyDescent="0.2">
      <c r="A4742" s="339">
        <f>+A4728+0.01</f>
        <v>120.09000000000005</v>
      </c>
      <c r="B4742" s="339" t="s">
        <v>1651</v>
      </c>
      <c r="C4742" s="339">
        <v>1</v>
      </c>
      <c r="D4742" s="339" t="s">
        <v>9</v>
      </c>
      <c r="G4742" s="339">
        <f>+G4754/C4745</f>
        <v>15474.91</v>
      </c>
      <c r="H4742" s="339">
        <f>+H4754/C4745</f>
        <v>1619.48</v>
      </c>
      <c r="I4742" s="340">
        <f>+H4742+G4742</f>
        <v>17094.39</v>
      </c>
      <c r="J4742" s="339" t="s">
        <v>701</v>
      </c>
    </row>
    <row r="4743" spans="1:10" x14ac:dyDescent="0.2">
      <c r="C4743" s="339">
        <v>1</v>
      </c>
      <c r="D4743" s="339" t="s">
        <v>1</v>
      </c>
      <c r="G4743" s="339">
        <f>+G4742/C4753</f>
        <v>2088.3819163292846</v>
      </c>
      <c r="H4743" s="339">
        <f>+H4742/C4753</f>
        <v>218.55330634278002</v>
      </c>
      <c r="I4743" s="340">
        <f>+H4743+G4743</f>
        <v>2306.9352226720648</v>
      </c>
    </row>
    <row r="4744" spans="1:10" x14ac:dyDescent="0.2">
      <c r="B4744" s="339" t="s">
        <v>1644</v>
      </c>
    </row>
    <row r="4745" spans="1:10" x14ac:dyDescent="0.2">
      <c r="B4745" s="339" t="s">
        <v>703</v>
      </c>
      <c r="C4745" s="339">
        <v>1</v>
      </c>
      <c r="D4745" s="339" t="s">
        <v>9</v>
      </c>
    </row>
    <row r="4746" spans="1:10" x14ac:dyDescent="0.2">
      <c r="B4746" s="339" t="s">
        <v>704</v>
      </c>
    </row>
    <row r="4747" spans="1:10" x14ac:dyDescent="0.2">
      <c r="B4747" s="339" t="s">
        <v>1645</v>
      </c>
      <c r="C4747" s="339">
        <f>+C4752*1.3</f>
        <v>1.9266000000000003</v>
      </c>
      <c r="D4747" s="339" t="s">
        <v>753</v>
      </c>
      <c r="E4747" s="339">
        <v>721.64948453608258</v>
      </c>
      <c r="F4747" s="339">
        <v>0</v>
      </c>
      <c r="G4747" s="339">
        <f>ROUND((C4747*(E4747)),2)</f>
        <v>1390.33</v>
      </c>
      <c r="H4747" s="339">
        <f>ROUND((C4747*(F4747)),2)</f>
        <v>0</v>
      </c>
    </row>
    <row r="4748" spans="1:10" x14ac:dyDescent="0.2">
      <c r="B4748" s="339" t="s">
        <v>1646</v>
      </c>
      <c r="C4748" s="339">
        <v>2.4700000000000002</v>
      </c>
      <c r="D4748" s="339" t="s">
        <v>692</v>
      </c>
      <c r="E4748" s="339">
        <v>423.81916666666666</v>
      </c>
      <c r="F4748" s="339">
        <v>55.193333333333328</v>
      </c>
      <c r="G4748" s="339">
        <f>ROUND((C4748*(E4748)),2)</f>
        <v>1046.83</v>
      </c>
      <c r="H4748" s="339">
        <f>ROUND((C4748*(F4748)),2)</f>
        <v>136.33000000000001</v>
      </c>
    </row>
    <row r="4749" spans="1:10" x14ac:dyDescent="0.2">
      <c r="B4749" s="339" t="s">
        <v>1647</v>
      </c>
      <c r="C4749" s="339">
        <v>1.23</v>
      </c>
      <c r="D4749" s="339" t="s">
        <v>735</v>
      </c>
      <c r="E4749" s="339">
        <v>143.22</v>
      </c>
      <c r="F4749" s="339">
        <v>25.78</v>
      </c>
      <c r="G4749" s="339">
        <f>ROUND((C4749*(E4749)),2)</f>
        <v>176.16</v>
      </c>
      <c r="H4749" s="339">
        <f>ROUND((C4749*(F4749)),2)</f>
        <v>31.71</v>
      </c>
    </row>
    <row r="4750" spans="1:10" x14ac:dyDescent="0.2">
      <c r="B4750" s="339" t="s">
        <v>856</v>
      </c>
      <c r="C4750" s="339">
        <f>+C4745*1.1</f>
        <v>1.1000000000000001</v>
      </c>
      <c r="D4750" s="339" t="s">
        <v>9</v>
      </c>
      <c r="E4750" s="339">
        <v>7330.51</v>
      </c>
      <c r="F4750" s="339">
        <v>1319.49</v>
      </c>
      <c r="G4750" s="339">
        <f>ROUND((C4750*(E4750)),2)</f>
        <v>8063.56</v>
      </c>
      <c r="H4750" s="339">
        <f>ROUND((C4750*(F4750)),2)</f>
        <v>1451.44</v>
      </c>
    </row>
    <row r="4751" spans="1:10" x14ac:dyDescent="0.2">
      <c r="B4751" s="339" t="s">
        <v>722</v>
      </c>
    </row>
    <row r="4752" spans="1:10" x14ac:dyDescent="0.2">
      <c r="B4752" s="339" t="s">
        <v>1648</v>
      </c>
      <c r="C4752" s="339">
        <f>+C4753*0.4*0.5</f>
        <v>1.4820000000000002</v>
      </c>
      <c r="D4752" s="339" t="s">
        <v>9</v>
      </c>
      <c r="E4752" s="339">
        <v>980.59</v>
      </c>
      <c r="F4752" s="339">
        <v>0</v>
      </c>
      <c r="G4752" s="339">
        <f>ROUND((C4752*(E4752)),2)</f>
        <v>1453.23</v>
      </c>
      <c r="H4752" s="339">
        <f>ROUND((C4752*(F4752)),2)</f>
        <v>0</v>
      </c>
    </row>
    <row r="4753" spans="1:10" x14ac:dyDescent="0.2">
      <c r="B4753" s="339" t="s">
        <v>1649</v>
      </c>
      <c r="C4753" s="339">
        <v>7.41</v>
      </c>
      <c r="D4753" s="339" t="s">
        <v>1</v>
      </c>
      <c r="E4753" s="339">
        <v>451.39</v>
      </c>
      <c r="F4753" s="339">
        <v>0</v>
      </c>
      <c r="G4753" s="339">
        <f>ROUND((C4753*(E4753)),2)</f>
        <v>3344.8</v>
      </c>
      <c r="H4753" s="339">
        <f>ROUND((C4753*(F4753)),2)</f>
        <v>0</v>
      </c>
    </row>
    <row r="4754" spans="1:10" x14ac:dyDescent="0.2">
      <c r="B4754" s="339" t="s">
        <v>707</v>
      </c>
      <c r="G4754" s="339">
        <f>SUM(G4747:G4753)</f>
        <v>15474.91</v>
      </c>
      <c r="H4754" s="339">
        <f>SUM(H4747:H4753)</f>
        <v>1619.48</v>
      </c>
      <c r="I4754" s="340">
        <f>SUM(G4754:H4754)</f>
        <v>17094.39</v>
      </c>
    </row>
    <row r="4756" spans="1:10" x14ac:dyDescent="0.2">
      <c r="A4756" s="339">
        <v>121</v>
      </c>
      <c r="B4756" s="339" t="s">
        <v>1652</v>
      </c>
    </row>
    <row r="4757" spans="1:10" x14ac:dyDescent="0.2">
      <c r="A4757" s="339">
        <f>+A4756+0.01</f>
        <v>121.01</v>
      </c>
      <c r="B4757" s="339" t="s">
        <v>1653</v>
      </c>
      <c r="C4757" s="339">
        <v>1</v>
      </c>
      <c r="D4757" s="339" t="s">
        <v>1</v>
      </c>
      <c r="G4757" s="339">
        <f>+G4770/C4759</f>
        <v>2466.31</v>
      </c>
      <c r="H4757" s="339">
        <f>+H4770/C4759</f>
        <v>339.82999999999993</v>
      </c>
      <c r="I4757" s="340">
        <f>+H4757+G4757</f>
        <v>2806.14</v>
      </c>
      <c r="J4757" s="339" t="s">
        <v>701</v>
      </c>
    </row>
    <row r="4758" spans="1:10" x14ac:dyDescent="0.2">
      <c r="B4758" s="339" t="s">
        <v>1654</v>
      </c>
    </row>
    <row r="4759" spans="1:10" x14ac:dyDescent="0.2">
      <c r="B4759" s="339" t="s">
        <v>703</v>
      </c>
      <c r="C4759" s="339">
        <v>1</v>
      </c>
      <c r="D4759" s="339" t="s">
        <v>1</v>
      </c>
    </row>
    <row r="4760" spans="1:10" x14ac:dyDescent="0.2">
      <c r="B4760" s="339" t="s">
        <v>704</v>
      </c>
    </row>
    <row r="4761" spans="1:10" x14ac:dyDescent="0.2">
      <c r="B4761" s="339" t="s">
        <v>1561</v>
      </c>
      <c r="C4761" s="339">
        <f>ROUND((0.032*1.1*0.52),3)</f>
        <v>1.7999999999999999E-2</v>
      </c>
      <c r="D4761" s="339" t="s">
        <v>9</v>
      </c>
      <c r="E4761" s="339">
        <v>5219.4000000000005</v>
      </c>
      <c r="F4761" s="339">
        <v>851.22</v>
      </c>
      <c r="G4761" s="339">
        <f t="shared" ref="G4761:G4766" si="141">ROUND((C4761*(E4761)),2)</f>
        <v>93.95</v>
      </c>
      <c r="H4761" s="339">
        <f t="shared" ref="H4761:H4766" si="142">ROUND((C4761*(F4761)),2)</f>
        <v>15.32</v>
      </c>
    </row>
    <row r="4762" spans="1:10" x14ac:dyDescent="0.2">
      <c r="B4762" s="339" t="s">
        <v>1655</v>
      </c>
      <c r="C4762" s="339">
        <v>1.1000000000000001</v>
      </c>
      <c r="D4762" s="339" t="s">
        <v>1</v>
      </c>
      <c r="E4762" s="339">
        <v>974.58</v>
      </c>
      <c r="F4762" s="339">
        <v>175.42</v>
      </c>
      <c r="G4762" s="339">
        <f t="shared" si="141"/>
        <v>1072.04</v>
      </c>
      <c r="H4762" s="339">
        <f t="shared" si="142"/>
        <v>192.96</v>
      </c>
    </row>
    <row r="4763" spans="1:10" x14ac:dyDescent="0.2">
      <c r="B4763" s="339" t="s">
        <v>1656</v>
      </c>
      <c r="C4763" s="339">
        <v>1.1000000000000001</v>
      </c>
      <c r="D4763" s="339" t="s">
        <v>1</v>
      </c>
      <c r="E4763" s="339">
        <v>406.78</v>
      </c>
      <c r="F4763" s="339">
        <v>73.22</v>
      </c>
      <c r="G4763" s="339">
        <f t="shared" si="141"/>
        <v>447.46</v>
      </c>
      <c r="H4763" s="339">
        <f t="shared" si="142"/>
        <v>80.540000000000006</v>
      </c>
    </row>
    <row r="4764" spans="1:10" x14ac:dyDescent="0.2">
      <c r="B4764" s="339" t="s">
        <v>1563</v>
      </c>
      <c r="C4764" s="339">
        <v>0.1</v>
      </c>
      <c r="D4764" s="339" t="s">
        <v>716</v>
      </c>
      <c r="E4764" s="339">
        <v>1137.29</v>
      </c>
      <c r="F4764" s="339">
        <v>204.71</v>
      </c>
      <c r="G4764" s="339">
        <f t="shared" si="141"/>
        <v>113.73</v>
      </c>
      <c r="H4764" s="339">
        <f t="shared" si="142"/>
        <v>20.47</v>
      </c>
    </row>
    <row r="4765" spans="1:10" x14ac:dyDescent="0.2">
      <c r="B4765" s="339" t="s">
        <v>1565</v>
      </c>
      <c r="C4765" s="339">
        <f>ROUND((0.05*0.52),3)</f>
        <v>2.5999999999999999E-2</v>
      </c>
      <c r="D4765" s="339" t="s">
        <v>714</v>
      </c>
      <c r="E4765" s="339">
        <v>84.75</v>
      </c>
      <c r="F4765" s="339">
        <v>15.26</v>
      </c>
      <c r="G4765" s="339">
        <f t="shared" si="141"/>
        <v>2.2000000000000002</v>
      </c>
      <c r="H4765" s="339">
        <f t="shared" si="142"/>
        <v>0.4</v>
      </c>
    </row>
    <row r="4766" spans="1:10" x14ac:dyDescent="0.2">
      <c r="B4766" s="339" t="s">
        <v>1579</v>
      </c>
      <c r="C4766" s="339">
        <v>0.52</v>
      </c>
      <c r="D4766" s="339" t="s">
        <v>2</v>
      </c>
      <c r="E4766" s="339">
        <v>322.02999999999997</v>
      </c>
      <c r="F4766" s="339">
        <v>57.97</v>
      </c>
      <c r="G4766" s="339">
        <f t="shared" si="141"/>
        <v>167.46</v>
      </c>
      <c r="H4766" s="339">
        <f t="shared" si="142"/>
        <v>30.14</v>
      </c>
    </row>
    <row r="4767" spans="1:10" x14ac:dyDescent="0.2">
      <c r="B4767" s="339" t="s">
        <v>1555</v>
      </c>
      <c r="C4767" s="339">
        <v>1</v>
      </c>
      <c r="D4767" s="339" t="s">
        <v>4</v>
      </c>
      <c r="E4767" s="339">
        <v>53.79</v>
      </c>
      <c r="F4767" s="339">
        <v>0</v>
      </c>
      <c r="G4767" s="339">
        <f>+E4767</f>
        <v>53.79</v>
      </c>
      <c r="H4767" s="339">
        <v>0</v>
      </c>
    </row>
    <row r="4768" spans="1:10" x14ac:dyDescent="0.2">
      <c r="B4768" s="339" t="s">
        <v>1227</v>
      </c>
    </row>
    <row r="4769" spans="1:10" x14ac:dyDescent="0.2">
      <c r="B4769" s="339" t="s">
        <v>1657</v>
      </c>
      <c r="C4769" s="339">
        <v>1</v>
      </c>
      <c r="D4769" s="339" t="s">
        <v>1</v>
      </c>
      <c r="E4769" s="339">
        <v>515.67999999999995</v>
      </c>
      <c r="F4769" s="339">
        <v>0</v>
      </c>
      <c r="G4769" s="339">
        <f>ROUND((C4769*(E4769)),2)</f>
        <v>515.67999999999995</v>
      </c>
      <c r="H4769" s="339">
        <f>ROUND((C4769*(F4769)),2)</f>
        <v>0</v>
      </c>
    </row>
    <row r="4770" spans="1:10" x14ac:dyDescent="0.2">
      <c r="B4770" s="339" t="s">
        <v>707</v>
      </c>
      <c r="G4770" s="339">
        <f>SUM(G4761:G4769)</f>
        <v>2466.31</v>
      </c>
      <c r="H4770" s="339">
        <f>SUM(H4761:H4769)</f>
        <v>339.82999999999993</v>
      </c>
      <c r="I4770" s="340">
        <f>SUM(G4770:H4770)</f>
        <v>2806.14</v>
      </c>
    </row>
    <row r="4772" spans="1:10" x14ac:dyDescent="0.2">
      <c r="A4772" s="339">
        <f>+A4757+0.01</f>
        <v>121.02000000000001</v>
      </c>
      <c r="B4772" s="339" t="s">
        <v>1658</v>
      </c>
      <c r="C4772" s="339">
        <v>1</v>
      </c>
      <c r="D4772" s="339" t="s">
        <v>1</v>
      </c>
      <c r="G4772" s="339">
        <f>+G4785/C4774</f>
        <v>2929.6</v>
      </c>
      <c r="H4772" s="339">
        <f>+H4785/C4774</f>
        <v>420.37</v>
      </c>
      <c r="I4772" s="340">
        <f>+H4772+G4772</f>
        <v>3349.97</v>
      </c>
      <c r="J4772" s="339" t="s">
        <v>701</v>
      </c>
    </row>
    <row r="4773" spans="1:10" x14ac:dyDescent="0.2">
      <c r="B4773" s="339" t="s">
        <v>1659</v>
      </c>
    </row>
    <row r="4774" spans="1:10" x14ac:dyDescent="0.2">
      <c r="B4774" s="339" t="s">
        <v>703</v>
      </c>
      <c r="C4774" s="339">
        <v>1</v>
      </c>
      <c r="D4774" s="339" t="s">
        <v>1</v>
      </c>
    </row>
    <row r="4775" spans="1:10" x14ac:dyDescent="0.2">
      <c r="B4775" s="339" t="s">
        <v>704</v>
      </c>
    </row>
    <row r="4776" spans="1:10" x14ac:dyDescent="0.2">
      <c r="B4776" s="339" t="s">
        <v>1561</v>
      </c>
      <c r="C4776" s="339">
        <f>ROUND((0.032*1.1*0.52),3)</f>
        <v>1.7999999999999999E-2</v>
      </c>
      <c r="D4776" s="339" t="s">
        <v>9</v>
      </c>
      <c r="E4776" s="339">
        <v>5219.4000000000005</v>
      </c>
      <c r="F4776" s="339">
        <v>851.22</v>
      </c>
      <c r="G4776" s="339">
        <f t="shared" ref="G4776:G4781" si="143">ROUND((C4776*(E4776)),2)</f>
        <v>93.95</v>
      </c>
      <c r="H4776" s="339">
        <f t="shared" ref="H4776:H4781" si="144">ROUND((C4776*(F4776)),2)</f>
        <v>15.32</v>
      </c>
    </row>
    <row r="4777" spans="1:10" x14ac:dyDescent="0.2">
      <c r="B4777" s="339" t="s">
        <v>1655</v>
      </c>
      <c r="C4777" s="339">
        <v>1.1000000000000001</v>
      </c>
      <c r="D4777" s="339" t="s">
        <v>1</v>
      </c>
      <c r="E4777" s="339">
        <v>1279.6600000000001</v>
      </c>
      <c r="F4777" s="339">
        <v>230.34</v>
      </c>
      <c r="G4777" s="339">
        <f t="shared" si="143"/>
        <v>1407.63</v>
      </c>
      <c r="H4777" s="339">
        <f t="shared" si="144"/>
        <v>253.37</v>
      </c>
    </row>
    <row r="4778" spans="1:10" x14ac:dyDescent="0.2">
      <c r="B4778" s="339" t="s">
        <v>1656</v>
      </c>
      <c r="C4778" s="339">
        <v>1.1000000000000001</v>
      </c>
      <c r="D4778" s="339" t="s">
        <v>1</v>
      </c>
      <c r="E4778" s="339">
        <v>508.47</v>
      </c>
      <c r="F4778" s="339">
        <v>91.52</v>
      </c>
      <c r="G4778" s="339">
        <f t="shared" si="143"/>
        <v>559.32000000000005</v>
      </c>
      <c r="H4778" s="339">
        <f t="shared" si="144"/>
        <v>100.67</v>
      </c>
    </row>
    <row r="4779" spans="1:10" x14ac:dyDescent="0.2">
      <c r="B4779" s="339" t="s">
        <v>1563</v>
      </c>
      <c r="C4779" s="339">
        <v>0.1</v>
      </c>
      <c r="D4779" s="339" t="s">
        <v>716</v>
      </c>
      <c r="E4779" s="339">
        <v>1137.29</v>
      </c>
      <c r="F4779" s="339">
        <v>204.71</v>
      </c>
      <c r="G4779" s="339">
        <f t="shared" si="143"/>
        <v>113.73</v>
      </c>
      <c r="H4779" s="339">
        <f t="shared" si="144"/>
        <v>20.47</v>
      </c>
    </row>
    <row r="4780" spans="1:10" x14ac:dyDescent="0.2">
      <c r="B4780" s="339" t="s">
        <v>1565</v>
      </c>
      <c r="C4780" s="339">
        <f>ROUND((0.05*0.52),3)</f>
        <v>2.5999999999999999E-2</v>
      </c>
      <c r="D4780" s="339" t="s">
        <v>714</v>
      </c>
      <c r="E4780" s="339">
        <v>84.75</v>
      </c>
      <c r="F4780" s="339">
        <v>15.26</v>
      </c>
      <c r="G4780" s="339">
        <f t="shared" si="143"/>
        <v>2.2000000000000002</v>
      </c>
      <c r="H4780" s="339">
        <f t="shared" si="144"/>
        <v>0.4</v>
      </c>
    </row>
    <row r="4781" spans="1:10" x14ac:dyDescent="0.2">
      <c r="B4781" s="339" t="s">
        <v>1579</v>
      </c>
      <c r="C4781" s="339">
        <v>0.52</v>
      </c>
      <c r="D4781" s="339" t="s">
        <v>2</v>
      </c>
      <c r="E4781" s="339">
        <v>322.02999999999997</v>
      </c>
      <c r="F4781" s="339">
        <v>57.97</v>
      </c>
      <c r="G4781" s="339">
        <f t="shared" si="143"/>
        <v>167.46</v>
      </c>
      <c r="H4781" s="339">
        <f t="shared" si="144"/>
        <v>30.14</v>
      </c>
    </row>
    <row r="4782" spans="1:10" x14ac:dyDescent="0.2">
      <c r="B4782" s="339" t="s">
        <v>1555</v>
      </c>
      <c r="C4782" s="339">
        <v>1</v>
      </c>
      <c r="D4782" s="339" t="s">
        <v>4</v>
      </c>
      <c r="E4782" s="339">
        <v>69.63</v>
      </c>
      <c r="F4782" s="339">
        <v>0</v>
      </c>
      <c r="G4782" s="339">
        <f>+E4782</f>
        <v>69.63</v>
      </c>
      <c r="H4782" s="339">
        <v>0</v>
      </c>
    </row>
    <row r="4783" spans="1:10" x14ac:dyDescent="0.2">
      <c r="B4783" s="339" t="s">
        <v>1227</v>
      </c>
    </row>
    <row r="4784" spans="1:10" x14ac:dyDescent="0.2">
      <c r="B4784" s="339" t="s">
        <v>1657</v>
      </c>
      <c r="C4784" s="339">
        <v>1</v>
      </c>
      <c r="D4784" s="339" t="s">
        <v>1</v>
      </c>
      <c r="E4784" s="339">
        <v>515.67999999999995</v>
      </c>
      <c r="F4784" s="339">
        <v>0</v>
      </c>
      <c r="G4784" s="339">
        <f>ROUND((C4784*(E4784)),2)</f>
        <v>515.67999999999995</v>
      </c>
      <c r="H4784" s="339">
        <f>ROUND((C4784*(F4784)),2)</f>
        <v>0</v>
      </c>
    </row>
    <row r="4785" spans="1:10" x14ac:dyDescent="0.2">
      <c r="B4785" s="339" t="s">
        <v>707</v>
      </c>
      <c r="G4785" s="339">
        <f>SUM(G4776:G4784)</f>
        <v>2929.6</v>
      </c>
      <c r="H4785" s="339">
        <f>SUM(H4776:H4784)</f>
        <v>420.37</v>
      </c>
      <c r="I4785" s="340">
        <f>SUM(G4785:H4785)</f>
        <v>3349.97</v>
      </c>
    </row>
    <row r="4787" spans="1:10" x14ac:dyDescent="0.2">
      <c r="A4787" s="339">
        <f>+A4772+0.01</f>
        <v>121.03000000000002</v>
      </c>
      <c r="B4787" s="339" t="s">
        <v>1660</v>
      </c>
      <c r="C4787" s="339">
        <v>1</v>
      </c>
      <c r="D4787" s="339" t="s">
        <v>1</v>
      </c>
      <c r="G4787" s="339">
        <f>+G4799/C4789</f>
        <v>3152.3100000000004</v>
      </c>
      <c r="H4787" s="339">
        <f>+H4799/C4789</f>
        <v>422.13</v>
      </c>
      <c r="I4787" s="340">
        <f>+H4787+G4787</f>
        <v>3574.4400000000005</v>
      </c>
      <c r="J4787" s="339" t="s">
        <v>701</v>
      </c>
    </row>
    <row r="4788" spans="1:10" x14ac:dyDescent="0.2">
      <c r="B4788" s="339" t="s">
        <v>1661</v>
      </c>
    </row>
    <row r="4789" spans="1:10" x14ac:dyDescent="0.2">
      <c r="B4789" s="339" t="s">
        <v>703</v>
      </c>
      <c r="C4789" s="339">
        <v>1</v>
      </c>
      <c r="D4789" s="339" t="s">
        <v>1</v>
      </c>
    </row>
    <row r="4790" spans="1:10" x14ac:dyDescent="0.2">
      <c r="B4790" s="339" t="s">
        <v>704</v>
      </c>
    </row>
    <row r="4791" spans="1:10" x14ac:dyDescent="0.2">
      <c r="B4791" s="339" t="s">
        <v>1561</v>
      </c>
      <c r="C4791" s="339">
        <f>ROUND((0.032*1.1*0.52),3)</f>
        <v>1.7999999999999999E-2</v>
      </c>
      <c r="D4791" s="339" t="s">
        <v>9</v>
      </c>
      <c r="E4791" s="339">
        <v>5219.4000000000005</v>
      </c>
      <c r="F4791" s="339">
        <v>851.22</v>
      </c>
      <c r="G4791" s="339">
        <f>ROUND((C4791*(E4791)),2)</f>
        <v>93.95</v>
      </c>
      <c r="H4791" s="339">
        <f>ROUND((C4791*(F4791)),2)</f>
        <v>15.32</v>
      </c>
    </row>
    <row r="4792" spans="1:10" x14ac:dyDescent="0.2">
      <c r="B4792" s="339" t="s">
        <v>1662</v>
      </c>
      <c r="C4792" s="339">
        <v>1.1000000000000001</v>
      </c>
      <c r="D4792" s="339" t="s">
        <v>1</v>
      </c>
      <c r="E4792" s="339">
        <v>1398.31</v>
      </c>
      <c r="F4792" s="339">
        <v>251.7</v>
      </c>
      <c r="G4792" s="339">
        <f>ROUND((C4792*(E4792)),2)</f>
        <v>1538.14</v>
      </c>
      <c r="H4792" s="339">
        <f>ROUND((C4792*(F4792)),2)</f>
        <v>276.87</v>
      </c>
    </row>
    <row r="4793" spans="1:10" x14ac:dyDescent="0.2">
      <c r="B4793" s="339" t="s">
        <v>1663</v>
      </c>
      <c r="C4793" s="339">
        <v>1.1000000000000001</v>
      </c>
      <c r="D4793" s="339" t="s">
        <v>1</v>
      </c>
      <c r="E4793" s="339">
        <v>550.85</v>
      </c>
      <c r="F4793" s="339">
        <v>99.15</v>
      </c>
      <c r="G4793" s="339">
        <f>ROUND((C4793*(E4793)),2)</f>
        <v>605.94000000000005</v>
      </c>
      <c r="H4793" s="339">
        <f>ROUND((C4793*(F4793)),2)</f>
        <v>109.07</v>
      </c>
    </row>
    <row r="4794" spans="1:10" x14ac:dyDescent="0.2">
      <c r="B4794" s="339" t="s">
        <v>1563</v>
      </c>
      <c r="C4794" s="339">
        <v>0.1</v>
      </c>
      <c r="D4794" s="339" t="s">
        <v>716</v>
      </c>
      <c r="E4794" s="339">
        <v>1137.29</v>
      </c>
      <c r="F4794" s="339">
        <v>204.71</v>
      </c>
      <c r="G4794" s="339">
        <f>ROUND((C4794*(E4794)),2)</f>
        <v>113.73</v>
      </c>
      <c r="H4794" s="339">
        <f>ROUND((C4794*(F4794)),2)</f>
        <v>20.47</v>
      </c>
    </row>
    <row r="4795" spans="1:10" x14ac:dyDescent="0.2">
      <c r="B4795" s="339" t="s">
        <v>1565</v>
      </c>
      <c r="C4795" s="339">
        <f>ROUND((0.05*0.52),3)</f>
        <v>2.5999999999999999E-2</v>
      </c>
      <c r="D4795" s="339" t="s">
        <v>714</v>
      </c>
      <c r="E4795" s="339">
        <v>84.75</v>
      </c>
      <c r="F4795" s="339">
        <v>15.26</v>
      </c>
      <c r="G4795" s="339">
        <f>ROUND((C4795*(E4795)),2)</f>
        <v>2.2000000000000002</v>
      </c>
      <c r="H4795" s="339">
        <f>ROUND((C4795*(F4795)),2)</f>
        <v>0.4</v>
      </c>
    </row>
    <row r="4796" spans="1:10" x14ac:dyDescent="0.2">
      <c r="B4796" s="339" t="s">
        <v>1555</v>
      </c>
      <c r="C4796" s="339">
        <v>1</v>
      </c>
      <c r="D4796" s="339" t="s">
        <v>4</v>
      </c>
      <c r="E4796" s="339">
        <v>75.900000000000006</v>
      </c>
      <c r="F4796" s="339">
        <v>0</v>
      </c>
      <c r="G4796" s="339">
        <f>+E4796</f>
        <v>75.900000000000006</v>
      </c>
      <c r="H4796" s="339">
        <v>0</v>
      </c>
    </row>
    <row r="4797" spans="1:10" x14ac:dyDescent="0.2">
      <c r="B4797" s="339" t="s">
        <v>1227</v>
      </c>
    </row>
    <row r="4798" spans="1:10" x14ac:dyDescent="0.2">
      <c r="B4798" s="339" t="s">
        <v>1657</v>
      </c>
      <c r="C4798" s="339">
        <v>1</v>
      </c>
      <c r="D4798" s="339" t="s">
        <v>1</v>
      </c>
      <c r="E4798" s="339">
        <v>722.45</v>
      </c>
      <c r="F4798" s="339">
        <v>0</v>
      </c>
      <c r="G4798" s="339">
        <f>ROUND((C4798*(E4798)),2)</f>
        <v>722.45</v>
      </c>
      <c r="H4798" s="339">
        <f>ROUND((C4798*(F4798)),2)</f>
        <v>0</v>
      </c>
    </row>
    <row r="4799" spans="1:10" x14ac:dyDescent="0.2">
      <c r="B4799" s="339" t="s">
        <v>707</v>
      </c>
      <c r="G4799" s="339">
        <f>SUM(G4791:G4798)</f>
        <v>3152.3100000000004</v>
      </c>
      <c r="H4799" s="339">
        <f>SUM(H4791:H4798)</f>
        <v>422.13</v>
      </c>
      <c r="I4799" s="340">
        <f>SUM(G4799:H4799)</f>
        <v>3574.4400000000005</v>
      </c>
    </row>
    <row r="4801" spans="1:10" x14ac:dyDescent="0.2">
      <c r="A4801" s="339">
        <f>+A4787+0.01</f>
        <v>121.04000000000002</v>
      </c>
      <c r="B4801" s="339" t="s">
        <v>1664</v>
      </c>
      <c r="C4801" s="339">
        <v>1</v>
      </c>
      <c r="D4801" s="339" t="s">
        <v>1</v>
      </c>
      <c r="G4801" s="339">
        <f>+G4813/C4803</f>
        <v>3297.08</v>
      </c>
      <c r="H4801" s="339">
        <f>+H4813/C4803</f>
        <v>447.29999999999995</v>
      </c>
      <c r="I4801" s="340">
        <f>+H4801+G4801</f>
        <v>3744.38</v>
      </c>
      <c r="J4801" s="339" t="s">
        <v>701</v>
      </c>
    </row>
    <row r="4802" spans="1:10" x14ac:dyDescent="0.2">
      <c r="B4802" s="339" t="s">
        <v>1665</v>
      </c>
    </row>
    <row r="4803" spans="1:10" x14ac:dyDescent="0.2">
      <c r="B4803" s="339" t="s">
        <v>703</v>
      </c>
      <c r="C4803" s="339">
        <v>1</v>
      </c>
      <c r="D4803" s="339" t="s">
        <v>1</v>
      </c>
    </row>
    <row r="4804" spans="1:10" x14ac:dyDescent="0.2">
      <c r="B4804" s="339" t="s">
        <v>704</v>
      </c>
    </row>
    <row r="4805" spans="1:10" x14ac:dyDescent="0.2">
      <c r="B4805" s="339" t="s">
        <v>1561</v>
      </c>
      <c r="C4805" s="339">
        <f>ROUND((0.032*1.1*0.52),3)</f>
        <v>1.7999999999999999E-2</v>
      </c>
      <c r="D4805" s="339" t="s">
        <v>9</v>
      </c>
      <c r="E4805" s="339">
        <v>5219.4000000000005</v>
      </c>
      <c r="F4805" s="339">
        <v>851.22</v>
      </c>
      <c r="G4805" s="339">
        <f>ROUND((C4805*(E4805)),2)</f>
        <v>93.95</v>
      </c>
      <c r="H4805" s="339">
        <f>ROUND((C4805*(F4805)),2)</f>
        <v>15.32</v>
      </c>
    </row>
    <row r="4806" spans="1:10" x14ac:dyDescent="0.2">
      <c r="B4806" s="339" t="s">
        <v>1662</v>
      </c>
      <c r="C4806" s="339">
        <v>1.1000000000000001</v>
      </c>
      <c r="D4806" s="339" t="s">
        <v>1</v>
      </c>
      <c r="E4806" s="339">
        <v>1525.42</v>
      </c>
      <c r="F4806" s="339">
        <v>274.58</v>
      </c>
      <c r="G4806" s="339">
        <f>ROUND((C4806*(E4806)),2)</f>
        <v>1677.96</v>
      </c>
      <c r="H4806" s="339">
        <f>ROUND((C4806*(F4806)),2)</f>
        <v>302.04000000000002</v>
      </c>
    </row>
    <row r="4807" spans="1:10" x14ac:dyDescent="0.2">
      <c r="B4807" s="339" t="s">
        <v>1663</v>
      </c>
      <c r="C4807" s="339">
        <v>1.1000000000000001</v>
      </c>
      <c r="D4807" s="339" t="s">
        <v>1</v>
      </c>
      <c r="E4807" s="339">
        <v>550.85</v>
      </c>
      <c r="F4807" s="339">
        <v>99.15</v>
      </c>
      <c r="G4807" s="339">
        <f>ROUND((C4807*(E4807)),2)</f>
        <v>605.94000000000005</v>
      </c>
      <c r="H4807" s="339">
        <f>ROUND((C4807*(F4807)),2)</f>
        <v>109.07</v>
      </c>
    </row>
    <row r="4808" spans="1:10" x14ac:dyDescent="0.2">
      <c r="B4808" s="339" t="s">
        <v>1563</v>
      </c>
      <c r="C4808" s="339">
        <v>0.1</v>
      </c>
      <c r="D4808" s="339" t="s">
        <v>716</v>
      </c>
      <c r="E4808" s="339">
        <v>1137.29</v>
      </c>
      <c r="F4808" s="339">
        <v>204.71</v>
      </c>
      <c r="G4808" s="339">
        <f>ROUND((C4808*(E4808)),2)</f>
        <v>113.73</v>
      </c>
      <c r="H4808" s="339">
        <f>ROUND((C4808*(F4808)),2)</f>
        <v>20.47</v>
      </c>
    </row>
    <row r="4809" spans="1:10" x14ac:dyDescent="0.2">
      <c r="B4809" s="339" t="s">
        <v>1565</v>
      </c>
      <c r="C4809" s="339">
        <f>ROUND((0.05*0.52),3)</f>
        <v>2.5999999999999999E-2</v>
      </c>
      <c r="D4809" s="339" t="s">
        <v>714</v>
      </c>
      <c r="E4809" s="339">
        <v>84.75</v>
      </c>
      <c r="F4809" s="339">
        <v>15.26</v>
      </c>
      <c r="G4809" s="339">
        <f>ROUND((C4809*(E4809)),2)</f>
        <v>2.2000000000000002</v>
      </c>
      <c r="H4809" s="339">
        <f>ROUND((C4809*(F4809)),2)</f>
        <v>0.4</v>
      </c>
    </row>
    <row r="4810" spans="1:10" x14ac:dyDescent="0.2">
      <c r="B4810" s="339" t="s">
        <v>1555</v>
      </c>
      <c r="C4810" s="339">
        <v>1</v>
      </c>
      <c r="D4810" s="339" t="s">
        <v>4</v>
      </c>
      <c r="E4810" s="339">
        <v>80.849999999999994</v>
      </c>
      <c r="F4810" s="339">
        <v>0</v>
      </c>
      <c r="G4810" s="339">
        <f>+E4810</f>
        <v>80.849999999999994</v>
      </c>
      <c r="H4810" s="339">
        <v>0</v>
      </c>
    </row>
    <row r="4811" spans="1:10" x14ac:dyDescent="0.2">
      <c r="B4811" s="339" t="s">
        <v>1227</v>
      </c>
    </row>
    <row r="4812" spans="1:10" x14ac:dyDescent="0.2">
      <c r="B4812" s="339" t="s">
        <v>1657</v>
      </c>
      <c r="C4812" s="339">
        <v>1</v>
      </c>
      <c r="D4812" s="339" t="s">
        <v>1</v>
      </c>
      <c r="E4812" s="339">
        <v>722.45</v>
      </c>
      <c r="F4812" s="339">
        <v>0</v>
      </c>
      <c r="G4812" s="339">
        <f>ROUND((C4812*(E4812)),2)</f>
        <v>722.45</v>
      </c>
      <c r="H4812" s="339">
        <f>ROUND((C4812*(F4812)),2)</f>
        <v>0</v>
      </c>
    </row>
    <row r="4813" spans="1:10" x14ac:dyDescent="0.2">
      <c r="B4813" s="339" t="s">
        <v>707</v>
      </c>
      <c r="G4813" s="339">
        <f>SUM(G4805:G4812)</f>
        <v>3297.08</v>
      </c>
      <c r="H4813" s="339">
        <f>SUM(H4805:H4812)</f>
        <v>447.29999999999995</v>
      </c>
      <c r="I4813" s="340">
        <f>SUM(G4813:H4813)</f>
        <v>3744.38</v>
      </c>
    </row>
    <row r="4815" spans="1:10" x14ac:dyDescent="0.2">
      <c r="A4815" s="339">
        <v>122</v>
      </c>
      <c r="B4815" s="339" t="s">
        <v>1666</v>
      </c>
    </row>
    <row r="4816" spans="1:10" x14ac:dyDescent="0.2">
      <c r="A4816" s="339">
        <f>+A4815+0.01</f>
        <v>122.01</v>
      </c>
      <c r="B4816" s="339" t="s">
        <v>1667</v>
      </c>
      <c r="C4816" s="339">
        <v>1</v>
      </c>
      <c r="D4816" s="339" t="s">
        <v>692</v>
      </c>
      <c r="G4816" s="339">
        <f>+G4825/C4818</f>
        <v>13475.029999999999</v>
      </c>
      <c r="H4816" s="339">
        <f>+H4825/C4818</f>
        <v>1838.14</v>
      </c>
      <c r="I4816" s="340">
        <f>+H4816+G4816</f>
        <v>15313.169999999998</v>
      </c>
      <c r="J4816" s="339" t="s">
        <v>701</v>
      </c>
    </row>
    <row r="4817" spans="1:10" x14ac:dyDescent="0.2">
      <c r="B4817" s="339" t="s">
        <v>1668</v>
      </c>
    </row>
    <row r="4818" spans="1:10" x14ac:dyDescent="0.2">
      <c r="B4818" s="339" t="s">
        <v>703</v>
      </c>
      <c r="C4818" s="339">
        <v>1</v>
      </c>
      <c r="D4818" s="339" t="s">
        <v>692</v>
      </c>
    </row>
    <row r="4819" spans="1:10" x14ac:dyDescent="0.2">
      <c r="B4819" s="339" t="s">
        <v>704</v>
      </c>
    </row>
    <row r="4820" spans="1:10" x14ac:dyDescent="0.2">
      <c r="B4820" s="339" t="s">
        <v>1669</v>
      </c>
      <c r="C4820" s="339">
        <v>1</v>
      </c>
      <c r="D4820" s="339" t="s">
        <v>692</v>
      </c>
      <c r="E4820" s="339">
        <v>8728.81</v>
      </c>
      <c r="F4820" s="339">
        <v>1571.19</v>
      </c>
      <c r="G4820" s="339">
        <f>ROUND((C4820*(E4820)),2)</f>
        <v>8728.81</v>
      </c>
      <c r="H4820" s="339">
        <f>ROUND((C4820*(F4820)),2)</f>
        <v>1571.19</v>
      </c>
    </row>
    <row r="4821" spans="1:10" x14ac:dyDescent="0.2">
      <c r="B4821" s="339" t="s">
        <v>1670</v>
      </c>
      <c r="C4821" s="339">
        <v>1</v>
      </c>
      <c r="D4821" s="339" t="s">
        <v>692</v>
      </c>
      <c r="E4821" s="339">
        <v>1483.05</v>
      </c>
      <c r="F4821" s="339">
        <v>266.95</v>
      </c>
      <c r="G4821" s="339">
        <f>ROUND((C4821*(E4821)),2)</f>
        <v>1483.05</v>
      </c>
      <c r="H4821" s="339">
        <f>ROUND((C4821*(F4821)),2)</f>
        <v>266.95</v>
      </c>
    </row>
    <row r="4822" spans="1:10" x14ac:dyDescent="0.2">
      <c r="B4822" s="339" t="s">
        <v>1671</v>
      </c>
      <c r="C4822" s="339">
        <v>1</v>
      </c>
      <c r="D4822" s="339" t="s">
        <v>692</v>
      </c>
      <c r="E4822" s="339">
        <v>309</v>
      </c>
      <c r="F4822" s="339">
        <v>0</v>
      </c>
      <c r="G4822" s="339">
        <f>+E4822</f>
        <v>309</v>
      </c>
      <c r="H4822" s="339">
        <v>0</v>
      </c>
    </row>
    <row r="4823" spans="1:10" x14ac:dyDescent="0.2">
      <c r="B4823" s="339" t="s">
        <v>1227</v>
      </c>
    </row>
    <row r="4824" spans="1:10" x14ac:dyDescent="0.2">
      <c r="B4824" s="339" t="s">
        <v>1672</v>
      </c>
      <c r="C4824" s="339">
        <v>1</v>
      </c>
      <c r="D4824" s="339" t="s">
        <v>692</v>
      </c>
      <c r="E4824" s="339">
        <v>2954.1709315999997</v>
      </c>
      <c r="F4824" s="339">
        <v>0</v>
      </c>
      <c r="G4824" s="339">
        <f>ROUND((C4824*(E4824)),2)</f>
        <v>2954.17</v>
      </c>
      <c r="H4824" s="339">
        <f>ROUND((C4824*(F4824)),2)</f>
        <v>0</v>
      </c>
    </row>
    <row r="4825" spans="1:10" x14ac:dyDescent="0.2">
      <c r="B4825" s="339" t="s">
        <v>707</v>
      </c>
      <c r="G4825" s="339">
        <f>SUM(G4820:G4824)</f>
        <v>13475.029999999999</v>
      </c>
      <c r="H4825" s="339">
        <f>SUM(H4820:H4824)</f>
        <v>1838.14</v>
      </c>
      <c r="I4825" s="340">
        <f>SUM(G4825:H4825)</f>
        <v>15313.169999999998</v>
      </c>
    </row>
    <row r="4827" spans="1:10" x14ac:dyDescent="0.2">
      <c r="A4827" s="339">
        <f>+A4816+0.01</f>
        <v>122.02000000000001</v>
      </c>
      <c r="B4827" s="339" t="s">
        <v>1673</v>
      </c>
      <c r="C4827" s="339">
        <v>1</v>
      </c>
      <c r="D4827" s="339" t="s">
        <v>692</v>
      </c>
      <c r="G4827" s="339">
        <f>+G4836/C4829</f>
        <v>13826.019999999999</v>
      </c>
      <c r="H4827" s="339">
        <f>+H4836/C4829</f>
        <v>1899.15</v>
      </c>
      <c r="I4827" s="340">
        <f>+H4827+G4827</f>
        <v>15725.169999999998</v>
      </c>
      <c r="J4827" s="339" t="s">
        <v>701</v>
      </c>
    </row>
    <row r="4828" spans="1:10" x14ac:dyDescent="0.2">
      <c r="B4828" s="339" t="s">
        <v>1674</v>
      </c>
    </row>
    <row r="4829" spans="1:10" x14ac:dyDescent="0.2">
      <c r="B4829" s="339" t="s">
        <v>703</v>
      </c>
      <c r="C4829" s="339">
        <v>1</v>
      </c>
      <c r="D4829" s="339" t="s">
        <v>692</v>
      </c>
    </row>
    <row r="4830" spans="1:10" x14ac:dyDescent="0.2">
      <c r="B4830" s="339" t="s">
        <v>704</v>
      </c>
    </row>
    <row r="4831" spans="1:10" x14ac:dyDescent="0.2">
      <c r="B4831" s="339" t="s">
        <v>1675</v>
      </c>
      <c r="C4831" s="339">
        <v>1</v>
      </c>
      <c r="D4831" s="339" t="s">
        <v>692</v>
      </c>
      <c r="E4831" s="339">
        <v>9067.7999999999993</v>
      </c>
      <c r="F4831" s="339">
        <v>1632.2</v>
      </c>
      <c r="G4831" s="339">
        <f>ROUND((C4831*(E4831)),2)</f>
        <v>9067.7999999999993</v>
      </c>
      <c r="H4831" s="339">
        <f>ROUND((C4831*(F4831)),2)</f>
        <v>1632.2</v>
      </c>
    </row>
    <row r="4832" spans="1:10" x14ac:dyDescent="0.2">
      <c r="B4832" s="339" t="s">
        <v>1670</v>
      </c>
      <c r="C4832" s="339">
        <v>1</v>
      </c>
      <c r="D4832" s="339" t="s">
        <v>692</v>
      </c>
      <c r="E4832" s="339">
        <v>1483.05</v>
      </c>
      <c r="F4832" s="339">
        <v>266.95</v>
      </c>
      <c r="G4832" s="339">
        <f>ROUND((C4832*(E4832)),2)</f>
        <v>1483.05</v>
      </c>
      <c r="H4832" s="339">
        <f>ROUND((C4832*(F4832)),2)</f>
        <v>266.95</v>
      </c>
    </row>
    <row r="4833" spans="1:10" x14ac:dyDescent="0.2">
      <c r="B4833" s="339" t="s">
        <v>1671</v>
      </c>
      <c r="C4833" s="339">
        <v>1</v>
      </c>
      <c r="D4833" s="339" t="s">
        <v>692</v>
      </c>
      <c r="E4833" s="339">
        <v>321</v>
      </c>
      <c r="F4833" s="339">
        <v>0</v>
      </c>
      <c r="G4833" s="339">
        <f>+E4833</f>
        <v>321</v>
      </c>
      <c r="H4833" s="339">
        <v>0</v>
      </c>
    </row>
    <row r="4834" spans="1:10" x14ac:dyDescent="0.2">
      <c r="B4834" s="339" t="s">
        <v>1227</v>
      </c>
    </row>
    <row r="4835" spans="1:10" x14ac:dyDescent="0.2">
      <c r="B4835" s="339" t="s">
        <v>1672</v>
      </c>
      <c r="C4835" s="339">
        <v>1</v>
      </c>
      <c r="D4835" s="339" t="s">
        <v>692</v>
      </c>
      <c r="E4835" s="339">
        <v>2954.1709315999997</v>
      </c>
      <c r="F4835" s="339">
        <v>0</v>
      </c>
      <c r="G4835" s="339">
        <f>ROUND((C4835*(E4835)),2)</f>
        <v>2954.17</v>
      </c>
      <c r="H4835" s="339">
        <f>ROUND((C4835*(F4835)),2)</f>
        <v>0</v>
      </c>
    </row>
    <row r="4836" spans="1:10" x14ac:dyDescent="0.2">
      <c r="B4836" s="339" t="s">
        <v>707</v>
      </c>
      <c r="G4836" s="339">
        <f>SUM(G4831:G4835)</f>
        <v>13826.019999999999</v>
      </c>
      <c r="H4836" s="339">
        <f>SUM(H4831:H4835)</f>
        <v>1899.15</v>
      </c>
      <c r="I4836" s="340">
        <f>SUM(G4836:H4836)</f>
        <v>15725.169999999998</v>
      </c>
    </row>
    <row r="4838" spans="1:10" x14ac:dyDescent="0.2">
      <c r="A4838" s="339">
        <f>+A4827+0.01</f>
        <v>122.03000000000002</v>
      </c>
      <c r="B4838" s="339" t="s">
        <v>1676</v>
      </c>
      <c r="C4838" s="339">
        <v>1</v>
      </c>
      <c r="D4838" s="339" t="s">
        <v>692</v>
      </c>
      <c r="G4838" s="339">
        <f>+G4847/C4840</f>
        <v>11607.01</v>
      </c>
      <c r="H4838" s="339">
        <f>+H4847/C4840</f>
        <v>1609.3200000000002</v>
      </c>
      <c r="I4838" s="340">
        <f>+H4838+G4838</f>
        <v>13216.33</v>
      </c>
      <c r="J4838" s="339" t="s">
        <v>701</v>
      </c>
    </row>
    <row r="4839" spans="1:10" x14ac:dyDescent="0.2">
      <c r="B4839" s="339" t="s">
        <v>1677</v>
      </c>
    </row>
    <row r="4840" spans="1:10" x14ac:dyDescent="0.2">
      <c r="B4840" s="339" t="s">
        <v>703</v>
      </c>
      <c r="C4840" s="339">
        <v>1</v>
      </c>
      <c r="D4840" s="339" t="s">
        <v>692</v>
      </c>
    </row>
    <row r="4841" spans="1:10" x14ac:dyDescent="0.2">
      <c r="B4841" s="339" t="s">
        <v>704</v>
      </c>
    </row>
    <row r="4842" spans="1:10" x14ac:dyDescent="0.2">
      <c r="B4842" s="339" t="s">
        <v>1678</v>
      </c>
      <c r="C4842" s="339">
        <v>1</v>
      </c>
      <c r="D4842" s="339" t="s">
        <v>692</v>
      </c>
      <c r="E4842" s="339">
        <v>8559.32</v>
      </c>
      <c r="F4842" s="339">
        <v>1540.68</v>
      </c>
      <c r="G4842" s="339">
        <f>ROUND((C4842*(E4842)),2)</f>
        <v>8559.32</v>
      </c>
      <c r="H4842" s="339">
        <f>ROUND((C4842*(F4842)),2)</f>
        <v>1540.68</v>
      </c>
    </row>
    <row r="4843" spans="1:10" x14ac:dyDescent="0.2">
      <c r="B4843" s="339" t="s">
        <v>1679</v>
      </c>
      <c r="C4843" s="339">
        <v>1</v>
      </c>
      <c r="D4843" s="339" t="s">
        <v>692</v>
      </c>
      <c r="E4843" s="339">
        <v>381.36</v>
      </c>
      <c r="F4843" s="339">
        <v>68.64</v>
      </c>
      <c r="G4843" s="339">
        <f>ROUND((C4843*(E4843)),2)</f>
        <v>381.36</v>
      </c>
      <c r="H4843" s="339">
        <f>ROUND((C4843*(F4843)),2)</f>
        <v>68.64</v>
      </c>
    </row>
    <row r="4844" spans="1:10" x14ac:dyDescent="0.2">
      <c r="B4844" s="339" t="s">
        <v>1671</v>
      </c>
      <c r="C4844" s="339">
        <v>1</v>
      </c>
      <c r="D4844" s="339" t="s">
        <v>692</v>
      </c>
      <c r="E4844" s="339">
        <v>303</v>
      </c>
      <c r="F4844" s="339">
        <v>0</v>
      </c>
      <c r="G4844" s="339">
        <f>+E4844</f>
        <v>303</v>
      </c>
      <c r="H4844" s="339">
        <v>0</v>
      </c>
    </row>
    <row r="4845" spans="1:10" x14ac:dyDescent="0.2">
      <c r="B4845" s="339" t="s">
        <v>1227</v>
      </c>
    </row>
    <row r="4846" spans="1:10" x14ac:dyDescent="0.2">
      <c r="B4846" s="339" t="s">
        <v>1672</v>
      </c>
      <c r="C4846" s="339">
        <v>1</v>
      </c>
      <c r="D4846" s="339" t="s">
        <v>692</v>
      </c>
      <c r="E4846" s="339">
        <v>2363.3325449999998</v>
      </c>
      <c r="F4846" s="339">
        <v>0</v>
      </c>
      <c r="G4846" s="339">
        <f>ROUND((C4846*(E4846)),2)</f>
        <v>2363.33</v>
      </c>
      <c r="H4846" s="339">
        <f>ROUND((C4846*(F4846)),2)</f>
        <v>0</v>
      </c>
    </row>
    <row r="4847" spans="1:10" x14ac:dyDescent="0.2">
      <c r="B4847" s="339" t="s">
        <v>707</v>
      </c>
      <c r="G4847" s="339">
        <f>SUM(G4842:G4846)</f>
        <v>11607.01</v>
      </c>
      <c r="H4847" s="339">
        <f>SUM(H4842:H4846)</f>
        <v>1609.3200000000002</v>
      </c>
      <c r="I4847" s="340">
        <f>SUM(G4847:H4847)</f>
        <v>13216.33</v>
      </c>
    </row>
    <row r="4849" spans="1:10" x14ac:dyDescent="0.2">
      <c r="A4849" s="339">
        <f>+A4838+0.01</f>
        <v>122.04000000000002</v>
      </c>
      <c r="B4849" s="339" t="s">
        <v>1680</v>
      </c>
      <c r="C4849" s="339">
        <v>1</v>
      </c>
      <c r="D4849" s="339" t="s">
        <v>692</v>
      </c>
      <c r="G4849" s="339">
        <f>+G4861/C4851</f>
        <v>24431.279999999999</v>
      </c>
      <c r="H4849" s="339">
        <f>+H4861/C4851</f>
        <v>3616.93</v>
      </c>
      <c r="I4849" s="340">
        <f>+H4849+G4849</f>
        <v>28048.21</v>
      </c>
      <c r="J4849" s="339" t="s">
        <v>701</v>
      </c>
    </row>
    <row r="4850" spans="1:10" x14ac:dyDescent="0.2">
      <c r="B4850" s="339" t="s">
        <v>1681</v>
      </c>
    </row>
    <row r="4851" spans="1:10" x14ac:dyDescent="0.2">
      <c r="B4851" s="339" t="s">
        <v>703</v>
      </c>
      <c r="C4851" s="339">
        <v>1</v>
      </c>
      <c r="D4851" s="339" t="s">
        <v>692</v>
      </c>
    </row>
    <row r="4852" spans="1:10" x14ac:dyDescent="0.2">
      <c r="B4852" s="339" t="s">
        <v>704</v>
      </c>
    </row>
    <row r="4853" spans="1:10" x14ac:dyDescent="0.2">
      <c r="B4853" s="339" t="s">
        <v>1682</v>
      </c>
      <c r="C4853" s="339">
        <v>1</v>
      </c>
      <c r="D4853" s="339" t="s">
        <v>692</v>
      </c>
      <c r="E4853" s="339">
        <v>18220.34</v>
      </c>
      <c r="F4853" s="339">
        <v>3279.66</v>
      </c>
      <c r="G4853" s="339">
        <f>ROUND((C4853*(E4853)),2)</f>
        <v>18220.34</v>
      </c>
      <c r="H4853" s="339">
        <f t="shared" ref="H4853:H4860" si="145">ROUND((C4853*(F4853)),2)</f>
        <v>3279.66</v>
      </c>
    </row>
    <row r="4854" spans="1:10" x14ac:dyDescent="0.2">
      <c r="B4854" s="339" t="s">
        <v>1683</v>
      </c>
      <c r="C4854" s="339">
        <v>1.5</v>
      </c>
      <c r="D4854" s="339" t="s">
        <v>692</v>
      </c>
      <c r="E4854" s="339">
        <v>186.44</v>
      </c>
      <c r="F4854" s="339">
        <v>33.56</v>
      </c>
      <c r="G4854" s="339">
        <f>ROUND((C4854*(E4854)),2)</f>
        <v>279.66000000000003</v>
      </c>
      <c r="H4854" s="339">
        <f t="shared" si="145"/>
        <v>50.34</v>
      </c>
    </row>
    <row r="4855" spans="1:10" x14ac:dyDescent="0.2">
      <c r="B4855" s="339" t="s">
        <v>1684</v>
      </c>
      <c r="C4855" s="339">
        <v>18</v>
      </c>
      <c r="D4855" s="339" t="s">
        <v>692</v>
      </c>
      <c r="E4855" s="339">
        <v>3.81</v>
      </c>
      <c r="F4855" s="339">
        <v>0.69</v>
      </c>
      <c r="G4855" s="339">
        <f>ROUND((C4855*(E4855)),2)</f>
        <v>68.58</v>
      </c>
      <c r="H4855" s="339">
        <f t="shared" si="145"/>
        <v>12.42</v>
      </c>
    </row>
    <row r="4856" spans="1:10" x14ac:dyDescent="0.2">
      <c r="B4856" s="339" t="s">
        <v>1685</v>
      </c>
      <c r="C4856" s="339">
        <v>18</v>
      </c>
      <c r="D4856" s="339" t="s">
        <v>692</v>
      </c>
      <c r="E4856" s="339">
        <v>2.33</v>
      </c>
      <c r="F4856" s="339">
        <v>0.42</v>
      </c>
      <c r="G4856" s="339">
        <f>ROUND((C4856*(E4856)),2)</f>
        <v>41.94</v>
      </c>
      <c r="H4856" s="339">
        <f t="shared" si="145"/>
        <v>7.56</v>
      </c>
    </row>
    <row r="4857" spans="1:10" x14ac:dyDescent="0.2">
      <c r="B4857" s="339" t="s">
        <v>1686</v>
      </c>
      <c r="C4857" s="339">
        <v>1</v>
      </c>
      <c r="D4857" s="339" t="s">
        <v>692</v>
      </c>
      <c r="E4857" s="339">
        <v>1483.05</v>
      </c>
      <c r="F4857" s="339">
        <v>266.95</v>
      </c>
      <c r="G4857" s="339">
        <f>ROUND((C4857*(E4857)),2)</f>
        <v>1483.05</v>
      </c>
      <c r="H4857" s="339">
        <f t="shared" si="145"/>
        <v>266.95</v>
      </c>
    </row>
    <row r="4858" spans="1:10" x14ac:dyDescent="0.2">
      <c r="B4858" s="339" t="s">
        <v>1671</v>
      </c>
      <c r="C4858" s="339">
        <v>1</v>
      </c>
      <c r="D4858" s="339" t="s">
        <v>692</v>
      </c>
      <c r="E4858" s="339">
        <v>645</v>
      </c>
      <c r="F4858" s="339">
        <v>0</v>
      </c>
      <c r="G4858" s="339">
        <f>+E4858</f>
        <v>645</v>
      </c>
      <c r="H4858" s="339">
        <v>0</v>
      </c>
    </row>
    <row r="4859" spans="1:10" x14ac:dyDescent="0.2">
      <c r="B4859" s="339" t="s">
        <v>1227</v>
      </c>
    </row>
    <row r="4860" spans="1:10" x14ac:dyDescent="0.2">
      <c r="B4860" s="339" t="s">
        <v>1672</v>
      </c>
      <c r="C4860" s="339">
        <v>1</v>
      </c>
      <c r="D4860" s="339" t="s">
        <v>692</v>
      </c>
      <c r="E4860" s="339">
        <v>3692.7136644999996</v>
      </c>
      <c r="F4860" s="339">
        <v>0</v>
      </c>
      <c r="G4860" s="339">
        <f>ROUND((C4860*(E4860)),2)</f>
        <v>3692.71</v>
      </c>
      <c r="H4860" s="339">
        <f t="shared" si="145"/>
        <v>0</v>
      </c>
    </row>
    <row r="4861" spans="1:10" x14ac:dyDescent="0.2">
      <c r="B4861" s="339" t="s">
        <v>707</v>
      </c>
      <c r="G4861" s="339">
        <f>SUM(G4853:G4860)</f>
        <v>24431.279999999999</v>
      </c>
      <c r="H4861" s="339">
        <f>SUM(H4853:H4860)</f>
        <v>3616.93</v>
      </c>
      <c r="I4861" s="340">
        <f>SUM(G4861:H4861)</f>
        <v>28048.21</v>
      </c>
    </row>
    <row r="4863" spans="1:10" x14ac:dyDescent="0.2">
      <c r="A4863" s="339">
        <f>+A4849+0.01</f>
        <v>122.05000000000003</v>
      </c>
      <c r="B4863" s="339" t="s">
        <v>1687</v>
      </c>
      <c r="C4863" s="339">
        <v>1</v>
      </c>
      <c r="D4863" s="339" t="s">
        <v>692</v>
      </c>
      <c r="G4863" s="339">
        <f>+G4875/C4865</f>
        <v>28818.57</v>
      </c>
      <c r="H4863" s="339">
        <f>+H4875/C4865</f>
        <v>4379.6400000000003</v>
      </c>
      <c r="I4863" s="340">
        <f>+H4863+G4863</f>
        <v>33198.21</v>
      </c>
      <c r="J4863" s="339" t="s">
        <v>701</v>
      </c>
    </row>
    <row r="4864" spans="1:10" x14ac:dyDescent="0.2">
      <c r="B4864" s="339" t="s">
        <v>1688</v>
      </c>
    </row>
    <row r="4865" spans="1:10" x14ac:dyDescent="0.2">
      <c r="B4865" s="339" t="s">
        <v>703</v>
      </c>
      <c r="C4865" s="339">
        <v>1</v>
      </c>
      <c r="D4865" s="339" t="s">
        <v>692</v>
      </c>
    </row>
    <row r="4866" spans="1:10" x14ac:dyDescent="0.2">
      <c r="B4866" s="339" t="s">
        <v>704</v>
      </c>
    </row>
    <row r="4867" spans="1:10" x14ac:dyDescent="0.2">
      <c r="B4867" s="339" t="s">
        <v>1689</v>
      </c>
      <c r="C4867" s="339">
        <v>1</v>
      </c>
      <c r="D4867" s="339" t="s">
        <v>692</v>
      </c>
      <c r="E4867" s="339">
        <v>22457.63</v>
      </c>
      <c r="F4867" s="339">
        <v>4042.37</v>
      </c>
      <c r="G4867" s="339">
        <f>ROUND((C4867*(E4867)),2)</f>
        <v>22457.63</v>
      </c>
      <c r="H4867" s="339">
        <f>ROUND((C4867*(F4867)),2)</f>
        <v>4042.37</v>
      </c>
    </row>
    <row r="4868" spans="1:10" x14ac:dyDescent="0.2">
      <c r="B4868" s="339" t="s">
        <v>1683</v>
      </c>
      <c r="C4868" s="339">
        <v>1.5</v>
      </c>
      <c r="D4868" s="339" t="s">
        <v>692</v>
      </c>
      <c r="E4868" s="339">
        <v>186.44</v>
      </c>
      <c r="F4868" s="339">
        <v>33.56</v>
      </c>
      <c r="G4868" s="339">
        <f>ROUND((C4868*(E4868)),2)</f>
        <v>279.66000000000003</v>
      </c>
      <c r="H4868" s="339">
        <f>ROUND((C4868*(F4868)),2)</f>
        <v>50.34</v>
      </c>
    </row>
    <row r="4869" spans="1:10" x14ac:dyDescent="0.2">
      <c r="B4869" s="339" t="s">
        <v>1684</v>
      </c>
      <c r="C4869" s="339">
        <v>18</v>
      </c>
      <c r="D4869" s="339" t="s">
        <v>692</v>
      </c>
      <c r="E4869" s="339">
        <v>3.81</v>
      </c>
      <c r="F4869" s="339">
        <v>0.69</v>
      </c>
      <c r="G4869" s="339">
        <f>ROUND((C4869*(E4869)),2)</f>
        <v>68.58</v>
      </c>
      <c r="H4869" s="339">
        <f>ROUND((C4869*(F4869)),2)</f>
        <v>12.42</v>
      </c>
    </row>
    <row r="4870" spans="1:10" x14ac:dyDescent="0.2">
      <c r="B4870" s="339" t="s">
        <v>1685</v>
      </c>
      <c r="C4870" s="339">
        <v>18</v>
      </c>
      <c r="D4870" s="339" t="s">
        <v>692</v>
      </c>
      <c r="E4870" s="339">
        <v>2.33</v>
      </c>
      <c r="F4870" s="339">
        <v>0.42</v>
      </c>
      <c r="G4870" s="339">
        <f>ROUND((C4870*(E4870)),2)</f>
        <v>41.94</v>
      </c>
      <c r="H4870" s="339">
        <f>ROUND((C4870*(F4870)),2)</f>
        <v>7.56</v>
      </c>
    </row>
    <row r="4871" spans="1:10" x14ac:dyDescent="0.2">
      <c r="B4871" s="339" t="s">
        <v>1686</v>
      </c>
      <c r="C4871" s="339">
        <v>1</v>
      </c>
      <c r="D4871" s="339" t="s">
        <v>692</v>
      </c>
      <c r="E4871" s="339">
        <v>1483.05</v>
      </c>
      <c r="F4871" s="339">
        <v>266.95</v>
      </c>
      <c r="G4871" s="339">
        <f>ROUND((C4871*(E4871)),2)</f>
        <v>1483.05</v>
      </c>
      <c r="H4871" s="339">
        <f>ROUND((C4871*(F4871)),2)</f>
        <v>266.95</v>
      </c>
    </row>
    <row r="4872" spans="1:10" x14ac:dyDescent="0.2">
      <c r="B4872" s="339" t="s">
        <v>1671</v>
      </c>
      <c r="C4872" s="339">
        <v>1</v>
      </c>
      <c r="D4872" s="339" t="s">
        <v>692</v>
      </c>
      <c r="E4872" s="339">
        <v>795</v>
      </c>
      <c r="F4872" s="339">
        <v>0</v>
      </c>
      <c r="G4872" s="339">
        <f>+E4872</f>
        <v>795</v>
      </c>
      <c r="H4872" s="339">
        <v>0</v>
      </c>
    </row>
    <row r="4873" spans="1:10" x14ac:dyDescent="0.2">
      <c r="B4873" s="339" t="s">
        <v>1227</v>
      </c>
    </row>
    <row r="4874" spans="1:10" x14ac:dyDescent="0.2">
      <c r="B4874" s="339" t="s">
        <v>1672</v>
      </c>
      <c r="C4874" s="339">
        <v>1</v>
      </c>
      <c r="D4874" s="339" t="s">
        <v>692</v>
      </c>
      <c r="E4874" s="339">
        <v>3692.7136644999996</v>
      </c>
      <c r="F4874" s="339">
        <v>0</v>
      </c>
      <c r="G4874" s="339">
        <f>ROUND((C4874*(E4874)),2)</f>
        <v>3692.71</v>
      </c>
      <c r="H4874" s="339">
        <f>ROUND((C4874*(F4874)),2)</f>
        <v>0</v>
      </c>
    </row>
    <row r="4875" spans="1:10" x14ac:dyDescent="0.2">
      <c r="B4875" s="339" t="s">
        <v>707</v>
      </c>
      <c r="G4875" s="339">
        <f>SUM(G4867:G4874)</f>
        <v>28818.57</v>
      </c>
      <c r="H4875" s="339">
        <f>SUM(H4867:H4874)</f>
        <v>4379.6400000000003</v>
      </c>
      <c r="I4875" s="340">
        <f>SUM(G4875:H4875)</f>
        <v>33198.21</v>
      </c>
    </row>
    <row r="4877" spans="1:10" x14ac:dyDescent="0.2">
      <c r="A4877" s="339">
        <f>+A4863+0.01</f>
        <v>122.06000000000003</v>
      </c>
      <c r="B4877" s="339" t="s">
        <v>1690</v>
      </c>
      <c r="C4877" s="339">
        <v>1</v>
      </c>
      <c r="D4877" s="339" t="s">
        <v>692</v>
      </c>
      <c r="G4877" s="339">
        <f>+G4889/C4879</f>
        <v>30573.48</v>
      </c>
      <c r="H4877" s="339">
        <f>+H4889/C4879</f>
        <v>4684.7300000000005</v>
      </c>
      <c r="I4877" s="340">
        <f>+H4877+G4877</f>
        <v>35258.21</v>
      </c>
      <c r="J4877" s="339" t="s">
        <v>701</v>
      </c>
    </row>
    <row r="4878" spans="1:10" x14ac:dyDescent="0.2">
      <c r="B4878" s="339" t="s">
        <v>1691</v>
      </c>
    </row>
    <row r="4879" spans="1:10" x14ac:dyDescent="0.2">
      <c r="B4879" s="339" t="s">
        <v>703</v>
      </c>
      <c r="C4879" s="339">
        <v>1</v>
      </c>
      <c r="D4879" s="339" t="s">
        <v>692</v>
      </c>
    </row>
    <row r="4880" spans="1:10" x14ac:dyDescent="0.2">
      <c r="B4880" s="339" t="s">
        <v>704</v>
      </c>
    </row>
    <row r="4881" spans="1:10" x14ac:dyDescent="0.2">
      <c r="B4881" s="339" t="s">
        <v>1692</v>
      </c>
      <c r="C4881" s="339">
        <v>1</v>
      </c>
      <c r="D4881" s="339" t="s">
        <v>692</v>
      </c>
      <c r="E4881" s="339">
        <v>24152.54</v>
      </c>
      <c r="F4881" s="339">
        <v>4347.46</v>
      </c>
      <c r="G4881" s="339">
        <f>ROUND((C4881*(E4881)),2)</f>
        <v>24152.54</v>
      </c>
      <c r="H4881" s="339">
        <f>ROUND((C4881*(F4881)),2)</f>
        <v>4347.46</v>
      </c>
    </row>
    <row r="4882" spans="1:10" x14ac:dyDescent="0.2">
      <c r="B4882" s="339" t="s">
        <v>1683</v>
      </c>
      <c r="C4882" s="339">
        <v>1.5</v>
      </c>
      <c r="D4882" s="339" t="s">
        <v>692</v>
      </c>
      <c r="E4882" s="339">
        <v>186.44</v>
      </c>
      <c r="F4882" s="339">
        <v>33.56</v>
      </c>
      <c r="G4882" s="339">
        <f>ROUND((C4882*(E4882)),2)</f>
        <v>279.66000000000003</v>
      </c>
      <c r="H4882" s="339">
        <f>ROUND((C4882*(F4882)),2)</f>
        <v>50.34</v>
      </c>
    </row>
    <row r="4883" spans="1:10" x14ac:dyDescent="0.2">
      <c r="B4883" s="339" t="s">
        <v>1684</v>
      </c>
      <c r="C4883" s="339">
        <v>18</v>
      </c>
      <c r="D4883" s="339" t="s">
        <v>692</v>
      </c>
      <c r="E4883" s="339">
        <v>3.81</v>
      </c>
      <c r="F4883" s="339">
        <v>0.69</v>
      </c>
      <c r="G4883" s="339">
        <f>ROUND((C4883*(E4883)),2)</f>
        <v>68.58</v>
      </c>
      <c r="H4883" s="339">
        <f>ROUND((C4883*(F4883)),2)</f>
        <v>12.42</v>
      </c>
    </row>
    <row r="4884" spans="1:10" x14ac:dyDescent="0.2">
      <c r="B4884" s="339" t="s">
        <v>1685</v>
      </c>
      <c r="C4884" s="339">
        <v>18</v>
      </c>
      <c r="D4884" s="339" t="s">
        <v>692</v>
      </c>
      <c r="E4884" s="339">
        <v>2.33</v>
      </c>
      <c r="F4884" s="339">
        <v>0.42</v>
      </c>
      <c r="G4884" s="339">
        <f>ROUND((C4884*(E4884)),2)</f>
        <v>41.94</v>
      </c>
      <c r="H4884" s="339">
        <f>ROUND((C4884*(F4884)),2)</f>
        <v>7.56</v>
      </c>
    </row>
    <row r="4885" spans="1:10" x14ac:dyDescent="0.2">
      <c r="B4885" s="339" t="s">
        <v>1686</v>
      </c>
      <c r="C4885" s="339">
        <v>1</v>
      </c>
      <c r="D4885" s="339" t="s">
        <v>692</v>
      </c>
      <c r="E4885" s="339">
        <v>1483.05</v>
      </c>
      <c r="F4885" s="339">
        <v>266.95</v>
      </c>
      <c r="G4885" s="339">
        <f>ROUND((C4885*(E4885)),2)</f>
        <v>1483.05</v>
      </c>
      <c r="H4885" s="339">
        <f>ROUND((C4885*(F4885)),2)</f>
        <v>266.95</v>
      </c>
    </row>
    <row r="4886" spans="1:10" x14ac:dyDescent="0.2">
      <c r="B4886" s="339" t="s">
        <v>1671</v>
      </c>
      <c r="C4886" s="339">
        <v>1</v>
      </c>
      <c r="D4886" s="339" t="s">
        <v>692</v>
      </c>
      <c r="E4886" s="339">
        <v>855</v>
      </c>
      <c r="F4886" s="339">
        <v>0</v>
      </c>
      <c r="G4886" s="339">
        <f>+E4886</f>
        <v>855</v>
      </c>
      <c r="H4886" s="339">
        <v>0</v>
      </c>
    </row>
    <row r="4887" spans="1:10" x14ac:dyDescent="0.2">
      <c r="B4887" s="339" t="s">
        <v>1227</v>
      </c>
    </row>
    <row r="4888" spans="1:10" x14ac:dyDescent="0.2">
      <c r="B4888" s="339" t="s">
        <v>1672</v>
      </c>
      <c r="C4888" s="339">
        <v>1</v>
      </c>
      <c r="D4888" s="339" t="s">
        <v>692</v>
      </c>
      <c r="E4888" s="339">
        <v>3692.7136644999996</v>
      </c>
      <c r="F4888" s="339">
        <v>0</v>
      </c>
      <c r="G4888" s="339">
        <f>ROUND((C4888*(E4888)),2)</f>
        <v>3692.71</v>
      </c>
      <c r="H4888" s="339">
        <f>ROUND((C4888*(F4888)),2)</f>
        <v>0</v>
      </c>
    </row>
    <row r="4889" spans="1:10" x14ac:dyDescent="0.2">
      <c r="B4889" s="339" t="s">
        <v>707</v>
      </c>
      <c r="G4889" s="339">
        <f>SUM(G4881:G4888)</f>
        <v>30573.48</v>
      </c>
      <c r="H4889" s="339">
        <f>SUM(H4881:H4888)</f>
        <v>4684.7300000000005</v>
      </c>
      <c r="I4889" s="340">
        <f>SUM(G4889:H4889)</f>
        <v>35258.21</v>
      </c>
    </row>
    <row r="4891" spans="1:10" x14ac:dyDescent="0.2">
      <c r="A4891" s="339">
        <f>+A4877+0.01</f>
        <v>122.07000000000004</v>
      </c>
      <c r="B4891" s="339" t="s">
        <v>1693</v>
      </c>
      <c r="C4891" s="339">
        <v>1</v>
      </c>
      <c r="D4891" s="339" t="s">
        <v>692</v>
      </c>
      <c r="G4891" s="339">
        <f>+G4903/C4893</f>
        <v>31977.41</v>
      </c>
      <c r="H4891" s="339">
        <f>+H4903/C4893</f>
        <v>4928.7900000000009</v>
      </c>
      <c r="I4891" s="340">
        <f>+H4891+G4891</f>
        <v>36906.199999999997</v>
      </c>
      <c r="J4891" s="339" t="s">
        <v>701</v>
      </c>
    </row>
    <row r="4892" spans="1:10" x14ac:dyDescent="0.2">
      <c r="B4892" s="339" t="s">
        <v>1694</v>
      </c>
    </row>
    <row r="4893" spans="1:10" x14ac:dyDescent="0.2">
      <c r="B4893" s="339" t="s">
        <v>703</v>
      </c>
      <c r="C4893" s="339">
        <v>1</v>
      </c>
      <c r="D4893" s="339" t="s">
        <v>692</v>
      </c>
    </row>
    <row r="4894" spans="1:10" x14ac:dyDescent="0.2">
      <c r="B4894" s="339" t="s">
        <v>704</v>
      </c>
    </row>
    <row r="4895" spans="1:10" x14ac:dyDescent="0.2">
      <c r="B4895" s="339" t="s">
        <v>1695</v>
      </c>
      <c r="C4895" s="339">
        <v>1</v>
      </c>
      <c r="D4895" s="339" t="s">
        <v>692</v>
      </c>
      <c r="E4895" s="339">
        <v>25508.47</v>
      </c>
      <c r="F4895" s="339">
        <v>4591.5200000000004</v>
      </c>
      <c r="G4895" s="339">
        <f>ROUND((C4895*(E4895)),2)</f>
        <v>25508.47</v>
      </c>
      <c r="H4895" s="339">
        <f>ROUND((C4895*(F4895)),2)</f>
        <v>4591.5200000000004</v>
      </c>
    </row>
    <row r="4896" spans="1:10" x14ac:dyDescent="0.2">
      <c r="B4896" s="339" t="s">
        <v>1683</v>
      </c>
      <c r="C4896" s="339">
        <v>1.5</v>
      </c>
      <c r="D4896" s="339" t="s">
        <v>692</v>
      </c>
      <c r="E4896" s="339">
        <v>186.44</v>
      </c>
      <c r="F4896" s="339">
        <v>33.56</v>
      </c>
      <c r="G4896" s="339">
        <f>ROUND((C4896*(E4896)),2)</f>
        <v>279.66000000000003</v>
      </c>
      <c r="H4896" s="339">
        <f>ROUND((C4896*(F4896)),2)</f>
        <v>50.34</v>
      </c>
    </row>
    <row r="4897" spans="1:10" x14ac:dyDescent="0.2">
      <c r="B4897" s="339" t="s">
        <v>1684</v>
      </c>
      <c r="C4897" s="339">
        <v>18</v>
      </c>
      <c r="D4897" s="339" t="s">
        <v>692</v>
      </c>
      <c r="E4897" s="339">
        <v>3.81</v>
      </c>
      <c r="F4897" s="339">
        <v>0.69</v>
      </c>
      <c r="G4897" s="339">
        <f>ROUND((C4897*(E4897)),2)</f>
        <v>68.58</v>
      </c>
      <c r="H4897" s="339">
        <f>ROUND((C4897*(F4897)),2)</f>
        <v>12.42</v>
      </c>
    </row>
    <row r="4898" spans="1:10" x14ac:dyDescent="0.2">
      <c r="B4898" s="339" t="s">
        <v>1685</v>
      </c>
      <c r="C4898" s="339">
        <v>18</v>
      </c>
      <c r="D4898" s="339" t="s">
        <v>692</v>
      </c>
      <c r="E4898" s="339">
        <v>2.33</v>
      </c>
      <c r="F4898" s="339">
        <v>0.42</v>
      </c>
      <c r="G4898" s="339">
        <f>ROUND((C4898*(E4898)),2)</f>
        <v>41.94</v>
      </c>
      <c r="H4898" s="339">
        <f>ROUND((C4898*(F4898)),2)</f>
        <v>7.56</v>
      </c>
    </row>
    <row r="4899" spans="1:10" x14ac:dyDescent="0.2">
      <c r="B4899" s="339" t="s">
        <v>1686</v>
      </c>
      <c r="C4899" s="339">
        <v>1</v>
      </c>
      <c r="D4899" s="339" t="s">
        <v>692</v>
      </c>
      <c r="E4899" s="339">
        <v>1483.05</v>
      </c>
      <c r="F4899" s="339">
        <v>266.95</v>
      </c>
      <c r="G4899" s="339">
        <f>ROUND((C4899*(E4899)),2)</f>
        <v>1483.05</v>
      </c>
      <c r="H4899" s="339">
        <f>ROUND((C4899*(F4899)),2)</f>
        <v>266.95</v>
      </c>
    </row>
    <row r="4900" spans="1:10" x14ac:dyDescent="0.2">
      <c r="B4900" s="339" t="s">
        <v>1671</v>
      </c>
      <c r="C4900" s="339">
        <v>1</v>
      </c>
      <c r="D4900" s="339" t="s">
        <v>692</v>
      </c>
      <c r="E4900" s="339">
        <v>903</v>
      </c>
      <c r="F4900" s="339">
        <v>0</v>
      </c>
      <c r="G4900" s="339">
        <f>+E4900</f>
        <v>903</v>
      </c>
      <c r="H4900" s="339">
        <v>0</v>
      </c>
    </row>
    <row r="4901" spans="1:10" x14ac:dyDescent="0.2">
      <c r="B4901" s="339" t="s">
        <v>1227</v>
      </c>
    </row>
    <row r="4902" spans="1:10" x14ac:dyDescent="0.2">
      <c r="B4902" s="339" t="s">
        <v>1672</v>
      </c>
      <c r="C4902" s="339">
        <v>1</v>
      </c>
      <c r="D4902" s="339" t="s">
        <v>692</v>
      </c>
      <c r="E4902" s="339">
        <v>3692.7136644999996</v>
      </c>
      <c r="F4902" s="339">
        <v>0</v>
      </c>
      <c r="G4902" s="339">
        <f>ROUND((C4902*(E4902)),2)</f>
        <v>3692.71</v>
      </c>
      <c r="H4902" s="339">
        <f>ROUND((C4902*(F4902)),2)</f>
        <v>0</v>
      </c>
    </row>
    <row r="4903" spans="1:10" x14ac:dyDescent="0.2">
      <c r="B4903" s="339" t="s">
        <v>707</v>
      </c>
      <c r="G4903" s="339">
        <f>SUM(G4895:G4902)</f>
        <v>31977.41</v>
      </c>
      <c r="H4903" s="339">
        <f>SUM(H4895:H4902)</f>
        <v>4928.7900000000009</v>
      </c>
      <c r="I4903" s="340">
        <f>SUM(G4903:H4903)</f>
        <v>36906.199999999997</v>
      </c>
    </row>
    <row r="4905" spans="1:10" x14ac:dyDescent="0.2">
      <c r="A4905" s="339">
        <f>+A4891+0.01</f>
        <v>122.08000000000004</v>
      </c>
      <c r="B4905" s="339" t="s">
        <v>1696</v>
      </c>
      <c r="C4905" s="339">
        <v>1</v>
      </c>
      <c r="D4905" s="339" t="s">
        <v>692</v>
      </c>
      <c r="G4905" s="339">
        <f>+G4917/C4907</f>
        <v>32328.399999999998</v>
      </c>
      <c r="H4905" s="339">
        <f>+H4917/C4907</f>
        <v>4989.8100000000004</v>
      </c>
      <c r="I4905" s="340">
        <f>+H4905+G4905</f>
        <v>37318.21</v>
      </c>
      <c r="J4905" s="339" t="s">
        <v>701</v>
      </c>
    </row>
    <row r="4906" spans="1:10" x14ac:dyDescent="0.2">
      <c r="B4906" s="339" t="s">
        <v>1697</v>
      </c>
    </row>
    <row r="4907" spans="1:10" x14ac:dyDescent="0.2">
      <c r="B4907" s="339" t="s">
        <v>703</v>
      </c>
      <c r="C4907" s="339">
        <v>1</v>
      </c>
      <c r="D4907" s="339" t="s">
        <v>692</v>
      </c>
    </row>
    <row r="4908" spans="1:10" x14ac:dyDescent="0.2">
      <c r="B4908" s="339" t="s">
        <v>704</v>
      </c>
    </row>
    <row r="4909" spans="1:10" x14ac:dyDescent="0.2">
      <c r="B4909" s="339" t="s">
        <v>1698</v>
      </c>
      <c r="C4909" s="339">
        <v>1</v>
      </c>
      <c r="D4909" s="339" t="s">
        <v>692</v>
      </c>
      <c r="E4909" s="339">
        <v>25847.46</v>
      </c>
      <c r="F4909" s="339">
        <v>4652.54</v>
      </c>
      <c r="G4909" s="339">
        <f>ROUND((C4909*(E4909)),2)</f>
        <v>25847.46</v>
      </c>
      <c r="H4909" s="339">
        <f>ROUND((C4909*(F4909)),2)</f>
        <v>4652.54</v>
      </c>
    </row>
    <row r="4910" spans="1:10" x14ac:dyDescent="0.2">
      <c r="B4910" s="339" t="s">
        <v>1683</v>
      </c>
      <c r="C4910" s="339">
        <v>1.5</v>
      </c>
      <c r="D4910" s="339" t="s">
        <v>692</v>
      </c>
      <c r="E4910" s="339">
        <v>186.44</v>
      </c>
      <c r="F4910" s="339">
        <v>33.56</v>
      </c>
      <c r="G4910" s="339">
        <f>ROUND((C4910*(E4910)),2)</f>
        <v>279.66000000000003</v>
      </c>
      <c r="H4910" s="339">
        <f>ROUND((C4910*(F4910)),2)</f>
        <v>50.34</v>
      </c>
    </row>
    <row r="4911" spans="1:10" x14ac:dyDescent="0.2">
      <c r="B4911" s="339" t="s">
        <v>1684</v>
      </c>
      <c r="C4911" s="339">
        <v>18</v>
      </c>
      <c r="D4911" s="339" t="s">
        <v>692</v>
      </c>
      <c r="E4911" s="339">
        <v>3.81</v>
      </c>
      <c r="F4911" s="339">
        <v>0.69</v>
      </c>
      <c r="G4911" s="339">
        <f>ROUND((C4911*(E4911)),2)</f>
        <v>68.58</v>
      </c>
      <c r="H4911" s="339">
        <f>ROUND((C4911*(F4911)),2)</f>
        <v>12.42</v>
      </c>
    </row>
    <row r="4912" spans="1:10" x14ac:dyDescent="0.2">
      <c r="B4912" s="339" t="s">
        <v>1685</v>
      </c>
      <c r="C4912" s="339">
        <v>18</v>
      </c>
      <c r="D4912" s="339" t="s">
        <v>692</v>
      </c>
      <c r="E4912" s="339">
        <v>2.33</v>
      </c>
      <c r="F4912" s="339">
        <v>0.42</v>
      </c>
      <c r="G4912" s="339">
        <f>ROUND((C4912*(E4912)),2)</f>
        <v>41.94</v>
      </c>
      <c r="H4912" s="339">
        <f>ROUND((C4912*(F4912)),2)</f>
        <v>7.56</v>
      </c>
    </row>
    <row r="4913" spans="1:10" x14ac:dyDescent="0.2">
      <c r="B4913" s="339" t="s">
        <v>1686</v>
      </c>
      <c r="C4913" s="339">
        <v>1</v>
      </c>
      <c r="D4913" s="339" t="s">
        <v>692</v>
      </c>
      <c r="E4913" s="339">
        <v>1483.05</v>
      </c>
      <c r="F4913" s="339">
        <v>266.95</v>
      </c>
      <c r="G4913" s="339">
        <f>ROUND((C4913*(E4913)),2)</f>
        <v>1483.05</v>
      </c>
      <c r="H4913" s="339">
        <f>ROUND((C4913*(F4913)),2)</f>
        <v>266.95</v>
      </c>
    </row>
    <row r="4914" spans="1:10" x14ac:dyDescent="0.2">
      <c r="B4914" s="339" t="s">
        <v>1671</v>
      </c>
      <c r="C4914" s="339">
        <v>1</v>
      </c>
      <c r="D4914" s="339" t="s">
        <v>692</v>
      </c>
      <c r="E4914" s="339">
        <v>915</v>
      </c>
      <c r="F4914" s="339">
        <v>0</v>
      </c>
      <c r="G4914" s="339">
        <f>+E4914</f>
        <v>915</v>
      </c>
      <c r="H4914" s="339">
        <v>0</v>
      </c>
    </row>
    <row r="4915" spans="1:10" x14ac:dyDescent="0.2">
      <c r="B4915" s="339" t="s">
        <v>1227</v>
      </c>
    </row>
    <row r="4916" spans="1:10" x14ac:dyDescent="0.2">
      <c r="B4916" s="339" t="s">
        <v>1672</v>
      </c>
      <c r="C4916" s="339">
        <v>1</v>
      </c>
      <c r="D4916" s="339" t="s">
        <v>692</v>
      </c>
      <c r="E4916" s="339">
        <v>3692.7136644999996</v>
      </c>
      <c r="F4916" s="339">
        <v>0</v>
      </c>
      <c r="G4916" s="339">
        <f>ROUND((C4916*(E4916)),2)</f>
        <v>3692.71</v>
      </c>
      <c r="H4916" s="339">
        <f>ROUND((C4916*(F4916)),2)</f>
        <v>0</v>
      </c>
    </row>
    <row r="4917" spans="1:10" x14ac:dyDescent="0.2">
      <c r="B4917" s="339" t="s">
        <v>707</v>
      </c>
      <c r="G4917" s="339">
        <f>SUM(G4909:G4916)</f>
        <v>32328.399999999998</v>
      </c>
      <c r="H4917" s="339">
        <f>SUM(H4909:H4916)</f>
        <v>4989.8100000000004</v>
      </c>
      <c r="I4917" s="340">
        <f>SUM(G4917:H4917)</f>
        <v>37318.21</v>
      </c>
    </row>
    <row r="4919" spans="1:10" x14ac:dyDescent="0.2">
      <c r="A4919" s="339">
        <f>+A4905+0.01</f>
        <v>122.09000000000005</v>
      </c>
      <c r="B4919" s="339" t="s">
        <v>1699</v>
      </c>
      <c r="C4919" s="339">
        <v>1</v>
      </c>
      <c r="D4919" s="339" t="s">
        <v>692</v>
      </c>
      <c r="G4919" s="339">
        <f>+G4931/C4921</f>
        <v>32552.65</v>
      </c>
      <c r="H4919" s="339">
        <f>+H4931/C4921</f>
        <v>4986</v>
      </c>
      <c r="I4919" s="340">
        <f>+H4919+G4919</f>
        <v>37538.65</v>
      </c>
      <c r="J4919" s="339" t="s">
        <v>701</v>
      </c>
    </row>
    <row r="4920" spans="1:10" x14ac:dyDescent="0.2">
      <c r="B4920" s="339" t="s">
        <v>1700</v>
      </c>
    </row>
    <row r="4921" spans="1:10" x14ac:dyDescent="0.2">
      <c r="B4921" s="339" t="s">
        <v>703</v>
      </c>
      <c r="C4921" s="339">
        <v>1</v>
      </c>
      <c r="D4921" s="339" t="s">
        <v>692</v>
      </c>
    </row>
    <row r="4922" spans="1:10" x14ac:dyDescent="0.2">
      <c r="B4922" s="339" t="s">
        <v>704</v>
      </c>
    </row>
    <row r="4923" spans="1:10" x14ac:dyDescent="0.2">
      <c r="B4923" s="339" t="s">
        <v>1689</v>
      </c>
      <c r="C4923" s="339">
        <v>1</v>
      </c>
      <c r="D4923" s="339" t="s">
        <v>692</v>
      </c>
      <c r="E4923" s="339">
        <v>25826.27</v>
      </c>
      <c r="F4923" s="339">
        <v>4648.7299999999996</v>
      </c>
      <c r="G4923" s="339">
        <f>ROUND((C4923*(E4923)),2)</f>
        <v>25826.27</v>
      </c>
      <c r="H4923" s="339">
        <f>ROUND((C4923*(F4923)),2)</f>
        <v>4648.7299999999996</v>
      </c>
    </row>
    <row r="4924" spans="1:10" x14ac:dyDescent="0.2">
      <c r="B4924" s="339" t="s">
        <v>1683</v>
      </c>
      <c r="C4924" s="339">
        <v>1.5</v>
      </c>
      <c r="D4924" s="339" t="s">
        <v>692</v>
      </c>
      <c r="E4924" s="339">
        <v>186.44</v>
      </c>
      <c r="F4924" s="339">
        <v>33.56</v>
      </c>
      <c r="G4924" s="339">
        <f>ROUND((C4924*(E4924)),2)</f>
        <v>279.66000000000003</v>
      </c>
      <c r="H4924" s="339">
        <f>ROUND((C4924*(F4924)),2)</f>
        <v>50.34</v>
      </c>
    </row>
    <row r="4925" spans="1:10" x14ac:dyDescent="0.2">
      <c r="B4925" s="339" t="s">
        <v>1684</v>
      </c>
      <c r="C4925" s="339">
        <v>18</v>
      </c>
      <c r="D4925" s="339" t="s">
        <v>692</v>
      </c>
      <c r="E4925" s="339">
        <v>3.81</v>
      </c>
      <c r="F4925" s="339">
        <v>0.69</v>
      </c>
      <c r="G4925" s="339">
        <f>ROUND((C4925*(E4925)),2)</f>
        <v>68.58</v>
      </c>
      <c r="H4925" s="339">
        <f>ROUND((C4925*(F4925)),2)</f>
        <v>12.42</v>
      </c>
    </row>
    <row r="4926" spans="1:10" x14ac:dyDescent="0.2">
      <c r="B4926" s="339" t="s">
        <v>1685</v>
      </c>
      <c r="C4926" s="339">
        <v>18</v>
      </c>
      <c r="D4926" s="339" t="s">
        <v>692</v>
      </c>
      <c r="E4926" s="339">
        <v>2.33</v>
      </c>
      <c r="F4926" s="339">
        <v>0.42</v>
      </c>
      <c r="G4926" s="339">
        <f>ROUND((C4926*(E4926)),2)</f>
        <v>41.94</v>
      </c>
      <c r="H4926" s="339">
        <f>ROUND((C4926*(F4926)),2)</f>
        <v>7.56</v>
      </c>
    </row>
    <row r="4927" spans="1:10" x14ac:dyDescent="0.2">
      <c r="B4927" s="339" t="s">
        <v>1686</v>
      </c>
      <c r="C4927" s="339">
        <v>1</v>
      </c>
      <c r="D4927" s="339" t="s">
        <v>692</v>
      </c>
      <c r="E4927" s="339">
        <v>1483.05</v>
      </c>
      <c r="F4927" s="339">
        <v>266.95</v>
      </c>
      <c r="G4927" s="339">
        <f>ROUND((C4927*(E4927)),2)</f>
        <v>1483.05</v>
      </c>
      <c r="H4927" s="339">
        <f>ROUND((C4927*(F4927)),2)</f>
        <v>266.95</v>
      </c>
    </row>
    <row r="4928" spans="1:10" x14ac:dyDescent="0.2">
      <c r="B4928" s="339" t="s">
        <v>1671</v>
      </c>
      <c r="C4928" s="339">
        <v>1</v>
      </c>
      <c r="D4928" s="339" t="s">
        <v>692</v>
      </c>
      <c r="E4928" s="339">
        <v>914.25</v>
      </c>
      <c r="F4928" s="339">
        <v>0</v>
      </c>
      <c r="G4928" s="339">
        <f>+E4928</f>
        <v>914.25</v>
      </c>
      <c r="H4928" s="339">
        <v>0</v>
      </c>
    </row>
    <row r="4929" spans="1:10" x14ac:dyDescent="0.2">
      <c r="B4929" s="339" t="s">
        <v>1227</v>
      </c>
    </row>
    <row r="4930" spans="1:10" x14ac:dyDescent="0.2">
      <c r="B4930" s="339" t="s">
        <v>1672</v>
      </c>
      <c r="C4930" s="339">
        <v>1</v>
      </c>
      <c r="D4930" s="339" t="s">
        <v>692</v>
      </c>
      <c r="E4930" s="339">
        <v>3938.8982899999996</v>
      </c>
      <c r="F4930" s="339">
        <v>0</v>
      </c>
      <c r="G4930" s="339">
        <f>ROUND((C4930*(E4930)),2)</f>
        <v>3938.9</v>
      </c>
      <c r="H4930" s="339">
        <f>ROUND((C4930*(F4930)),2)</f>
        <v>0</v>
      </c>
    </row>
    <row r="4931" spans="1:10" x14ac:dyDescent="0.2">
      <c r="B4931" s="339" t="s">
        <v>707</v>
      </c>
      <c r="G4931" s="339">
        <f>SUM(G4923:G4930)</f>
        <v>32552.65</v>
      </c>
      <c r="H4931" s="339">
        <f>SUM(H4923:H4930)</f>
        <v>4986</v>
      </c>
      <c r="I4931" s="340">
        <f>SUM(G4931:H4931)</f>
        <v>37538.65</v>
      </c>
    </row>
    <row r="4933" spans="1:10" x14ac:dyDescent="0.2">
      <c r="A4933" s="339">
        <f>+A4919+0.01</f>
        <v>122.10000000000005</v>
      </c>
      <c r="B4933" s="339" t="s">
        <v>1701</v>
      </c>
      <c r="C4933" s="339">
        <v>1</v>
      </c>
      <c r="D4933" s="339" t="s">
        <v>692</v>
      </c>
      <c r="G4933" s="339">
        <f>+G4945/C4935</f>
        <v>34570.799999999996</v>
      </c>
      <c r="H4933" s="339">
        <f>+H4945/C4935</f>
        <v>5336.85</v>
      </c>
      <c r="I4933" s="340">
        <f>+H4933+G4933</f>
        <v>39907.649999999994</v>
      </c>
      <c r="J4933" s="339" t="s">
        <v>701</v>
      </c>
    </row>
    <row r="4934" spans="1:10" x14ac:dyDescent="0.2">
      <c r="B4934" s="339" t="s">
        <v>1702</v>
      </c>
    </row>
    <row r="4935" spans="1:10" x14ac:dyDescent="0.2">
      <c r="B4935" s="339" t="s">
        <v>703</v>
      </c>
      <c r="C4935" s="339">
        <v>1</v>
      </c>
      <c r="D4935" s="339" t="s">
        <v>692</v>
      </c>
    </row>
    <row r="4936" spans="1:10" x14ac:dyDescent="0.2">
      <c r="B4936" s="339" t="s">
        <v>704</v>
      </c>
    </row>
    <row r="4937" spans="1:10" x14ac:dyDescent="0.2">
      <c r="B4937" s="339" t="s">
        <v>1692</v>
      </c>
      <c r="C4937" s="339">
        <v>1</v>
      </c>
      <c r="D4937" s="339" t="s">
        <v>692</v>
      </c>
      <c r="E4937" s="339">
        <v>27775.42</v>
      </c>
      <c r="F4937" s="339">
        <v>4999.58</v>
      </c>
      <c r="G4937" s="339">
        <f>ROUND((C4937*(E4937)),2)</f>
        <v>27775.42</v>
      </c>
      <c r="H4937" s="339">
        <f>ROUND((C4937*(F4937)),2)</f>
        <v>4999.58</v>
      </c>
    </row>
    <row r="4938" spans="1:10" x14ac:dyDescent="0.2">
      <c r="B4938" s="339" t="s">
        <v>1683</v>
      </c>
      <c r="C4938" s="339">
        <v>1.5</v>
      </c>
      <c r="D4938" s="339" t="s">
        <v>692</v>
      </c>
      <c r="E4938" s="339">
        <v>186.44</v>
      </c>
      <c r="F4938" s="339">
        <v>33.56</v>
      </c>
      <c r="G4938" s="339">
        <f>ROUND((C4938*(E4938)),2)</f>
        <v>279.66000000000003</v>
      </c>
      <c r="H4938" s="339">
        <f>ROUND((C4938*(F4938)),2)</f>
        <v>50.34</v>
      </c>
    </row>
    <row r="4939" spans="1:10" x14ac:dyDescent="0.2">
      <c r="B4939" s="339" t="s">
        <v>1684</v>
      </c>
      <c r="C4939" s="339">
        <v>18</v>
      </c>
      <c r="D4939" s="339" t="s">
        <v>692</v>
      </c>
      <c r="E4939" s="339">
        <v>3.81</v>
      </c>
      <c r="F4939" s="339">
        <v>0.69</v>
      </c>
      <c r="G4939" s="339">
        <f>ROUND((C4939*(E4939)),2)</f>
        <v>68.58</v>
      </c>
      <c r="H4939" s="339">
        <f>ROUND((C4939*(F4939)),2)</f>
        <v>12.42</v>
      </c>
    </row>
    <row r="4940" spans="1:10" x14ac:dyDescent="0.2">
      <c r="B4940" s="339" t="s">
        <v>1685</v>
      </c>
      <c r="C4940" s="339">
        <v>18</v>
      </c>
      <c r="D4940" s="339" t="s">
        <v>692</v>
      </c>
      <c r="E4940" s="339">
        <v>2.33</v>
      </c>
      <c r="F4940" s="339">
        <v>0.42</v>
      </c>
      <c r="G4940" s="339">
        <f>ROUND((C4940*(E4940)),2)</f>
        <v>41.94</v>
      </c>
      <c r="H4940" s="339">
        <f>ROUND((C4940*(F4940)),2)</f>
        <v>7.56</v>
      </c>
    </row>
    <row r="4941" spans="1:10" x14ac:dyDescent="0.2">
      <c r="B4941" s="339" t="s">
        <v>1686</v>
      </c>
      <c r="C4941" s="339">
        <v>1</v>
      </c>
      <c r="D4941" s="339" t="s">
        <v>692</v>
      </c>
      <c r="E4941" s="339">
        <v>1483.05</v>
      </c>
      <c r="F4941" s="339">
        <v>266.95</v>
      </c>
      <c r="G4941" s="339">
        <f>ROUND((C4941*(E4941)),2)</f>
        <v>1483.05</v>
      </c>
      <c r="H4941" s="339">
        <f>ROUND((C4941*(F4941)),2)</f>
        <v>266.95</v>
      </c>
    </row>
    <row r="4942" spans="1:10" x14ac:dyDescent="0.2">
      <c r="B4942" s="339" t="s">
        <v>1671</v>
      </c>
      <c r="C4942" s="339">
        <v>1</v>
      </c>
      <c r="D4942" s="339" t="s">
        <v>692</v>
      </c>
      <c r="E4942" s="339">
        <v>983.25</v>
      </c>
      <c r="F4942" s="339">
        <v>0</v>
      </c>
      <c r="G4942" s="339">
        <f>+E4942</f>
        <v>983.25</v>
      </c>
      <c r="H4942" s="339">
        <v>0</v>
      </c>
    </row>
    <row r="4943" spans="1:10" x14ac:dyDescent="0.2">
      <c r="B4943" s="339" t="s">
        <v>1227</v>
      </c>
    </row>
    <row r="4944" spans="1:10" x14ac:dyDescent="0.2">
      <c r="B4944" s="339" t="s">
        <v>1672</v>
      </c>
      <c r="C4944" s="339">
        <v>1</v>
      </c>
      <c r="D4944" s="339" t="s">
        <v>692</v>
      </c>
      <c r="E4944" s="339">
        <v>3938.8982899999996</v>
      </c>
      <c r="F4944" s="339">
        <v>0</v>
      </c>
      <c r="G4944" s="339">
        <f>ROUND((C4944*(E4944)),2)</f>
        <v>3938.9</v>
      </c>
      <c r="H4944" s="339">
        <f>ROUND((C4944*(F4944)),2)</f>
        <v>0</v>
      </c>
    </row>
    <row r="4945" spans="1:10" x14ac:dyDescent="0.2">
      <c r="B4945" s="339" t="s">
        <v>707</v>
      </c>
      <c r="G4945" s="339">
        <f>SUM(G4937:G4944)</f>
        <v>34570.799999999996</v>
      </c>
      <c r="H4945" s="339">
        <f>SUM(H4937:H4944)</f>
        <v>5336.85</v>
      </c>
      <c r="I4945" s="340">
        <f>SUM(G4945:H4945)</f>
        <v>39907.649999999994</v>
      </c>
    </row>
    <row r="4947" spans="1:10" x14ac:dyDescent="0.2">
      <c r="A4947" s="339">
        <f>+A4933+0.01</f>
        <v>122.11000000000006</v>
      </c>
      <c r="B4947" s="339" t="s">
        <v>1703</v>
      </c>
      <c r="C4947" s="339">
        <v>1</v>
      </c>
      <c r="D4947" s="339" t="s">
        <v>692</v>
      </c>
      <c r="G4947" s="339">
        <f>+G4959/C4949</f>
        <v>36588.959999999999</v>
      </c>
      <c r="H4947" s="339">
        <f>+H4959/C4949</f>
        <v>5687.6900000000005</v>
      </c>
      <c r="I4947" s="340">
        <f>+H4947+G4947</f>
        <v>42276.65</v>
      </c>
      <c r="J4947" s="339" t="s">
        <v>701</v>
      </c>
    </row>
    <row r="4948" spans="1:10" x14ac:dyDescent="0.2">
      <c r="B4948" s="339" t="s">
        <v>1704</v>
      </c>
    </row>
    <row r="4949" spans="1:10" x14ac:dyDescent="0.2">
      <c r="B4949" s="339" t="s">
        <v>703</v>
      </c>
      <c r="C4949" s="339">
        <v>1</v>
      </c>
      <c r="D4949" s="339" t="s">
        <v>692</v>
      </c>
    </row>
    <row r="4950" spans="1:10" x14ac:dyDescent="0.2">
      <c r="B4950" s="339" t="s">
        <v>704</v>
      </c>
    </row>
    <row r="4951" spans="1:10" x14ac:dyDescent="0.2">
      <c r="B4951" s="339" t="s">
        <v>1698</v>
      </c>
      <c r="C4951" s="339">
        <v>1</v>
      </c>
      <c r="D4951" s="339" t="s">
        <v>692</v>
      </c>
      <c r="E4951" s="339">
        <v>29724.58</v>
      </c>
      <c r="F4951" s="339">
        <v>5350.42</v>
      </c>
      <c r="G4951" s="339">
        <f>ROUND((C4951*(E4951)),2)</f>
        <v>29724.58</v>
      </c>
      <c r="H4951" s="339">
        <f>ROUND((C4951*(F4951)),2)</f>
        <v>5350.42</v>
      </c>
    </row>
    <row r="4952" spans="1:10" x14ac:dyDescent="0.2">
      <c r="B4952" s="339" t="s">
        <v>1705</v>
      </c>
      <c r="C4952" s="339">
        <v>1.5</v>
      </c>
      <c r="D4952" s="339" t="s">
        <v>692</v>
      </c>
      <c r="E4952" s="339">
        <v>186.44</v>
      </c>
      <c r="F4952" s="339">
        <v>33.56</v>
      </c>
      <c r="G4952" s="339">
        <f>ROUND((C4952*(E4952)),2)</f>
        <v>279.66000000000003</v>
      </c>
      <c r="H4952" s="339">
        <f>ROUND((C4952*(F4952)),2)</f>
        <v>50.34</v>
      </c>
    </row>
    <row r="4953" spans="1:10" x14ac:dyDescent="0.2">
      <c r="B4953" s="339" t="s">
        <v>1684</v>
      </c>
      <c r="C4953" s="339">
        <v>18</v>
      </c>
      <c r="D4953" s="339" t="s">
        <v>692</v>
      </c>
      <c r="E4953" s="339">
        <v>3.81</v>
      </c>
      <c r="F4953" s="339">
        <v>0.69</v>
      </c>
      <c r="G4953" s="339">
        <f>ROUND((C4953*(E4953)),2)</f>
        <v>68.58</v>
      </c>
      <c r="H4953" s="339">
        <f>ROUND((C4953*(F4953)),2)</f>
        <v>12.42</v>
      </c>
    </row>
    <row r="4954" spans="1:10" x14ac:dyDescent="0.2">
      <c r="B4954" s="339" t="s">
        <v>1685</v>
      </c>
      <c r="C4954" s="339">
        <v>18</v>
      </c>
      <c r="D4954" s="339" t="s">
        <v>692</v>
      </c>
      <c r="E4954" s="339">
        <v>2.33</v>
      </c>
      <c r="F4954" s="339">
        <v>0.42</v>
      </c>
      <c r="G4954" s="339">
        <f>ROUND((C4954*(E4954)),2)</f>
        <v>41.94</v>
      </c>
      <c r="H4954" s="339">
        <f>ROUND((C4954*(F4954)),2)</f>
        <v>7.56</v>
      </c>
    </row>
    <row r="4955" spans="1:10" x14ac:dyDescent="0.2">
      <c r="B4955" s="339" t="s">
        <v>1686</v>
      </c>
      <c r="C4955" s="339">
        <v>1</v>
      </c>
      <c r="D4955" s="339" t="s">
        <v>692</v>
      </c>
      <c r="E4955" s="339">
        <v>1483.05</v>
      </c>
      <c r="F4955" s="339">
        <v>266.95</v>
      </c>
      <c r="G4955" s="339">
        <f>ROUND((C4955*(E4955)),2)</f>
        <v>1483.05</v>
      </c>
      <c r="H4955" s="339">
        <f>ROUND((C4955*(F4955)),2)</f>
        <v>266.95</v>
      </c>
    </row>
    <row r="4956" spans="1:10" x14ac:dyDescent="0.2">
      <c r="B4956" s="339" t="s">
        <v>1671</v>
      </c>
      <c r="C4956" s="339">
        <v>1</v>
      </c>
      <c r="D4956" s="339" t="s">
        <v>692</v>
      </c>
      <c r="E4956" s="339">
        <v>1052.25</v>
      </c>
      <c r="F4956" s="339">
        <v>0</v>
      </c>
      <c r="G4956" s="339">
        <f>+E4956</f>
        <v>1052.25</v>
      </c>
      <c r="H4956" s="339">
        <v>0</v>
      </c>
    </row>
    <row r="4957" spans="1:10" x14ac:dyDescent="0.2">
      <c r="B4957" s="339" t="s">
        <v>1227</v>
      </c>
    </row>
    <row r="4958" spans="1:10" x14ac:dyDescent="0.2">
      <c r="B4958" s="339" t="s">
        <v>1672</v>
      </c>
      <c r="C4958" s="339">
        <v>1</v>
      </c>
      <c r="D4958" s="339" t="s">
        <v>692</v>
      </c>
      <c r="E4958" s="339">
        <v>3938.8982899999996</v>
      </c>
      <c r="F4958" s="339">
        <v>0</v>
      </c>
      <c r="G4958" s="339">
        <f>ROUND((C4958*(E4958)),2)</f>
        <v>3938.9</v>
      </c>
      <c r="H4958" s="339">
        <f>ROUND((C4958*(F4958)),2)</f>
        <v>0</v>
      </c>
    </row>
    <row r="4959" spans="1:10" x14ac:dyDescent="0.2">
      <c r="B4959" s="339" t="s">
        <v>707</v>
      </c>
      <c r="G4959" s="339">
        <f>SUM(G4951:G4958)</f>
        <v>36588.959999999999</v>
      </c>
      <c r="H4959" s="339">
        <f>SUM(H4951:H4958)</f>
        <v>5687.6900000000005</v>
      </c>
      <c r="I4959" s="340">
        <f>SUM(G4959:H4959)</f>
        <v>42276.65</v>
      </c>
    </row>
    <row r="4961" spans="1:10" x14ac:dyDescent="0.2">
      <c r="A4961" s="339">
        <f>+A4947+0.01</f>
        <v>122.12000000000006</v>
      </c>
      <c r="B4961" s="339" t="s">
        <v>1706</v>
      </c>
      <c r="C4961" s="339">
        <v>1</v>
      </c>
      <c r="D4961" s="339" t="s">
        <v>711</v>
      </c>
      <c r="G4961" s="339">
        <f>+G4973/C4963</f>
        <v>1238.7384907451353</v>
      </c>
      <c r="H4961" s="339">
        <f>+H4973/C4963</f>
        <v>198.50292675209616</v>
      </c>
      <c r="I4961" s="340">
        <f>+H4961+G4961</f>
        <v>1437.2414174972314</v>
      </c>
      <c r="J4961" s="339" t="s">
        <v>701</v>
      </c>
    </row>
    <row r="4962" spans="1:10" x14ac:dyDescent="0.2">
      <c r="B4962" s="339" t="s">
        <v>1707</v>
      </c>
    </row>
    <row r="4963" spans="1:10" x14ac:dyDescent="0.2">
      <c r="B4963" s="339" t="s">
        <v>703</v>
      </c>
      <c r="C4963" s="339">
        <v>63.21</v>
      </c>
      <c r="D4963" s="339" t="s">
        <v>711</v>
      </c>
    </row>
    <row r="4964" spans="1:10" x14ac:dyDescent="0.2">
      <c r="B4964" s="339" t="s">
        <v>704</v>
      </c>
    </row>
    <row r="4965" spans="1:10" x14ac:dyDescent="0.2">
      <c r="B4965" s="339" t="s">
        <v>1708</v>
      </c>
      <c r="C4965" s="339">
        <f>+C4963</f>
        <v>63.21</v>
      </c>
      <c r="D4965" s="339" t="s">
        <v>711</v>
      </c>
      <c r="E4965" s="339">
        <v>1059.32</v>
      </c>
      <c r="F4965" s="339">
        <v>190.68</v>
      </c>
      <c r="G4965" s="339">
        <f>ROUND((C4965*(E4965)),2)</f>
        <v>66959.62</v>
      </c>
      <c r="H4965" s="339">
        <f>ROUND((C4965*(F4965)),2)</f>
        <v>12052.88</v>
      </c>
    </row>
    <row r="4966" spans="1:10" x14ac:dyDescent="0.2">
      <c r="B4966" s="339" t="s">
        <v>1709</v>
      </c>
      <c r="C4966" s="339">
        <v>9</v>
      </c>
      <c r="D4966" s="339" t="s">
        <v>692</v>
      </c>
      <c r="E4966" s="339">
        <v>156.78</v>
      </c>
      <c r="F4966" s="339">
        <v>28.22</v>
      </c>
      <c r="G4966" s="339">
        <f>ROUND((C4966*(E4966)),2)</f>
        <v>1411.02</v>
      </c>
      <c r="H4966" s="339">
        <f>ROUND((C4966*(F4966)),2)</f>
        <v>253.98</v>
      </c>
    </row>
    <row r="4967" spans="1:10" x14ac:dyDescent="0.2">
      <c r="B4967" s="339" t="s">
        <v>1684</v>
      </c>
      <c r="C4967" s="339">
        <f>+C4966*3</f>
        <v>27</v>
      </c>
      <c r="D4967" s="339" t="s">
        <v>692</v>
      </c>
      <c r="E4967" s="339">
        <v>3.81</v>
      </c>
      <c r="F4967" s="339">
        <v>0.69</v>
      </c>
      <c r="G4967" s="339">
        <f>ROUND((C4967*(E4967)),2)</f>
        <v>102.87</v>
      </c>
      <c r="H4967" s="339">
        <f>ROUND((C4967*(F4967)),2)</f>
        <v>18.63</v>
      </c>
    </row>
    <row r="4968" spans="1:10" x14ac:dyDescent="0.2">
      <c r="B4968" s="339" t="s">
        <v>1685</v>
      </c>
      <c r="C4968" s="339">
        <f>+C4967</f>
        <v>27</v>
      </c>
      <c r="D4968" s="339" t="s">
        <v>692</v>
      </c>
      <c r="E4968" s="339">
        <v>2.33</v>
      </c>
      <c r="F4968" s="339">
        <v>0.42</v>
      </c>
      <c r="G4968" s="339">
        <f>ROUND((C4968*(E4968)),2)</f>
        <v>62.91</v>
      </c>
      <c r="H4968" s="339">
        <f>ROUND((C4968*(F4968)),2)</f>
        <v>11.34</v>
      </c>
    </row>
    <row r="4969" spans="1:10" x14ac:dyDescent="0.2">
      <c r="B4969" s="339" t="s">
        <v>1710</v>
      </c>
      <c r="C4969" s="339">
        <v>6</v>
      </c>
      <c r="D4969" s="339" t="s">
        <v>692</v>
      </c>
      <c r="E4969" s="339">
        <v>194.92</v>
      </c>
      <c r="F4969" s="339">
        <v>35.090000000000003</v>
      </c>
      <c r="G4969" s="339">
        <f>ROUND((C4969*(E4969)),2)</f>
        <v>1169.52</v>
      </c>
      <c r="H4969" s="339">
        <f>ROUND((C4969*(F4969)),2)</f>
        <v>210.54</v>
      </c>
    </row>
    <row r="4970" spans="1:10" x14ac:dyDescent="0.2">
      <c r="B4970" s="339" t="s">
        <v>1671</v>
      </c>
      <c r="C4970" s="339">
        <v>1</v>
      </c>
      <c r="D4970" s="339" t="s">
        <v>692</v>
      </c>
      <c r="E4970" s="339">
        <v>2370.38</v>
      </c>
      <c r="F4970" s="339">
        <v>0</v>
      </c>
      <c r="G4970" s="339">
        <f>+E4970</f>
        <v>2370.38</v>
      </c>
      <c r="H4970" s="339">
        <v>0</v>
      </c>
    </row>
    <row r="4971" spans="1:10" x14ac:dyDescent="0.2">
      <c r="B4971" s="339" t="s">
        <v>1227</v>
      </c>
    </row>
    <row r="4972" spans="1:10" x14ac:dyDescent="0.2">
      <c r="B4972" s="339" t="s">
        <v>1711</v>
      </c>
      <c r="C4972" s="339">
        <f>+C4965</f>
        <v>63.21</v>
      </c>
      <c r="D4972" s="339" t="s">
        <v>711</v>
      </c>
      <c r="E4972" s="339">
        <v>98.470849999999999</v>
      </c>
      <c r="F4972" s="339">
        <v>0</v>
      </c>
      <c r="G4972" s="339">
        <f>ROUND((C4972*(E4972)),2)</f>
        <v>6224.34</v>
      </c>
      <c r="H4972" s="339">
        <f>ROUND((C4972*(F4972)),2)</f>
        <v>0</v>
      </c>
    </row>
    <row r="4973" spans="1:10" x14ac:dyDescent="0.2">
      <c r="B4973" s="339" t="s">
        <v>707</v>
      </c>
      <c r="G4973" s="339">
        <f>SUM(G4965:G4972)</f>
        <v>78300.66</v>
      </c>
      <c r="H4973" s="339">
        <f>SUM(H4965:H4972)</f>
        <v>12547.369999999999</v>
      </c>
      <c r="I4973" s="340">
        <f>SUM(G4973:H4973)</f>
        <v>90848.03</v>
      </c>
    </row>
    <row r="4975" spans="1:10" x14ac:dyDescent="0.2">
      <c r="A4975" s="339">
        <f>+A4961+0.01</f>
        <v>122.13000000000007</v>
      </c>
      <c r="B4975" s="339" t="s">
        <v>1712</v>
      </c>
      <c r="C4975" s="339">
        <v>1</v>
      </c>
      <c r="D4975" s="339" t="s">
        <v>711</v>
      </c>
      <c r="G4975" s="339">
        <f>+G4987/C4977</f>
        <v>1721.3383958234456</v>
      </c>
      <c r="H4975" s="339">
        <f>+H4987/C4977</f>
        <v>282.40294257237781</v>
      </c>
      <c r="I4975" s="340">
        <f>+H4975+G4975</f>
        <v>2003.7413383958233</v>
      </c>
      <c r="J4975" s="339" t="s">
        <v>701</v>
      </c>
    </row>
    <row r="4976" spans="1:10" x14ac:dyDescent="0.2">
      <c r="B4976" s="339" t="s">
        <v>1713</v>
      </c>
    </row>
    <row r="4977" spans="1:10" x14ac:dyDescent="0.2">
      <c r="B4977" s="339" t="s">
        <v>703</v>
      </c>
      <c r="C4977" s="339">
        <v>63.21</v>
      </c>
      <c r="D4977" s="339" t="s">
        <v>711</v>
      </c>
    </row>
    <row r="4978" spans="1:10" x14ac:dyDescent="0.2">
      <c r="B4978" s="339" t="s">
        <v>704</v>
      </c>
    </row>
    <row r="4979" spans="1:10" x14ac:dyDescent="0.2">
      <c r="B4979" s="339" t="s">
        <v>1714</v>
      </c>
      <c r="C4979" s="339">
        <f>+C4977</f>
        <v>63.21</v>
      </c>
      <c r="D4979" s="339" t="s">
        <v>711</v>
      </c>
      <c r="E4979" s="339">
        <v>1525.42</v>
      </c>
      <c r="F4979" s="339">
        <v>274.58</v>
      </c>
      <c r="G4979" s="339">
        <f>ROUND((C4979*(E4979)),2)</f>
        <v>96421.8</v>
      </c>
      <c r="H4979" s="339">
        <f>ROUND((C4979*(F4979)),2)</f>
        <v>17356.2</v>
      </c>
    </row>
    <row r="4980" spans="1:10" x14ac:dyDescent="0.2">
      <c r="B4980" s="339" t="s">
        <v>1709</v>
      </c>
      <c r="C4980" s="339">
        <v>9</v>
      </c>
      <c r="D4980" s="339" t="s">
        <v>692</v>
      </c>
      <c r="E4980" s="339">
        <v>156.78</v>
      </c>
      <c r="F4980" s="339">
        <v>28.22</v>
      </c>
      <c r="G4980" s="339">
        <f>ROUND((C4980*(E4980)),2)</f>
        <v>1411.02</v>
      </c>
      <c r="H4980" s="339">
        <f>ROUND((C4980*(F4980)),2)</f>
        <v>253.98</v>
      </c>
    </row>
    <row r="4981" spans="1:10" x14ac:dyDescent="0.2">
      <c r="B4981" s="339" t="s">
        <v>1684</v>
      </c>
      <c r="C4981" s="339">
        <f>+C4980*3</f>
        <v>27</v>
      </c>
      <c r="D4981" s="339" t="s">
        <v>692</v>
      </c>
      <c r="E4981" s="339">
        <v>3.81</v>
      </c>
      <c r="F4981" s="339">
        <v>0.69</v>
      </c>
      <c r="G4981" s="339">
        <f>ROUND((C4981*(E4981)),2)</f>
        <v>102.87</v>
      </c>
      <c r="H4981" s="339">
        <f>ROUND((C4981*(F4981)),2)</f>
        <v>18.63</v>
      </c>
    </row>
    <row r="4982" spans="1:10" x14ac:dyDescent="0.2">
      <c r="B4982" s="339" t="s">
        <v>1685</v>
      </c>
      <c r="C4982" s="339">
        <f>+C4981</f>
        <v>27</v>
      </c>
      <c r="D4982" s="339" t="s">
        <v>692</v>
      </c>
      <c r="E4982" s="339">
        <v>2.33</v>
      </c>
      <c r="F4982" s="339">
        <v>0.42</v>
      </c>
      <c r="G4982" s="339">
        <f>ROUND((C4982*(E4982)),2)</f>
        <v>62.91</v>
      </c>
      <c r="H4982" s="339">
        <f>ROUND((C4982*(F4982)),2)</f>
        <v>11.34</v>
      </c>
    </row>
    <row r="4983" spans="1:10" x14ac:dyDescent="0.2">
      <c r="B4983" s="339" t="s">
        <v>1710</v>
      </c>
      <c r="C4983" s="339">
        <v>6</v>
      </c>
      <c r="D4983" s="339" t="s">
        <v>692</v>
      </c>
      <c r="E4983" s="339">
        <v>194.92</v>
      </c>
      <c r="F4983" s="339">
        <v>35.090000000000003</v>
      </c>
      <c r="G4983" s="339">
        <f>ROUND((C4983*(E4983)),2)</f>
        <v>1169.52</v>
      </c>
      <c r="H4983" s="339">
        <f>ROUND((C4983*(F4983)),2)</f>
        <v>210.54</v>
      </c>
    </row>
    <row r="4984" spans="1:10" x14ac:dyDescent="0.2">
      <c r="B4984" s="339" t="s">
        <v>1671</v>
      </c>
      <c r="C4984" s="339">
        <v>1</v>
      </c>
      <c r="D4984" s="339" t="s">
        <v>692</v>
      </c>
      <c r="E4984" s="339">
        <v>3413.34</v>
      </c>
      <c r="F4984" s="339">
        <v>0</v>
      </c>
      <c r="G4984" s="339">
        <f>+E4984</f>
        <v>3413.34</v>
      </c>
      <c r="H4984" s="339">
        <v>0</v>
      </c>
    </row>
    <row r="4985" spans="1:10" x14ac:dyDescent="0.2">
      <c r="B4985" s="339" t="s">
        <v>1227</v>
      </c>
    </row>
    <row r="4986" spans="1:10" x14ac:dyDescent="0.2">
      <c r="B4986" s="339" t="s">
        <v>1711</v>
      </c>
      <c r="C4986" s="339">
        <f>+C4979</f>
        <v>63.21</v>
      </c>
      <c r="D4986" s="339" t="s">
        <v>711</v>
      </c>
      <c r="E4986" s="339">
        <v>98.470849999999999</v>
      </c>
      <c r="F4986" s="339">
        <v>0</v>
      </c>
      <c r="G4986" s="339">
        <f>ROUND((C4986*(E4986)),2)</f>
        <v>6224.34</v>
      </c>
      <c r="H4986" s="339">
        <f>ROUND((C4986*(F4986)),2)</f>
        <v>0</v>
      </c>
    </row>
    <row r="4987" spans="1:10" x14ac:dyDescent="0.2">
      <c r="B4987" s="339" t="s">
        <v>707</v>
      </c>
      <c r="G4987" s="339">
        <f>SUM(G4979:G4986)</f>
        <v>108805.8</v>
      </c>
      <c r="H4987" s="339">
        <f>SUM(H4979:H4986)</f>
        <v>17850.690000000002</v>
      </c>
      <c r="I4987" s="340">
        <f>SUM(G4987:H4987)</f>
        <v>126656.49</v>
      </c>
    </row>
    <row r="4989" spans="1:10" x14ac:dyDescent="0.2">
      <c r="A4989" s="339">
        <v>123</v>
      </c>
      <c r="B4989" s="339" t="s">
        <v>1715</v>
      </c>
    </row>
    <row r="4990" spans="1:10" x14ac:dyDescent="0.2">
      <c r="A4990" s="339">
        <f>+A4989+0.01</f>
        <v>123.01</v>
      </c>
      <c r="B4990" s="339" t="s">
        <v>1716</v>
      </c>
      <c r="C4990" s="339">
        <v>1</v>
      </c>
      <c r="D4990" s="339" t="s">
        <v>2</v>
      </c>
      <c r="G4990" s="339">
        <f>+G5004/C4992</f>
        <v>2052.48</v>
      </c>
      <c r="H4990" s="339">
        <f>+H5004/C4992</f>
        <v>230.14999999999998</v>
      </c>
      <c r="I4990" s="340">
        <f>+H4990+G4990</f>
        <v>2282.63</v>
      </c>
      <c r="J4990" s="339" t="s">
        <v>701</v>
      </c>
    </row>
    <row r="4991" spans="1:10" x14ac:dyDescent="0.2">
      <c r="B4991" s="339" t="s">
        <v>1717</v>
      </c>
    </row>
    <row r="4992" spans="1:10" x14ac:dyDescent="0.2">
      <c r="B4992" s="339" t="s">
        <v>703</v>
      </c>
      <c r="C4992" s="339">
        <v>1</v>
      </c>
      <c r="D4992" s="339" t="s">
        <v>2</v>
      </c>
    </row>
    <row r="4993" spans="1:10" x14ac:dyDescent="0.2">
      <c r="B4993" s="339" t="s">
        <v>704</v>
      </c>
    </row>
    <row r="4994" spans="1:10" x14ac:dyDescent="0.2">
      <c r="B4994" s="339" t="s">
        <v>1718</v>
      </c>
      <c r="C4994" s="339">
        <v>1.1200000000000001</v>
      </c>
      <c r="D4994" s="339" t="s">
        <v>2</v>
      </c>
      <c r="E4994" s="339">
        <v>720.34</v>
      </c>
      <c r="F4994" s="339">
        <v>129.66</v>
      </c>
      <c r="G4994" s="339">
        <f t="shared" ref="G4994:G5000" si="146">ROUND((C4994*(E4994)),2)</f>
        <v>806.78</v>
      </c>
      <c r="H4994" s="339">
        <f t="shared" ref="H4994:H5000" si="147">ROUND((C4994*(F4994)),2)</f>
        <v>145.22</v>
      </c>
    </row>
    <row r="4995" spans="1:10" x14ac:dyDescent="0.2">
      <c r="B4995" s="339" t="s">
        <v>1719</v>
      </c>
      <c r="C4995" s="339">
        <v>0.14000000000000001</v>
      </c>
      <c r="D4995" s="339" t="s">
        <v>716</v>
      </c>
      <c r="E4995" s="339">
        <v>218.64</v>
      </c>
      <c r="F4995" s="339">
        <v>39.36</v>
      </c>
      <c r="G4995" s="339">
        <f t="shared" si="146"/>
        <v>30.61</v>
      </c>
      <c r="H4995" s="339">
        <f t="shared" si="147"/>
        <v>5.51</v>
      </c>
    </row>
    <row r="4996" spans="1:10" x14ac:dyDescent="0.2">
      <c r="B4996" s="339" t="s">
        <v>1720</v>
      </c>
      <c r="C4996" s="339">
        <v>0.05</v>
      </c>
      <c r="D4996" s="339" t="s">
        <v>716</v>
      </c>
      <c r="E4996" s="339">
        <v>474.58</v>
      </c>
      <c r="F4996" s="339">
        <v>85.42</v>
      </c>
      <c r="G4996" s="339">
        <f t="shared" si="146"/>
        <v>23.73</v>
      </c>
      <c r="H4996" s="339">
        <f t="shared" si="147"/>
        <v>4.2699999999999996</v>
      </c>
    </row>
    <row r="4997" spans="1:10" x14ac:dyDescent="0.2">
      <c r="B4997" s="339" t="s">
        <v>1563</v>
      </c>
      <c r="C4997" s="339">
        <v>0.1</v>
      </c>
      <c r="D4997" s="339" t="s">
        <v>716</v>
      </c>
      <c r="E4997" s="339">
        <v>1137.29</v>
      </c>
      <c r="F4997" s="339">
        <v>204.71</v>
      </c>
      <c r="G4997" s="339">
        <f t="shared" si="146"/>
        <v>113.73</v>
      </c>
      <c r="H4997" s="339">
        <f t="shared" si="147"/>
        <v>20.47</v>
      </c>
    </row>
    <row r="4998" spans="1:10" x14ac:dyDescent="0.2">
      <c r="B4998" s="339" t="s">
        <v>1721</v>
      </c>
      <c r="C4998" s="339">
        <v>0.05</v>
      </c>
      <c r="D4998" s="339" t="s">
        <v>714</v>
      </c>
      <c r="E4998" s="339">
        <v>84.75</v>
      </c>
      <c r="F4998" s="339">
        <v>15.26</v>
      </c>
      <c r="G4998" s="339">
        <f t="shared" si="146"/>
        <v>4.24</v>
      </c>
      <c r="H4998" s="339">
        <f t="shared" si="147"/>
        <v>0.76</v>
      </c>
    </row>
    <row r="4999" spans="1:10" x14ac:dyDescent="0.2">
      <c r="B4999" s="339" t="s">
        <v>1564</v>
      </c>
      <c r="C4999" s="339">
        <v>4.5</v>
      </c>
      <c r="D4999" s="339" t="s">
        <v>692</v>
      </c>
      <c r="E4999" s="339">
        <v>63.56</v>
      </c>
      <c r="F4999" s="339">
        <v>11.44</v>
      </c>
      <c r="G4999" s="339">
        <f t="shared" si="146"/>
        <v>286.02</v>
      </c>
      <c r="H4999" s="339">
        <f t="shared" si="147"/>
        <v>51.48</v>
      </c>
    </row>
    <row r="5000" spans="1:10" x14ac:dyDescent="0.2">
      <c r="B5000" s="339" t="s">
        <v>1722</v>
      </c>
      <c r="C5000" s="339">
        <v>0.05</v>
      </c>
      <c r="D5000" s="339" t="s">
        <v>716</v>
      </c>
      <c r="E5000" s="339">
        <v>271.19</v>
      </c>
      <c r="F5000" s="339">
        <v>48.81</v>
      </c>
      <c r="G5000" s="339">
        <f t="shared" si="146"/>
        <v>13.56</v>
      </c>
      <c r="H5000" s="339">
        <f t="shared" si="147"/>
        <v>2.44</v>
      </c>
    </row>
    <row r="5001" spans="1:10" x14ac:dyDescent="0.2">
      <c r="B5001" s="339" t="s">
        <v>1723</v>
      </c>
      <c r="C5001" s="339">
        <v>1</v>
      </c>
      <c r="D5001" s="339" t="s">
        <v>4</v>
      </c>
      <c r="E5001" s="339">
        <v>28.56</v>
      </c>
      <c r="F5001" s="339">
        <v>0</v>
      </c>
      <c r="G5001" s="339">
        <f>+E5001</f>
        <v>28.56</v>
      </c>
      <c r="H5001" s="339">
        <v>0</v>
      </c>
    </row>
    <row r="5002" spans="1:10" x14ac:dyDescent="0.2">
      <c r="B5002" s="339" t="s">
        <v>1227</v>
      </c>
    </row>
    <row r="5003" spans="1:10" x14ac:dyDescent="0.2">
      <c r="B5003" s="339" t="s">
        <v>1724</v>
      </c>
      <c r="C5003" s="339">
        <v>1</v>
      </c>
      <c r="D5003" s="339" t="s">
        <v>2</v>
      </c>
      <c r="E5003" s="339">
        <v>745.25</v>
      </c>
      <c r="F5003" s="339">
        <v>0</v>
      </c>
      <c r="G5003" s="339">
        <f>ROUND((C5003*(E5003)),2)</f>
        <v>745.25</v>
      </c>
      <c r="H5003" s="339">
        <f>ROUND((C5003*(F5003)),2)</f>
        <v>0</v>
      </c>
    </row>
    <row r="5004" spans="1:10" x14ac:dyDescent="0.2">
      <c r="B5004" s="339" t="s">
        <v>707</v>
      </c>
      <c r="G5004" s="339">
        <f>SUM(G4994:G5003)</f>
        <v>2052.48</v>
      </c>
      <c r="H5004" s="339">
        <f>SUM(H4994:H5003)</f>
        <v>230.14999999999998</v>
      </c>
      <c r="I5004" s="340">
        <f>SUM(G5004:H5004)</f>
        <v>2282.63</v>
      </c>
    </row>
    <row r="5006" spans="1:10" x14ac:dyDescent="0.2">
      <c r="A5006" s="339">
        <f>+A4990+0.01</f>
        <v>123.02000000000001</v>
      </c>
      <c r="B5006" s="339" t="s">
        <v>1725</v>
      </c>
      <c r="C5006" s="339">
        <v>1</v>
      </c>
      <c r="D5006" s="339" t="s">
        <v>2</v>
      </c>
      <c r="G5006" s="339">
        <f>+G5020/C5008</f>
        <v>2303.67</v>
      </c>
      <c r="H5006" s="339">
        <f>+H5020/C5008</f>
        <v>273.86</v>
      </c>
      <c r="I5006" s="340">
        <f>+H5006+G5006</f>
        <v>2577.5300000000002</v>
      </c>
      <c r="J5006" s="339" t="s">
        <v>701</v>
      </c>
    </row>
    <row r="5007" spans="1:10" x14ac:dyDescent="0.2">
      <c r="B5007" s="339" t="s">
        <v>1726</v>
      </c>
    </row>
    <row r="5008" spans="1:10" x14ac:dyDescent="0.2">
      <c r="B5008" s="339" t="s">
        <v>703</v>
      </c>
      <c r="C5008" s="339">
        <v>1</v>
      </c>
      <c r="D5008" s="339" t="s">
        <v>2</v>
      </c>
    </row>
    <row r="5009" spans="1:10" x14ac:dyDescent="0.2">
      <c r="B5009" s="339" t="s">
        <v>704</v>
      </c>
    </row>
    <row r="5010" spans="1:10" x14ac:dyDescent="0.2">
      <c r="B5010" s="339" t="s">
        <v>1718</v>
      </c>
      <c r="C5010" s="339">
        <v>1.1200000000000001</v>
      </c>
      <c r="D5010" s="339" t="s">
        <v>2</v>
      </c>
      <c r="E5010" s="339">
        <v>932.2</v>
      </c>
      <c r="F5010" s="339">
        <v>167.8</v>
      </c>
      <c r="G5010" s="339">
        <f t="shared" ref="G5010:G5016" si="148">ROUND((C5010*(E5010)),2)</f>
        <v>1044.06</v>
      </c>
      <c r="H5010" s="339">
        <f t="shared" ref="H5010:H5016" si="149">ROUND((C5010*(F5010)),2)</f>
        <v>187.94</v>
      </c>
    </row>
    <row r="5011" spans="1:10" x14ac:dyDescent="0.2">
      <c r="B5011" s="339" t="s">
        <v>1719</v>
      </c>
      <c r="C5011" s="339">
        <v>0.14000000000000001</v>
      </c>
      <c r="D5011" s="339" t="s">
        <v>716</v>
      </c>
      <c r="E5011" s="339">
        <v>258</v>
      </c>
      <c r="F5011" s="339">
        <v>46.44</v>
      </c>
      <c r="G5011" s="339">
        <f t="shared" si="148"/>
        <v>36.119999999999997</v>
      </c>
      <c r="H5011" s="339">
        <f t="shared" si="149"/>
        <v>6.5</v>
      </c>
    </row>
    <row r="5012" spans="1:10" x14ac:dyDescent="0.2">
      <c r="B5012" s="339" t="s">
        <v>1720</v>
      </c>
      <c r="C5012" s="339">
        <v>0.05</v>
      </c>
      <c r="D5012" s="339" t="s">
        <v>716</v>
      </c>
      <c r="E5012" s="339">
        <v>474.58</v>
      </c>
      <c r="F5012" s="339">
        <v>85.42</v>
      </c>
      <c r="G5012" s="339">
        <f t="shared" si="148"/>
        <v>23.73</v>
      </c>
      <c r="H5012" s="339">
        <f t="shared" si="149"/>
        <v>4.2699999999999996</v>
      </c>
    </row>
    <row r="5013" spans="1:10" x14ac:dyDescent="0.2">
      <c r="B5013" s="339" t="s">
        <v>1563</v>
      </c>
      <c r="C5013" s="339">
        <v>0.1</v>
      </c>
      <c r="D5013" s="339" t="s">
        <v>716</v>
      </c>
      <c r="E5013" s="339">
        <v>1137.29</v>
      </c>
      <c r="F5013" s="339">
        <v>204.71</v>
      </c>
      <c r="G5013" s="339">
        <f t="shared" si="148"/>
        <v>113.73</v>
      </c>
      <c r="H5013" s="339">
        <f t="shared" si="149"/>
        <v>20.47</v>
      </c>
    </row>
    <row r="5014" spans="1:10" x14ac:dyDescent="0.2">
      <c r="B5014" s="339" t="s">
        <v>1721</v>
      </c>
      <c r="C5014" s="339">
        <v>0.05</v>
      </c>
      <c r="D5014" s="339" t="s">
        <v>714</v>
      </c>
      <c r="E5014" s="339">
        <v>84.75</v>
      </c>
      <c r="F5014" s="339">
        <v>15.26</v>
      </c>
      <c r="G5014" s="339">
        <f t="shared" si="148"/>
        <v>4.24</v>
      </c>
      <c r="H5014" s="339">
        <f t="shared" si="149"/>
        <v>0.76</v>
      </c>
    </row>
    <row r="5015" spans="1:10" x14ac:dyDescent="0.2">
      <c r="B5015" s="339" t="s">
        <v>1564</v>
      </c>
      <c r="C5015" s="339">
        <v>4.5</v>
      </c>
      <c r="D5015" s="339" t="s">
        <v>692</v>
      </c>
      <c r="E5015" s="339">
        <v>63.56</v>
      </c>
      <c r="F5015" s="339">
        <v>11.44</v>
      </c>
      <c r="G5015" s="339">
        <f t="shared" si="148"/>
        <v>286.02</v>
      </c>
      <c r="H5015" s="339">
        <f t="shared" si="149"/>
        <v>51.48</v>
      </c>
    </row>
    <row r="5016" spans="1:10" x14ac:dyDescent="0.2">
      <c r="B5016" s="339" t="s">
        <v>1722</v>
      </c>
      <c r="C5016" s="339">
        <v>0.05</v>
      </c>
      <c r="D5016" s="339" t="s">
        <v>716</v>
      </c>
      <c r="E5016" s="339">
        <v>271.19</v>
      </c>
      <c r="F5016" s="339">
        <v>48.81</v>
      </c>
      <c r="G5016" s="339">
        <f t="shared" si="148"/>
        <v>13.56</v>
      </c>
      <c r="H5016" s="339">
        <f t="shared" si="149"/>
        <v>2.44</v>
      </c>
    </row>
    <row r="5017" spans="1:10" x14ac:dyDescent="0.2">
      <c r="B5017" s="339" t="s">
        <v>1723</v>
      </c>
      <c r="C5017" s="339">
        <v>1</v>
      </c>
      <c r="D5017" s="339" t="s">
        <v>4</v>
      </c>
      <c r="E5017" s="339">
        <v>36.96</v>
      </c>
      <c r="F5017" s="339">
        <v>0</v>
      </c>
      <c r="G5017" s="339">
        <f>+E5017</f>
        <v>36.96</v>
      </c>
      <c r="H5017" s="339">
        <v>0</v>
      </c>
    </row>
    <row r="5018" spans="1:10" x14ac:dyDescent="0.2">
      <c r="B5018" s="339" t="s">
        <v>1227</v>
      </c>
    </row>
    <row r="5019" spans="1:10" x14ac:dyDescent="0.2">
      <c r="B5019" s="339" t="s">
        <v>1724</v>
      </c>
      <c r="C5019" s="339">
        <v>1</v>
      </c>
      <c r="D5019" s="339" t="s">
        <v>2</v>
      </c>
      <c r="E5019" s="339">
        <v>745.25</v>
      </c>
      <c r="F5019" s="339">
        <v>0</v>
      </c>
      <c r="G5019" s="339">
        <f>ROUND((C5019*(E5019)),2)</f>
        <v>745.25</v>
      </c>
      <c r="H5019" s="339">
        <f>ROUND((C5019*(F5019)),2)</f>
        <v>0</v>
      </c>
    </row>
    <row r="5020" spans="1:10" x14ac:dyDescent="0.2">
      <c r="B5020" s="339" t="s">
        <v>707</v>
      </c>
      <c r="G5020" s="339">
        <f>SUM(G5010:G5019)</f>
        <v>2303.67</v>
      </c>
      <c r="H5020" s="339">
        <f>SUM(H5010:H5019)</f>
        <v>273.86</v>
      </c>
      <c r="I5020" s="340">
        <f>SUM(G5020:H5020)</f>
        <v>2577.5300000000002</v>
      </c>
    </row>
    <row r="5022" spans="1:10" x14ac:dyDescent="0.2">
      <c r="A5022" s="339">
        <f>+A5006+0.01</f>
        <v>123.03000000000002</v>
      </c>
      <c r="B5022" s="339" t="s">
        <v>1727</v>
      </c>
      <c r="C5022" s="339">
        <v>1</v>
      </c>
      <c r="D5022" s="339" t="s">
        <v>2</v>
      </c>
      <c r="G5022" s="339">
        <f>+G5036/C5024</f>
        <v>2691.27</v>
      </c>
      <c r="H5022" s="339">
        <f>+H5036/C5024</f>
        <v>341.2</v>
      </c>
      <c r="I5022" s="340">
        <f>+H5022+G5022</f>
        <v>3032.47</v>
      </c>
      <c r="J5022" s="339" t="s">
        <v>701</v>
      </c>
    </row>
    <row r="5023" spans="1:10" x14ac:dyDescent="0.2">
      <c r="B5023" s="339" t="s">
        <v>1728</v>
      </c>
    </row>
    <row r="5024" spans="1:10" x14ac:dyDescent="0.2">
      <c r="B5024" s="339" t="s">
        <v>703</v>
      </c>
      <c r="C5024" s="339">
        <v>1</v>
      </c>
      <c r="D5024" s="339" t="s">
        <v>2</v>
      </c>
    </row>
    <row r="5025" spans="1:10" x14ac:dyDescent="0.2">
      <c r="B5025" s="339" t="s">
        <v>704</v>
      </c>
    </row>
    <row r="5026" spans="1:10" x14ac:dyDescent="0.2">
      <c r="B5026" s="339" t="s">
        <v>1718</v>
      </c>
      <c r="C5026" s="339">
        <v>1.1200000000000001</v>
      </c>
      <c r="D5026" s="339" t="s">
        <v>2</v>
      </c>
      <c r="E5026" s="339">
        <v>1271.19</v>
      </c>
      <c r="F5026" s="339">
        <v>228.81</v>
      </c>
      <c r="G5026" s="339">
        <f t="shared" ref="G5026:G5032" si="150">ROUND((C5026*(E5026)),2)</f>
        <v>1423.73</v>
      </c>
      <c r="H5026" s="339">
        <f t="shared" ref="H5026:H5032" si="151">ROUND((C5026*(F5026)),2)</f>
        <v>256.27</v>
      </c>
    </row>
    <row r="5027" spans="1:10" x14ac:dyDescent="0.2">
      <c r="B5027" s="339" t="s">
        <v>1719</v>
      </c>
      <c r="C5027" s="339">
        <v>0.14000000000000001</v>
      </c>
      <c r="D5027" s="339" t="s">
        <v>716</v>
      </c>
      <c r="E5027" s="339">
        <v>218.64</v>
      </c>
      <c r="F5027" s="339">
        <v>39.36</v>
      </c>
      <c r="G5027" s="339">
        <f t="shared" si="150"/>
        <v>30.61</v>
      </c>
      <c r="H5027" s="339">
        <f t="shared" si="151"/>
        <v>5.51</v>
      </c>
    </row>
    <row r="5028" spans="1:10" x14ac:dyDescent="0.2">
      <c r="B5028" s="339" t="s">
        <v>1720</v>
      </c>
      <c r="C5028" s="339">
        <v>0.05</v>
      </c>
      <c r="D5028" s="339" t="s">
        <v>716</v>
      </c>
      <c r="E5028" s="339">
        <v>474.58</v>
      </c>
      <c r="F5028" s="339">
        <v>85.42</v>
      </c>
      <c r="G5028" s="339">
        <f t="shared" si="150"/>
        <v>23.73</v>
      </c>
      <c r="H5028" s="339">
        <f t="shared" si="151"/>
        <v>4.2699999999999996</v>
      </c>
    </row>
    <row r="5029" spans="1:10" x14ac:dyDescent="0.2">
      <c r="B5029" s="339" t="s">
        <v>1563</v>
      </c>
      <c r="C5029" s="339">
        <v>0.1</v>
      </c>
      <c r="D5029" s="339" t="s">
        <v>716</v>
      </c>
      <c r="E5029" s="339">
        <v>1137.29</v>
      </c>
      <c r="F5029" s="339">
        <v>204.71</v>
      </c>
      <c r="G5029" s="339">
        <f t="shared" si="150"/>
        <v>113.73</v>
      </c>
      <c r="H5029" s="339">
        <f t="shared" si="151"/>
        <v>20.47</v>
      </c>
    </row>
    <row r="5030" spans="1:10" x14ac:dyDescent="0.2">
      <c r="B5030" s="339" t="s">
        <v>1721</v>
      </c>
      <c r="C5030" s="339">
        <v>0.05</v>
      </c>
      <c r="D5030" s="339" t="s">
        <v>714</v>
      </c>
      <c r="E5030" s="339">
        <v>84.75</v>
      </c>
      <c r="F5030" s="339">
        <v>15.26</v>
      </c>
      <c r="G5030" s="339">
        <f t="shared" si="150"/>
        <v>4.24</v>
      </c>
      <c r="H5030" s="339">
        <f t="shared" si="151"/>
        <v>0.76</v>
      </c>
    </row>
    <row r="5031" spans="1:10" x14ac:dyDescent="0.2">
      <c r="B5031" s="339" t="s">
        <v>1564</v>
      </c>
      <c r="C5031" s="339">
        <v>4.5</v>
      </c>
      <c r="D5031" s="339" t="s">
        <v>692</v>
      </c>
      <c r="E5031" s="339">
        <v>63.56</v>
      </c>
      <c r="F5031" s="339">
        <v>11.44</v>
      </c>
      <c r="G5031" s="339">
        <f t="shared" si="150"/>
        <v>286.02</v>
      </c>
      <c r="H5031" s="339">
        <f t="shared" si="151"/>
        <v>51.48</v>
      </c>
    </row>
    <row r="5032" spans="1:10" x14ac:dyDescent="0.2">
      <c r="B5032" s="339" t="s">
        <v>1722</v>
      </c>
      <c r="C5032" s="339">
        <v>0.05</v>
      </c>
      <c r="D5032" s="339" t="s">
        <v>716</v>
      </c>
      <c r="E5032" s="339">
        <v>271.19</v>
      </c>
      <c r="F5032" s="339">
        <v>48.81</v>
      </c>
      <c r="G5032" s="339">
        <f t="shared" si="150"/>
        <v>13.56</v>
      </c>
      <c r="H5032" s="339">
        <f t="shared" si="151"/>
        <v>2.44</v>
      </c>
    </row>
    <row r="5033" spans="1:10" x14ac:dyDescent="0.2">
      <c r="B5033" s="339" t="s">
        <v>1723</v>
      </c>
      <c r="C5033" s="339">
        <v>1</v>
      </c>
      <c r="D5033" s="339" t="s">
        <v>4</v>
      </c>
      <c r="E5033" s="339">
        <v>50.4</v>
      </c>
      <c r="F5033" s="339">
        <v>0</v>
      </c>
      <c r="G5033" s="339">
        <f>+E5033</f>
        <v>50.4</v>
      </c>
      <c r="H5033" s="339">
        <v>0</v>
      </c>
    </row>
    <row r="5034" spans="1:10" x14ac:dyDescent="0.2">
      <c r="B5034" s="339" t="s">
        <v>1227</v>
      </c>
    </row>
    <row r="5035" spans="1:10" x14ac:dyDescent="0.2">
      <c r="B5035" s="339" t="s">
        <v>1724</v>
      </c>
      <c r="C5035" s="339">
        <v>1</v>
      </c>
      <c r="D5035" s="339" t="s">
        <v>2</v>
      </c>
      <c r="E5035" s="339">
        <v>745.25</v>
      </c>
      <c r="F5035" s="339">
        <v>0</v>
      </c>
      <c r="G5035" s="339">
        <f>ROUND((C5035*(E5035)),2)</f>
        <v>745.25</v>
      </c>
      <c r="H5035" s="339">
        <f>ROUND((C5035*(F5035)),2)</f>
        <v>0</v>
      </c>
    </row>
    <row r="5036" spans="1:10" x14ac:dyDescent="0.2">
      <c r="B5036" s="339" t="s">
        <v>707</v>
      </c>
      <c r="G5036" s="339">
        <f>SUM(G5026:G5035)</f>
        <v>2691.27</v>
      </c>
      <c r="H5036" s="339">
        <f>SUM(H5026:H5035)</f>
        <v>341.2</v>
      </c>
      <c r="I5036" s="340">
        <f>SUM(G5036:H5036)</f>
        <v>3032.47</v>
      </c>
    </row>
    <row r="5038" spans="1:10" x14ac:dyDescent="0.2">
      <c r="A5038" s="339">
        <f>+A5022+0.01</f>
        <v>123.04000000000002</v>
      </c>
      <c r="B5038" s="339" t="s">
        <v>1729</v>
      </c>
      <c r="C5038" s="339">
        <v>1</v>
      </c>
      <c r="D5038" s="339" t="s">
        <v>2</v>
      </c>
      <c r="G5038" s="339">
        <f>+G5052/C5040</f>
        <v>2892.3499999999995</v>
      </c>
      <c r="H5038" s="339">
        <f>+H5052/C5040</f>
        <v>372.8</v>
      </c>
      <c r="I5038" s="340">
        <f>+H5038+G5038</f>
        <v>3265.1499999999996</v>
      </c>
      <c r="J5038" s="339" t="s">
        <v>701</v>
      </c>
    </row>
    <row r="5039" spans="1:10" x14ac:dyDescent="0.2">
      <c r="B5039" s="339" t="s">
        <v>1730</v>
      </c>
    </row>
    <row r="5040" spans="1:10" x14ac:dyDescent="0.2">
      <c r="B5040" s="339" t="s">
        <v>703</v>
      </c>
      <c r="C5040" s="339">
        <v>1</v>
      </c>
      <c r="D5040" s="339" t="s">
        <v>2</v>
      </c>
    </row>
    <row r="5041" spans="1:10" x14ac:dyDescent="0.2">
      <c r="B5041" s="339" t="s">
        <v>704</v>
      </c>
    </row>
    <row r="5042" spans="1:10" x14ac:dyDescent="0.2">
      <c r="B5042" s="339" t="s">
        <v>1731</v>
      </c>
      <c r="C5042" s="339">
        <v>1.1200000000000001</v>
      </c>
      <c r="D5042" s="339" t="s">
        <v>2</v>
      </c>
      <c r="E5042" s="339">
        <v>1427.97</v>
      </c>
      <c r="F5042" s="339">
        <v>257.02999999999997</v>
      </c>
      <c r="G5042" s="339">
        <f t="shared" ref="G5042:G5048" si="152">ROUND((C5042*(E5042)),2)</f>
        <v>1599.33</v>
      </c>
      <c r="H5042" s="339">
        <f t="shared" ref="H5042:H5048" si="153">ROUND((C5042*(F5042)),2)</f>
        <v>287.87</v>
      </c>
    </row>
    <row r="5043" spans="1:10" x14ac:dyDescent="0.2">
      <c r="B5043" s="339" t="s">
        <v>1719</v>
      </c>
      <c r="C5043" s="339">
        <v>0.14000000000000001</v>
      </c>
      <c r="D5043" s="339" t="s">
        <v>716</v>
      </c>
      <c r="E5043" s="339">
        <v>218.64</v>
      </c>
      <c r="F5043" s="339">
        <v>39.36</v>
      </c>
      <c r="G5043" s="339">
        <f t="shared" si="152"/>
        <v>30.61</v>
      </c>
      <c r="H5043" s="339">
        <f t="shared" si="153"/>
        <v>5.51</v>
      </c>
    </row>
    <row r="5044" spans="1:10" x14ac:dyDescent="0.2">
      <c r="B5044" s="339" t="s">
        <v>1720</v>
      </c>
      <c r="C5044" s="339">
        <v>0.05</v>
      </c>
      <c r="D5044" s="339" t="s">
        <v>716</v>
      </c>
      <c r="E5044" s="339">
        <v>474.58</v>
      </c>
      <c r="F5044" s="339">
        <v>85.42</v>
      </c>
      <c r="G5044" s="339">
        <f t="shared" si="152"/>
        <v>23.73</v>
      </c>
      <c r="H5044" s="339">
        <f t="shared" si="153"/>
        <v>4.2699999999999996</v>
      </c>
    </row>
    <row r="5045" spans="1:10" x14ac:dyDescent="0.2">
      <c r="B5045" s="339" t="s">
        <v>1563</v>
      </c>
      <c r="C5045" s="339">
        <v>0.1</v>
      </c>
      <c r="D5045" s="339" t="s">
        <v>716</v>
      </c>
      <c r="E5045" s="339">
        <v>1137.29</v>
      </c>
      <c r="F5045" s="339">
        <v>204.71</v>
      </c>
      <c r="G5045" s="339">
        <f t="shared" si="152"/>
        <v>113.73</v>
      </c>
      <c r="H5045" s="339">
        <f t="shared" si="153"/>
        <v>20.47</v>
      </c>
    </row>
    <row r="5046" spans="1:10" x14ac:dyDescent="0.2">
      <c r="B5046" s="339" t="s">
        <v>1721</v>
      </c>
      <c r="C5046" s="339">
        <v>0.05</v>
      </c>
      <c r="D5046" s="339" t="s">
        <v>714</v>
      </c>
      <c r="E5046" s="339">
        <v>84.75</v>
      </c>
      <c r="F5046" s="339">
        <v>15.26</v>
      </c>
      <c r="G5046" s="339">
        <f t="shared" si="152"/>
        <v>4.24</v>
      </c>
      <c r="H5046" s="339">
        <f t="shared" si="153"/>
        <v>0.76</v>
      </c>
    </row>
    <row r="5047" spans="1:10" x14ac:dyDescent="0.2">
      <c r="B5047" s="339" t="s">
        <v>1564</v>
      </c>
      <c r="C5047" s="339">
        <v>4.5</v>
      </c>
      <c r="D5047" s="339" t="s">
        <v>692</v>
      </c>
      <c r="E5047" s="339">
        <v>63.56</v>
      </c>
      <c r="F5047" s="339">
        <v>11.44</v>
      </c>
      <c r="G5047" s="339">
        <f t="shared" si="152"/>
        <v>286.02</v>
      </c>
      <c r="H5047" s="339">
        <f t="shared" si="153"/>
        <v>51.48</v>
      </c>
    </row>
    <row r="5048" spans="1:10" x14ac:dyDescent="0.2">
      <c r="B5048" s="339" t="s">
        <v>1722</v>
      </c>
      <c r="C5048" s="339">
        <v>0.05</v>
      </c>
      <c r="D5048" s="339" t="s">
        <v>716</v>
      </c>
      <c r="E5048" s="339">
        <v>271.19</v>
      </c>
      <c r="F5048" s="339">
        <v>48.81</v>
      </c>
      <c r="G5048" s="339">
        <f t="shared" si="152"/>
        <v>13.56</v>
      </c>
      <c r="H5048" s="339">
        <f t="shared" si="153"/>
        <v>2.44</v>
      </c>
    </row>
    <row r="5049" spans="1:10" x14ac:dyDescent="0.2">
      <c r="B5049" s="339" t="s">
        <v>1723</v>
      </c>
      <c r="C5049" s="339">
        <v>1</v>
      </c>
      <c r="D5049" s="339" t="s">
        <v>4</v>
      </c>
      <c r="E5049" s="339">
        <v>56.62</v>
      </c>
      <c r="F5049" s="339">
        <v>0</v>
      </c>
      <c r="G5049" s="339">
        <f>+E5049</f>
        <v>56.62</v>
      </c>
      <c r="H5049" s="339">
        <v>0</v>
      </c>
    </row>
    <row r="5050" spans="1:10" x14ac:dyDescent="0.2">
      <c r="B5050" s="339" t="s">
        <v>1227</v>
      </c>
    </row>
    <row r="5051" spans="1:10" x14ac:dyDescent="0.2">
      <c r="B5051" s="339" t="s">
        <v>1732</v>
      </c>
      <c r="C5051" s="339">
        <v>1</v>
      </c>
      <c r="D5051" s="339" t="s">
        <v>2</v>
      </c>
      <c r="E5051" s="339">
        <v>764.51096399999994</v>
      </c>
      <c r="F5051" s="339">
        <v>0</v>
      </c>
      <c r="G5051" s="339">
        <f>ROUND((C5051*(E5051)),2)</f>
        <v>764.51</v>
      </c>
      <c r="H5051" s="339">
        <f>ROUND((C5051*(F5051)),2)</f>
        <v>0</v>
      </c>
    </row>
    <row r="5052" spans="1:10" x14ac:dyDescent="0.2">
      <c r="B5052" s="339" t="s">
        <v>707</v>
      </c>
      <c r="G5052" s="339">
        <f>SUM(G5042:G5051)</f>
        <v>2892.3499999999995</v>
      </c>
      <c r="H5052" s="339">
        <f>SUM(H5042:H5051)</f>
        <v>372.8</v>
      </c>
      <c r="I5052" s="340">
        <f>SUM(G5052:H5052)</f>
        <v>3265.1499999999996</v>
      </c>
    </row>
    <row r="5054" spans="1:10" x14ac:dyDescent="0.2">
      <c r="A5054" s="339">
        <v>124</v>
      </c>
      <c r="B5054" s="339" t="s">
        <v>1733</v>
      </c>
    </row>
    <row r="5055" spans="1:10" x14ac:dyDescent="0.2">
      <c r="A5055" s="339">
        <f>+A5054+0.01</f>
        <v>124.01</v>
      </c>
      <c r="B5055" s="339" t="s">
        <v>1734</v>
      </c>
      <c r="C5055" s="339">
        <v>1</v>
      </c>
      <c r="D5055" s="339" t="s">
        <v>2</v>
      </c>
      <c r="G5055" s="339">
        <f>+G5064/C5057</f>
        <v>785.88</v>
      </c>
      <c r="H5055" s="339">
        <f>+H5064/C5057</f>
        <v>77.350000000000009</v>
      </c>
      <c r="I5055" s="340">
        <f>+H5055+G5055</f>
        <v>863.23</v>
      </c>
      <c r="J5055" s="339" t="s">
        <v>701</v>
      </c>
    </row>
    <row r="5056" spans="1:10" x14ac:dyDescent="0.2">
      <c r="B5056" s="339" t="s">
        <v>1735</v>
      </c>
    </row>
    <row r="5057" spans="1:10" x14ac:dyDescent="0.2">
      <c r="B5057" s="339" t="s">
        <v>703</v>
      </c>
      <c r="C5057" s="339">
        <v>1</v>
      </c>
      <c r="D5057" s="339" t="s">
        <v>2</v>
      </c>
    </row>
    <row r="5058" spans="1:10" x14ac:dyDescent="0.2">
      <c r="B5058" s="339" t="s">
        <v>704</v>
      </c>
    </row>
    <row r="5059" spans="1:10" x14ac:dyDescent="0.2">
      <c r="B5059" s="339" t="s">
        <v>1736</v>
      </c>
      <c r="C5059" s="339">
        <f>ROUND((0.05*1.1),3)</f>
        <v>5.5E-2</v>
      </c>
      <c r="D5059" s="339" t="s">
        <v>9</v>
      </c>
      <c r="E5059" s="339">
        <v>7436.28</v>
      </c>
      <c r="F5059" s="339">
        <v>1250.23</v>
      </c>
      <c r="G5059" s="339">
        <f>ROUND((C5059*(E5059)),2)</f>
        <v>409</v>
      </c>
      <c r="H5059" s="339">
        <f>ROUND((C5059*(F5059)),2)</f>
        <v>68.760000000000005</v>
      </c>
    </row>
    <row r="5060" spans="1:10" x14ac:dyDescent="0.2">
      <c r="B5060" s="339" t="s">
        <v>1737</v>
      </c>
      <c r="C5060" s="339">
        <v>0.33329999999999999</v>
      </c>
      <c r="D5060" s="339" t="s">
        <v>735</v>
      </c>
      <c r="E5060" s="339">
        <v>143.22</v>
      </c>
      <c r="F5060" s="339">
        <v>25.78</v>
      </c>
      <c r="G5060" s="339">
        <f>ROUND((C5060*(E5060)),2)</f>
        <v>47.74</v>
      </c>
      <c r="H5060" s="339">
        <f>ROUND((C5060*(F5060)),2)</f>
        <v>8.59</v>
      </c>
    </row>
    <row r="5061" spans="1:10" x14ac:dyDescent="0.2">
      <c r="B5061" s="339" t="s">
        <v>1738</v>
      </c>
    </row>
    <row r="5062" spans="1:10" x14ac:dyDescent="0.2">
      <c r="B5062" s="339" t="s">
        <v>1739</v>
      </c>
      <c r="C5062" s="339">
        <v>1</v>
      </c>
      <c r="D5062" s="339" t="s">
        <v>2</v>
      </c>
      <c r="E5062" s="339">
        <v>203.11</v>
      </c>
      <c r="F5062" s="339">
        <v>0</v>
      </c>
      <c r="G5062" s="339">
        <f>ROUND((C5062*(E5062)),2)</f>
        <v>203.11</v>
      </c>
      <c r="H5062" s="339">
        <f>ROUND((C5062*(F5062)),2)</f>
        <v>0</v>
      </c>
    </row>
    <row r="5063" spans="1:10" x14ac:dyDescent="0.2">
      <c r="B5063" s="339" t="s">
        <v>1740</v>
      </c>
      <c r="C5063" s="339">
        <v>0.1</v>
      </c>
      <c r="D5063" s="339" t="s">
        <v>721</v>
      </c>
      <c r="E5063" s="339">
        <v>1260.3399999999999</v>
      </c>
      <c r="F5063" s="339">
        <v>0</v>
      </c>
      <c r="G5063" s="339">
        <f>ROUND((C5063*(E5063)),2)</f>
        <v>126.03</v>
      </c>
      <c r="H5063" s="339">
        <f>ROUND((C5063*(F5063)),2)</f>
        <v>0</v>
      </c>
    </row>
    <row r="5064" spans="1:10" x14ac:dyDescent="0.2">
      <c r="B5064" s="339" t="s">
        <v>707</v>
      </c>
      <c r="G5064" s="339">
        <f>SUM(G5059:G5063)</f>
        <v>785.88</v>
      </c>
      <c r="H5064" s="339">
        <f>SUM(H5059:H5063)</f>
        <v>77.350000000000009</v>
      </c>
      <c r="I5064" s="340">
        <f>SUM(G5064:H5064)</f>
        <v>863.23</v>
      </c>
    </row>
    <row r="5066" spans="1:10" x14ac:dyDescent="0.2">
      <c r="A5066" s="339">
        <f>+A5055+0.01</f>
        <v>124.02000000000001</v>
      </c>
      <c r="B5066" s="339" t="s">
        <v>1741</v>
      </c>
      <c r="C5066" s="339">
        <v>1</v>
      </c>
      <c r="D5066" s="339" t="s">
        <v>2</v>
      </c>
      <c r="G5066" s="339">
        <f>+G5075/C5068</f>
        <v>622.28</v>
      </c>
      <c r="H5066" s="339">
        <f>+H5075/C5068</f>
        <v>49.849999999999994</v>
      </c>
      <c r="I5066" s="340">
        <f>+H5066+G5066</f>
        <v>672.13</v>
      </c>
      <c r="J5066" s="339" t="s">
        <v>701</v>
      </c>
    </row>
    <row r="5067" spans="1:10" x14ac:dyDescent="0.2">
      <c r="B5067" s="339" t="s">
        <v>1742</v>
      </c>
    </row>
    <row r="5068" spans="1:10" x14ac:dyDescent="0.2">
      <c r="B5068" s="339" t="s">
        <v>703</v>
      </c>
      <c r="C5068" s="339">
        <v>1</v>
      </c>
      <c r="D5068" s="339" t="s">
        <v>2</v>
      </c>
    </row>
    <row r="5069" spans="1:10" x14ac:dyDescent="0.2">
      <c r="B5069" s="339" t="s">
        <v>704</v>
      </c>
    </row>
    <row r="5070" spans="1:10" x14ac:dyDescent="0.2">
      <c r="B5070" s="339" t="s">
        <v>1743</v>
      </c>
      <c r="C5070" s="339">
        <f>ROUND((0.03*1.1),3)</f>
        <v>3.3000000000000002E-2</v>
      </c>
      <c r="D5070" s="339" t="s">
        <v>9</v>
      </c>
      <c r="E5070" s="339">
        <v>7436.28</v>
      </c>
      <c r="F5070" s="339">
        <v>1250.23</v>
      </c>
      <c r="G5070" s="339">
        <f>ROUND((C5070*(E5070)),2)</f>
        <v>245.4</v>
      </c>
      <c r="H5070" s="339">
        <f>ROUND((C5070*(F5070)),2)</f>
        <v>41.26</v>
      </c>
    </row>
    <row r="5071" spans="1:10" x14ac:dyDescent="0.2">
      <c r="B5071" s="339" t="s">
        <v>1737</v>
      </c>
      <c r="C5071" s="339">
        <v>0.33329999999999999</v>
      </c>
      <c r="D5071" s="339" t="s">
        <v>735</v>
      </c>
      <c r="E5071" s="339">
        <v>143.22</v>
      </c>
      <c r="F5071" s="339">
        <v>25.78</v>
      </c>
      <c r="G5071" s="339">
        <f>ROUND((C5071*(E5071)),2)</f>
        <v>47.74</v>
      </c>
      <c r="H5071" s="339">
        <f>ROUND((C5071*(F5071)),2)</f>
        <v>8.59</v>
      </c>
    </row>
    <row r="5072" spans="1:10" x14ac:dyDescent="0.2">
      <c r="B5072" s="339" t="s">
        <v>1738</v>
      </c>
    </row>
    <row r="5073" spans="1:10" x14ac:dyDescent="0.2">
      <c r="B5073" s="339" t="s">
        <v>1739</v>
      </c>
      <c r="C5073" s="339">
        <v>1</v>
      </c>
      <c r="D5073" s="339" t="s">
        <v>2</v>
      </c>
      <c r="E5073" s="339">
        <v>203.11</v>
      </c>
      <c r="F5073" s="339">
        <v>0</v>
      </c>
      <c r="G5073" s="339">
        <f>ROUND((C5073*(E5073)),2)</f>
        <v>203.11</v>
      </c>
      <c r="H5073" s="339">
        <f>ROUND((C5073*(F5073)),2)</f>
        <v>0</v>
      </c>
    </row>
    <row r="5074" spans="1:10" x14ac:dyDescent="0.2">
      <c r="B5074" s="339" t="s">
        <v>1740</v>
      </c>
      <c r="C5074" s="339">
        <v>0.1</v>
      </c>
      <c r="D5074" s="339" t="s">
        <v>721</v>
      </c>
      <c r="E5074" s="339">
        <v>1260.3399999999999</v>
      </c>
      <c r="F5074" s="339">
        <v>0</v>
      </c>
      <c r="G5074" s="339">
        <f>ROUND((C5074*(E5074)),2)</f>
        <v>126.03</v>
      </c>
      <c r="H5074" s="339">
        <f>ROUND((C5074*(F5074)),2)</f>
        <v>0</v>
      </c>
    </row>
    <row r="5075" spans="1:10" x14ac:dyDescent="0.2">
      <c r="B5075" s="339" t="s">
        <v>707</v>
      </c>
      <c r="G5075" s="339">
        <f>SUM(G5070:G5074)</f>
        <v>622.28</v>
      </c>
      <c r="H5075" s="339">
        <f>SUM(H5070:H5074)</f>
        <v>49.849999999999994</v>
      </c>
      <c r="I5075" s="340">
        <f>SUM(G5075:H5075)</f>
        <v>672.13</v>
      </c>
    </row>
    <row r="5077" spans="1:10" x14ac:dyDescent="0.2">
      <c r="A5077" s="339">
        <f>+A5066+0.01</f>
        <v>124.03000000000002</v>
      </c>
      <c r="B5077" s="339" t="s">
        <v>1744</v>
      </c>
      <c r="C5077" s="339">
        <v>1</v>
      </c>
      <c r="D5077" s="339" t="s">
        <v>1</v>
      </c>
      <c r="G5077" s="339">
        <f>+G5085/C5079</f>
        <v>211.64000000000001</v>
      </c>
      <c r="H5077" s="339">
        <f>+H5085/C5079</f>
        <v>13.13</v>
      </c>
      <c r="I5077" s="340">
        <f>+H5077+G5077</f>
        <v>224.77</v>
      </c>
      <c r="J5077" s="339" t="s">
        <v>701</v>
      </c>
    </row>
    <row r="5078" spans="1:10" x14ac:dyDescent="0.2">
      <c r="B5078" s="339" t="s">
        <v>1745</v>
      </c>
    </row>
    <row r="5079" spans="1:10" x14ac:dyDescent="0.2">
      <c r="B5079" s="339" t="s">
        <v>703</v>
      </c>
      <c r="C5079" s="339">
        <v>1</v>
      </c>
      <c r="D5079" s="339" t="s">
        <v>1</v>
      </c>
    </row>
    <row r="5080" spans="1:10" x14ac:dyDescent="0.2">
      <c r="B5080" s="339" t="s">
        <v>704</v>
      </c>
    </row>
    <row r="5081" spans="1:10" x14ac:dyDescent="0.2">
      <c r="B5081" s="339" t="s">
        <v>1746</v>
      </c>
      <c r="C5081" s="339">
        <v>1.0500000000000001E-2</v>
      </c>
      <c r="D5081" s="339" t="s">
        <v>9</v>
      </c>
      <c r="E5081" s="339">
        <v>7436.28</v>
      </c>
      <c r="F5081" s="339">
        <v>1250.23</v>
      </c>
      <c r="G5081" s="339">
        <f>ROUND((C5081*(E5081)),2)</f>
        <v>78.08</v>
      </c>
      <c r="H5081" s="339">
        <f>ROUND((C5081*(F5081)),2)</f>
        <v>13.13</v>
      </c>
    </row>
    <row r="5082" spans="1:10" x14ac:dyDescent="0.2">
      <c r="B5082" s="339" t="s">
        <v>1738</v>
      </c>
    </row>
    <row r="5083" spans="1:10" x14ac:dyDescent="0.2">
      <c r="B5083" s="339" t="s">
        <v>1747</v>
      </c>
      <c r="C5083" s="339">
        <v>1</v>
      </c>
      <c r="D5083" s="339" t="s">
        <v>1</v>
      </c>
      <c r="E5083" s="339">
        <v>108.35</v>
      </c>
      <c r="F5083" s="339">
        <v>0</v>
      </c>
      <c r="G5083" s="339">
        <f>ROUND((C5083*(E5083)),2)</f>
        <v>108.35</v>
      </c>
      <c r="H5083" s="339">
        <f>ROUND((C5083*(F5083)),2)</f>
        <v>0</v>
      </c>
    </row>
    <row r="5084" spans="1:10" x14ac:dyDescent="0.2">
      <c r="B5084" s="339" t="s">
        <v>1740</v>
      </c>
      <c r="C5084" s="339">
        <v>0.02</v>
      </c>
      <c r="D5084" s="339" t="s">
        <v>721</v>
      </c>
      <c r="E5084" s="339">
        <v>1260.3399999999999</v>
      </c>
      <c r="F5084" s="339">
        <v>0</v>
      </c>
      <c r="G5084" s="339">
        <f>ROUND((C5084*(E5084)),2)</f>
        <v>25.21</v>
      </c>
      <c r="H5084" s="339">
        <f>ROUND((C5084*(F5084)),2)</f>
        <v>0</v>
      </c>
    </row>
    <row r="5085" spans="1:10" x14ac:dyDescent="0.2">
      <c r="B5085" s="339" t="s">
        <v>707</v>
      </c>
      <c r="G5085" s="339">
        <f>SUM(G5081:G5084)</f>
        <v>211.64000000000001</v>
      </c>
      <c r="H5085" s="339">
        <f>SUM(H5081:H5084)</f>
        <v>13.13</v>
      </c>
      <c r="I5085" s="340">
        <f>SUM(G5085:H5085)</f>
        <v>224.77</v>
      </c>
    </row>
    <row r="5087" spans="1:10" ht="24" x14ac:dyDescent="0.2">
      <c r="A5087" s="339">
        <v>124.04</v>
      </c>
      <c r="B5087" s="339" t="s">
        <v>1748</v>
      </c>
      <c r="C5087" s="339">
        <v>1</v>
      </c>
      <c r="D5087" s="339" t="s">
        <v>2</v>
      </c>
      <c r="G5087" s="339">
        <f>+G5100/C5089</f>
        <v>2353.5300000000002</v>
      </c>
      <c r="H5087" s="339">
        <f>+H5100/C5089</f>
        <v>275.26999999999992</v>
      </c>
      <c r="I5087" s="340">
        <f>+H5087+G5087</f>
        <v>2628.8</v>
      </c>
      <c r="J5087" s="339" t="s">
        <v>701</v>
      </c>
    </row>
    <row r="5088" spans="1:10" x14ac:dyDescent="0.2">
      <c r="B5088" s="339" t="s">
        <v>1749</v>
      </c>
    </row>
    <row r="5089" spans="1:10" x14ac:dyDescent="0.2">
      <c r="B5089" s="339" t="s">
        <v>703</v>
      </c>
      <c r="C5089" s="339">
        <v>1</v>
      </c>
      <c r="D5089" s="339" t="s">
        <v>2</v>
      </c>
    </row>
    <row r="5090" spans="1:10" x14ac:dyDescent="0.2">
      <c r="B5090" s="339" t="s">
        <v>704</v>
      </c>
    </row>
    <row r="5091" spans="1:10" x14ac:dyDescent="0.2">
      <c r="B5091" s="339" t="s">
        <v>1750</v>
      </c>
      <c r="C5091" s="339">
        <f>ROUND((7.27*1.2),2)</f>
        <v>8.7200000000000006</v>
      </c>
      <c r="D5091" s="339" t="s">
        <v>735</v>
      </c>
      <c r="E5091" s="339">
        <v>148.31</v>
      </c>
      <c r="F5091" s="339">
        <v>26.7</v>
      </c>
      <c r="G5091" s="339">
        <f>ROUND((C5091*(E5091)),2)</f>
        <v>1293.26</v>
      </c>
      <c r="H5091" s="339">
        <f>ROUND((C5091*(F5091)),2)</f>
        <v>232.82</v>
      </c>
    </row>
    <row r="5092" spans="1:10" x14ac:dyDescent="0.2">
      <c r="B5092" s="339" t="s">
        <v>1751</v>
      </c>
      <c r="C5092" s="339">
        <f>ROUND((0.87*1.25),2)</f>
        <v>1.0900000000000001</v>
      </c>
      <c r="D5092" s="339" t="s">
        <v>692</v>
      </c>
      <c r="E5092" s="339">
        <v>165.25</v>
      </c>
      <c r="F5092" s="339">
        <v>29.75</v>
      </c>
      <c r="G5092" s="339">
        <f>ROUND((C5092*(E5092)),2)</f>
        <v>180.12</v>
      </c>
      <c r="H5092" s="339">
        <f>ROUND((C5092*(F5092)),2)</f>
        <v>32.43</v>
      </c>
    </row>
    <row r="5093" spans="1:10" x14ac:dyDescent="0.2">
      <c r="B5093" s="339" t="s">
        <v>1752</v>
      </c>
      <c r="C5093" s="339">
        <f>ROUND((0.075*1.25),2)</f>
        <v>0.09</v>
      </c>
      <c r="D5093" s="339" t="s">
        <v>692</v>
      </c>
      <c r="E5093" s="339">
        <v>148.31</v>
      </c>
      <c r="F5093" s="339">
        <v>26.7</v>
      </c>
      <c r="G5093" s="339">
        <f>ROUND((C5093*(E5093)),2)</f>
        <v>13.35</v>
      </c>
      <c r="H5093" s="339">
        <f>ROUND((C5093*(F5093)),2)</f>
        <v>2.4</v>
      </c>
    </row>
    <row r="5094" spans="1:10" x14ac:dyDescent="0.2">
      <c r="B5094" s="339" t="s">
        <v>1092</v>
      </c>
      <c r="C5094" s="339">
        <f>ROUND((0.54),2)</f>
        <v>0.54</v>
      </c>
      <c r="D5094" s="339" t="s">
        <v>714</v>
      </c>
      <c r="E5094" s="339">
        <v>46.61</v>
      </c>
      <c r="F5094" s="339">
        <v>8.39</v>
      </c>
      <c r="G5094" s="339">
        <f>ROUND((C5094*(E5094)),2)</f>
        <v>25.17</v>
      </c>
      <c r="H5094" s="339">
        <f>ROUND((C5094*(F5094)),2)</f>
        <v>4.53</v>
      </c>
    </row>
    <row r="5095" spans="1:10" x14ac:dyDescent="0.2">
      <c r="B5095" s="339" t="s">
        <v>1753</v>
      </c>
      <c r="C5095" s="339">
        <f>ROUND((0.27),2)</f>
        <v>0.27</v>
      </c>
      <c r="D5095" s="339" t="s">
        <v>714</v>
      </c>
      <c r="E5095" s="339">
        <v>63.56</v>
      </c>
      <c r="F5095" s="339">
        <v>11.44</v>
      </c>
      <c r="G5095" s="339">
        <f>ROUND((C5095*(E5095)),2)</f>
        <v>17.16</v>
      </c>
      <c r="H5095" s="339">
        <f>ROUND((C5095*(F5095)),2)</f>
        <v>3.09</v>
      </c>
    </row>
    <row r="5096" spans="1:10" x14ac:dyDescent="0.2">
      <c r="B5096" s="339" t="s">
        <v>1738</v>
      </c>
    </row>
    <row r="5097" spans="1:10" x14ac:dyDescent="0.2">
      <c r="B5097" s="339" t="s">
        <v>1754</v>
      </c>
      <c r="C5097" s="339">
        <f>ROUND((7.27*1.2),2)</f>
        <v>8.7200000000000006</v>
      </c>
      <c r="D5097" s="339" t="s">
        <v>735</v>
      </c>
      <c r="E5097" s="339">
        <v>85.45</v>
      </c>
      <c r="F5097" s="339">
        <v>0</v>
      </c>
      <c r="G5097" s="339">
        <f>ROUND((C5097*(E5097)),2)</f>
        <v>745.12</v>
      </c>
      <c r="H5097" s="339">
        <f>ROUND((C5097*(F5097)),2)</f>
        <v>0</v>
      </c>
    </row>
    <row r="5098" spans="1:10" x14ac:dyDescent="0.2">
      <c r="B5098" s="339" t="s">
        <v>1755</v>
      </c>
      <c r="C5098" s="339">
        <f>ROUND((0.87*1.25),2)</f>
        <v>1.0900000000000001</v>
      </c>
      <c r="D5098" s="339" t="s">
        <v>692</v>
      </c>
      <c r="E5098" s="339">
        <v>65.739999999999995</v>
      </c>
      <c r="F5098" s="339">
        <v>0</v>
      </c>
      <c r="G5098" s="339">
        <f>ROUND((C5098*(E5098)),2)</f>
        <v>71.66</v>
      </c>
      <c r="H5098" s="339">
        <f>ROUND((C5098*(F5098)),2)</f>
        <v>0</v>
      </c>
    </row>
    <row r="5099" spans="1:10" x14ac:dyDescent="0.2">
      <c r="B5099" s="339" t="s">
        <v>1756</v>
      </c>
      <c r="C5099" s="339">
        <f>ROUND((0.075*1.25),2)</f>
        <v>0.09</v>
      </c>
      <c r="D5099" s="339" t="s">
        <v>692</v>
      </c>
      <c r="E5099" s="339">
        <v>85.45</v>
      </c>
      <c r="F5099" s="339">
        <v>0</v>
      </c>
      <c r="G5099" s="339">
        <f>ROUND((C5099*(E5099)),2)</f>
        <v>7.69</v>
      </c>
      <c r="H5099" s="339">
        <f>ROUND((C5099*(F5099)),2)</f>
        <v>0</v>
      </c>
    </row>
    <row r="5100" spans="1:10" x14ac:dyDescent="0.2">
      <c r="B5100" s="339" t="s">
        <v>707</v>
      </c>
      <c r="G5100" s="339">
        <f>SUM(G5091:G5099)</f>
        <v>2353.5300000000002</v>
      </c>
      <c r="H5100" s="339">
        <f>SUM(H5091:H5099)</f>
        <v>275.26999999999992</v>
      </c>
      <c r="I5100" s="340">
        <f>SUM(G5100:H5100)</f>
        <v>2628.8</v>
      </c>
    </row>
    <row r="5102" spans="1:10" ht="24" x14ac:dyDescent="0.2">
      <c r="A5102" s="339">
        <v>124.05</v>
      </c>
      <c r="B5102" s="339" t="s">
        <v>1757</v>
      </c>
      <c r="C5102" s="339">
        <v>1</v>
      </c>
      <c r="D5102" s="339" t="s">
        <v>2</v>
      </c>
      <c r="G5102" s="339">
        <f>+G5115/C5104</f>
        <v>2419.3000000000002</v>
      </c>
      <c r="H5102" s="339">
        <f>+H5115/C5104</f>
        <v>287.09999999999997</v>
      </c>
      <c r="I5102" s="340">
        <f>+H5102+G5102</f>
        <v>2706.4</v>
      </c>
      <c r="J5102" s="339" t="s">
        <v>701</v>
      </c>
    </row>
    <row r="5103" spans="1:10" x14ac:dyDescent="0.2">
      <c r="B5103" s="339" t="s">
        <v>1749</v>
      </c>
    </row>
    <row r="5104" spans="1:10" x14ac:dyDescent="0.2">
      <c r="B5104" s="339" t="s">
        <v>703</v>
      </c>
      <c r="C5104" s="339">
        <v>1</v>
      </c>
      <c r="D5104" s="339" t="s">
        <v>2</v>
      </c>
    </row>
    <row r="5105" spans="1:10" x14ac:dyDescent="0.2">
      <c r="B5105" s="339" t="s">
        <v>704</v>
      </c>
    </row>
    <row r="5106" spans="1:10" x14ac:dyDescent="0.2">
      <c r="B5106" s="339" t="s">
        <v>1750</v>
      </c>
      <c r="C5106" s="339">
        <f>ROUND((7.27*1.2),2)</f>
        <v>8.7200000000000006</v>
      </c>
      <c r="D5106" s="339" t="s">
        <v>735</v>
      </c>
      <c r="E5106" s="339">
        <v>148.31</v>
      </c>
      <c r="F5106" s="339">
        <v>26.7</v>
      </c>
      <c r="G5106" s="339">
        <f>ROUND((C5106*(E5106)),2)</f>
        <v>1293.26</v>
      </c>
      <c r="H5106" s="339">
        <f>ROUND((C5106*(F5106)),2)</f>
        <v>232.82</v>
      </c>
    </row>
    <row r="5107" spans="1:10" x14ac:dyDescent="0.2">
      <c r="B5107" s="339" t="s">
        <v>1758</v>
      </c>
      <c r="C5107" s="339">
        <f>ROUND((0.87*1.25),2)</f>
        <v>1.0900000000000001</v>
      </c>
      <c r="D5107" s="339" t="s">
        <v>692</v>
      </c>
      <c r="E5107" s="339">
        <v>220.34</v>
      </c>
      <c r="F5107" s="339">
        <v>39.659999999999997</v>
      </c>
      <c r="G5107" s="339">
        <f>ROUND((C5107*(E5107)),2)</f>
        <v>240.17</v>
      </c>
      <c r="H5107" s="339">
        <f>ROUND((C5107*(F5107)),2)</f>
        <v>43.23</v>
      </c>
    </row>
    <row r="5108" spans="1:10" x14ac:dyDescent="0.2">
      <c r="B5108" s="339" t="s">
        <v>1759</v>
      </c>
      <c r="C5108" s="339">
        <f>ROUND((0.075*1.25),2)</f>
        <v>0.09</v>
      </c>
      <c r="D5108" s="339" t="s">
        <v>692</v>
      </c>
      <c r="E5108" s="339">
        <v>211.86</v>
      </c>
      <c r="F5108" s="339">
        <v>38.130000000000003</v>
      </c>
      <c r="G5108" s="339">
        <f>ROUND((C5108*(E5108)),2)</f>
        <v>19.07</v>
      </c>
      <c r="H5108" s="339">
        <f>ROUND((C5108*(F5108)),2)</f>
        <v>3.43</v>
      </c>
    </row>
    <row r="5109" spans="1:10" x14ac:dyDescent="0.2">
      <c r="B5109" s="339" t="s">
        <v>1092</v>
      </c>
      <c r="C5109" s="339">
        <f>ROUND((0.54),2)</f>
        <v>0.54</v>
      </c>
      <c r="D5109" s="339" t="s">
        <v>714</v>
      </c>
      <c r="E5109" s="339">
        <v>46.61</v>
      </c>
      <c r="F5109" s="339">
        <v>8.39</v>
      </c>
      <c r="G5109" s="339">
        <f>ROUND((C5109*(E5109)),2)</f>
        <v>25.17</v>
      </c>
      <c r="H5109" s="339">
        <f>ROUND((C5109*(F5109)),2)</f>
        <v>4.53</v>
      </c>
    </row>
    <row r="5110" spans="1:10" x14ac:dyDescent="0.2">
      <c r="B5110" s="339" t="s">
        <v>1753</v>
      </c>
      <c r="C5110" s="339">
        <f>ROUND((0.27),2)</f>
        <v>0.27</v>
      </c>
      <c r="D5110" s="339" t="s">
        <v>714</v>
      </c>
      <c r="E5110" s="339">
        <v>63.56</v>
      </c>
      <c r="F5110" s="339">
        <v>11.44</v>
      </c>
      <c r="G5110" s="339">
        <f>ROUND((C5110*(E5110)),2)</f>
        <v>17.16</v>
      </c>
      <c r="H5110" s="339">
        <f>ROUND((C5110*(F5110)),2)</f>
        <v>3.09</v>
      </c>
    </row>
    <row r="5111" spans="1:10" x14ac:dyDescent="0.2">
      <c r="B5111" s="339" t="s">
        <v>1738</v>
      </c>
    </row>
    <row r="5112" spans="1:10" x14ac:dyDescent="0.2">
      <c r="B5112" s="339" t="s">
        <v>1754</v>
      </c>
      <c r="C5112" s="339">
        <f>ROUND((7.27*1.2),2)</f>
        <v>8.7200000000000006</v>
      </c>
      <c r="D5112" s="339" t="s">
        <v>735</v>
      </c>
      <c r="E5112" s="339">
        <v>85.45</v>
      </c>
      <c r="F5112" s="339">
        <v>0</v>
      </c>
      <c r="G5112" s="339">
        <f>ROUND((C5112*(E5112)),2)</f>
        <v>745.12</v>
      </c>
      <c r="H5112" s="339">
        <f>ROUND((C5112*(F5112)),2)</f>
        <v>0</v>
      </c>
    </row>
    <row r="5113" spans="1:10" x14ac:dyDescent="0.2">
      <c r="B5113" s="339" t="s">
        <v>1755</v>
      </c>
      <c r="C5113" s="339">
        <f>ROUND((0.87*1.25),2)</f>
        <v>1.0900000000000001</v>
      </c>
      <c r="D5113" s="339" t="s">
        <v>692</v>
      </c>
      <c r="E5113" s="339">
        <v>65.739999999999995</v>
      </c>
      <c r="F5113" s="339">
        <v>0</v>
      </c>
      <c r="G5113" s="339">
        <f>ROUND((C5113*(E5113)),2)</f>
        <v>71.66</v>
      </c>
      <c r="H5113" s="339">
        <f>ROUND((C5113*(F5113)),2)</f>
        <v>0</v>
      </c>
    </row>
    <row r="5114" spans="1:10" x14ac:dyDescent="0.2">
      <c r="B5114" s="339" t="s">
        <v>1756</v>
      </c>
      <c r="C5114" s="339">
        <f>ROUND((0.075*1.25),2)</f>
        <v>0.09</v>
      </c>
      <c r="D5114" s="339" t="s">
        <v>692</v>
      </c>
      <c r="E5114" s="339">
        <v>85.45</v>
      </c>
      <c r="F5114" s="339">
        <v>0</v>
      </c>
      <c r="G5114" s="339">
        <f>ROUND((C5114*(E5114)),2)</f>
        <v>7.69</v>
      </c>
      <c r="H5114" s="339">
        <f>ROUND((C5114*(F5114)),2)</f>
        <v>0</v>
      </c>
    </row>
    <row r="5115" spans="1:10" x14ac:dyDescent="0.2">
      <c r="B5115" s="339" t="s">
        <v>707</v>
      </c>
      <c r="G5115" s="339">
        <f>SUM(G5106:G5114)</f>
        <v>2419.3000000000002</v>
      </c>
      <c r="H5115" s="339">
        <f>SUM(H5106:H5114)</f>
        <v>287.09999999999997</v>
      </c>
      <c r="I5115" s="340">
        <f>SUM(G5115:H5115)</f>
        <v>2706.4</v>
      </c>
    </row>
    <row r="5117" spans="1:10" x14ac:dyDescent="0.2">
      <c r="A5117" s="339">
        <v>125</v>
      </c>
      <c r="B5117" s="339" t="s">
        <v>1760</v>
      </c>
    </row>
    <row r="5118" spans="1:10" x14ac:dyDescent="0.2">
      <c r="A5118" s="339">
        <f>+A5117+0.01</f>
        <v>125.01</v>
      </c>
      <c r="B5118" s="339" t="s">
        <v>1761</v>
      </c>
      <c r="C5118" s="339">
        <v>1</v>
      </c>
      <c r="D5118" s="339" t="s">
        <v>1</v>
      </c>
      <c r="G5118" s="339">
        <f>+G5132/C5120</f>
        <v>2026.4416000000003</v>
      </c>
      <c r="H5118" s="339">
        <f>+H5132/C5120</f>
        <v>183.02680000000004</v>
      </c>
      <c r="I5118" s="340">
        <f>+H5118+G5118</f>
        <v>2209.4684000000002</v>
      </c>
      <c r="J5118" s="339" t="s">
        <v>701</v>
      </c>
    </row>
    <row r="5119" spans="1:10" x14ac:dyDescent="0.2">
      <c r="B5119" s="339" t="s">
        <v>1762</v>
      </c>
    </row>
    <row r="5120" spans="1:10" x14ac:dyDescent="0.2">
      <c r="B5120" s="339" t="s">
        <v>703</v>
      </c>
      <c r="C5120" s="339">
        <v>25</v>
      </c>
      <c r="D5120" s="339" t="s">
        <v>1</v>
      </c>
    </row>
    <row r="5121" spans="1:10" x14ac:dyDescent="0.2">
      <c r="B5121" s="339" t="s">
        <v>704</v>
      </c>
    </row>
    <row r="5122" spans="1:10" x14ac:dyDescent="0.2">
      <c r="B5122" s="339" t="s">
        <v>1763</v>
      </c>
      <c r="C5122" s="339">
        <v>80.06</v>
      </c>
      <c r="D5122" s="339" t="s">
        <v>227</v>
      </c>
      <c r="E5122" s="339">
        <v>177.97</v>
      </c>
      <c r="F5122" s="339">
        <v>32.03</v>
      </c>
      <c r="G5122" s="339">
        <f t="shared" ref="G5122:G5129" si="154">ROUND((C5122*(E5122)),2)</f>
        <v>14248.28</v>
      </c>
      <c r="H5122" s="339">
        <f t="shared" ref="H5122:H5129" si="155">ROUND((C5122*(F5122)),2)</f>
        <v>2564.3200000000002</v>
      </c>
    </row>
    <row r="5123" spans="1:10" x14ac:dyDescent="0.2">
      <c r="B5123" s="339" t="s">
        <v>1764</v>
      </c>
      <c r="C5123" s="339">
        <f>0.2*25</f>
        <v>5</v>
      </c>
      <c r="D5123" s="339" t="s">
        <v>692</v>
      </c>
      <c r="E5123" s="339">
        <v>529.66</v>
      </c>
      <c r="F5123" s="339">
        <v>95.34</v>
      </c>
      <c r="G5123" s="339">
        <f t="shared" si="154"/>
        <v>2648.3</v>
      </c>
      <c r="H5123" s="339">
        <f t="shared" si="155"/>
        <v>476.7</v>
      </c>
    </row>
    <row r="5124" spans="1:10" x14ac:dyDescent="0.2">
      <c r="B5124" s="339" t="s">
        <v>1765</v>
      </c>
      <c r="C5124" s="339">
        <v>5</v>
      </c>
      <c r="D5124" s="339" t="s">
        <v>692</v>
      </c>
      <c r="E5124" s="339">
        <v>639.96</v>
      </c>
      <c r="F5124" s="339">
        <v>115.19</v>
      </c>
      <c r="G5124" s="339">
        <f t="shared" si="154"/>
        <v>3199.8</v>
      </c>
      <c r="H5124" s="339">
        <f t="shared" si="155"/>
        <v>575.95000000000005</v>
      </c>
    </row>
    <row r="5125" spans="1:10" x14ac:dyDescent="0.2">
      <c r="B5125" s="339" t="s">
        <v>1766</v>
      </c>
      <c r="C5125" s="339">
        <v>2</v>
      </c>
      <c r="D5125" s="339" t="s">
        <v>692</v>
      </c>
      <c r="E5125" s="339">
        <v>55.08</v>
      </c>
      <c r="F5125" s="339">
        <v>9.91</v>
      </c>
      <c r="G5125" s="339">
        <f t="shared" si="154"/>
        <v>110.16</v>
      </c>
      <c r="H5125" s="339">
        <f t="shared" si="155"/>
        <v>19.82</v>
      </c>
    </row>
    <row r="5126" spans="1:10" x14ac:dyDescent="0.2">
      <c r="B5126" s="339" t="s">
        <v>1767</v>
      </c>
      <c r="C5126" s="339">
        <v>10</v>
      </c>
      <c r="D5126" s="339" t="s">
        <v>692</v>
      </c>
      <c r="E5126" s="339">
        <v>38.14</v>
      </c>
      <c r="F5126" s="339">
        <v>6.87</v>
      </c>
      <c r="G5126" s="339">
        <f t="shared" si="154"/>
        <v>381.4</v>
      </c>
      <c r="H5126" s="339">
        <f t="shared" si="155"/>
        <v>68.7</v>
      </c>
    </row>
    <row r="5127" spans="1:10" x14ac:dyDescent="0.2">
      <c r="B5127" s="339" t="s">
        <v>1768</v>
      </c>
      <c r="C5127" s="339">
        <f>+C5122*0.15</f>
        <v>12.009</v>
      </c>
      <c r="D5127" s="339" t="s">
        <v>1093</v>
      </c>
      <c r="E5127" s="339">
        <v>76.27</v>
      </c>
      <c r="F5127" s="339">
        <v>13.73</v>
      </c>
      <c r="G5127" s="339">
        <f t="shared" si="154"/>
        <v>915.93</v>
      </c>
      <c r="H5127" s="339">
        <f t="shared" si="155"/>
        <v>164.88</v>
      </c>
    </row>
    <row r="5128" spans="1:10" x14ac:dyDescent="0.2">
      <c r="B5128" s="339" t="s">
        <v>1769</v>
      </c>
      <c r="C5128" s="339">
        <v>50</v>
      </c>
      <c r="D5128" s="339" t="s">
        <v>1</v>
      </c>
      <c r="E5128" s="339">
        <v>211.64000000000001</v>
      </c>
      <c r="F5128" s="339">
        <v>13.13</v>
      </c>
      <c r="G5128" s="339">
        <f t="shared" si="154"/>
        <v>10582</v>
      </c>
      <c r="H5128" s="339">
        <f t="shared" si="155"/>
        <v>656.5</v>
      </c>
    </row>
    <row r="5129" spans="1:10" x14ac:dyDescent="0.2">
      <c r="B5129" s="339" t="s">
        <v>1770</v>
      </c>
      <c r="C5129" s="339">
        <v>4</v>
      </c>
      <c r="D5129" s="339" t="s">
        <v>692</v>
      </c>
      <c r="E5129" s="339">
        <v>67.8</v>
      </c>
      <c r="F5129" s="339">
        <v>12.2</v>
      </c>
      <c r="G5129" s="339">
        <f t="shared" si="154"/>
        <v>271.2</v>
      </c>
      <c r="H5129" s="339">
        <f t="shared" si="155"/>
        <v>48.8</v>
      </c>
    </row>
    <row r="5130" spans="1:10" x14ac:dyDescent="0.2">
      <c r="B5130" s="339" t="s">
        <v>1738</v>
      </c>
    </row>
    <row r="5131" spans="1:10" x14ac:dyDescent="0.2">
      <c r="B5131" s="339" t="s">
        <v>1771</v>
      </c>
      <c r="C5131" s="339">
        <v>25</v>
      </c>
      <c r="D5131" s="339" t="s">
        <v>1</v>
      </c>
      <c r="E5131" s="339">
        <v>732.1589249882353</v>
      </c>
      <c r="F5131" s="339">
        <v>0</v>
      </c>
      <c r="G5131" s="339">
        <f>ROUND((C5131*(E5131)),2)</f>
        <v>18303.97</v>
      </c>
      <c r="H5131" s="339">
        <f>ROUND((C5131*(F5131)),2)</f>
        <v>0</v>
      </c>
    </row>
    <row r="5132" spans="1:10" x14ac:dyDescent="0.2">
      <c r="B5132" s="339" t="s">
        <v>707</v>
      </c>
      <c r="G5132" s="339">
        <f>SUM(G5122:G5131)</f>
        <v>50661.040000000008</v>
      </c>
      <c r="H5132" s="339">
        <f>SUM(H5122:H5131)</f>
        <v>4575.670000000001</v>
      </c>
      <c r="I5132" s="340">
        <f>SUM(G5132:H5132)</f>
        <v>55236.710000000006</v>
      </c>
    </row>
    <row r="5134" spans="1:10" x14ac:dyDescent="0.2">
      <c r="A5134" s="339">
        <f>+A5118+0.01</f>
        <v>125.02000000000001</v>
      </c>
      <c r="B5134" s="339" t="s">
        <v>1772</v>
      </c>
      <c r="C5134" s="339">
        <v>1</v>
      </c>
      <c r="D5134" s="339" t="s">
        <v>1</v>
      </c>
      <c r="G5134" s="339">
        <f>+G5151/C5136</f>
        <v>2302.2080000000001</v>
      </c>
      <c r="H5134" s="339">
        <f>+H5151/C5136</f>
        <v>199.05680000000001</v>
      </c>
      <c r="I5134" s="340">
        <f>+H5134+G5134</f>
        <v>2501.2647999999999</v>
      </c>
      <c r="J5134" s="339" t="s">
        <v>701</v>
      </c>
    </row>
    <row r="5135" spans="1:10" x14ac:dyDescent="0.2">
      <c r="B5135" s="339" t="s">
        <v>1773</v>
      </c>
    </row>
    <row r="5136" spans="1:10" x14ac:dyDescent="0.2">
      <c r="B5136" s="339" t="s">
        <v>703</v>
      </c>
      <c r="C5136" s="339">
        <v>25</v>
      </c>
      <c r="D5136" s="339" t="s">
        <v>1</v>
      </c>
    </row>
    <row r="5137" spans="2:9" x14ac:dyDescent="0.2">
      <c r="B5137" s="339" t="s">
        <v>704</v>
      </c>
    </row>
    <row r="5138" spans="2:9" x14ac:dyDescent="0.2">
      <c r="B5138" s="339" t="s">
        <v>1763</v>
      </c>
      <c r="C5138" s="339">
        <v>80.06</v>
      </c>
      <c r="D5138" s="339" t="s">
        <v>227</v>
      </c>
      <c r="E5138" s="339">
        <v>177.97</v>
      </c>
      <c r="F5138" s="339">
        <v>32.03</v>
      </c>
      <c r="G5138" s="339">
        <f t="shared" ref="G5138:G5147" si="156">ROUND((C5138*(E5138)),2)</f>
        <v>14248.28</v>
      </c>
      <c r="H5138" s="339">
        <f t="shared" ref="H5138:H5147" si="157">ROUND((C5138*(F5138)),2)</f>
        <v>2564.3200000000002</v>
      </c>
    </row>
    <row r="5139" spans="2:9" x14ac:dyDescent="0.2">
      <c r="B5139" s="339" t="s">
        <v>1764</v>
      </c>
      <c r="C5139" s="339">
        <f>0.2*25</f>
        <v>5</v>
      </c>
      <c r="D5139" s="339" t="s">
        <v>692</v>
      </c>
      <c r="E5139" s="339">
        <v>529.66</v>
      </c>
      <c r="F5139" s="339">
        <v>95.34</v>
      </c>
      <c r="G5139" s="339">
        <f t="shared" si="156"/>
        <v>2648.3</v>
      </c>
      <c r="H5139" s="339">
        <f t="shared" si="157"/>
        <v>476.7</v>
      </c>
    </row>
    <row r="5140" spans="2:9" x14ac:dyDescent="0.2">
      <c r="B5140" s="339" t="s">
        <v>1765</v>
      </c>
      <c r="C5140" s="339">
        <v>5</v>
      </c>
      <c r="D5140" s="339" t="s">
        <v>692</v>
      </c>
      <c r="E5140" s="339">
        <v>639.96</v>
      </c>
      <c r="F5140" s="339">
        <v>115.19</v>
      </c>
      <c r="G5140" s="339">
        <f t="shared" si="156"/>
        <v>3199.8</v>
      </c>
      <c r="H5140" s="339">
        <f t="shared" si="157"/>
        <v>575.95000000000005</v>
      </c>
    </row>
    <row r="5141" spans="2:9" x14ac:dyDescent="0.2">
      <c r="B5141" s="339" t="s">
        <v>1766</v>
      </c>
      <c r="C5141" s="339">
        <v>2</v>
      </c>
      <c r="D5141" s="339" t="s">
        <v>692</v>
      </c>
      <c r="E5141" s="339">
        <v>55.08</v>
      </c>
      <c r="F5141" s="339">
        <v>9.91</v>
      </c>
      <c r="G5141" s="339">
        <f t="shared" si="156"/>
        <v>110.16</v>
      </c>
      <c r="H5141" s="339">
        <f t="shared" si="157"/>
        <v>19.82</v>
      </c>
    </row>
    <row r="5142" spans="2:9" x14ac:dyDescent="0.2">
      <c r="B5142" s="339" t="s">
        <v>1767</v>
      </c>
      <c r="C5142" s="339">
        <v>10</v>
      </c>
      <c r="D5142" s="339" t="s">
        <v>692</v>
      </c>
      <c r="E5142" s="339">
        <v>38.14</v>
      </c>
      <c r="F5142" s="339">
        <v>6.87</v>
      </c>
      <c r="G5142" s="339">
        <f t="shared" si="156"/>
        <v>381.4</v>
      </c>
      <c r="H5142" s="339">
        <f t="shared" si="157"/>
        <v>68.7</v>
      </c>
    </row>
    <row r="5143" spans="2:9" x14ac:dyDescent="0.2">
      <c r="B5143" s="339" t="s">
        <v>1768</v>
      </c>
      <c r="C5143" s="339">
        <f>+C5138*0.15</f>
        <v>12.009</v>
      </c>
      <c r="D5143" s="339" t="s">
        <v>1093</v>
      </c>
      <c r="E5143" s="339">
        <v>76.27</v>
      </c>
      <c r="F5143" s="339">
        <v>13.73</v>
      </c>
      <c r="G5143" s="339">
        <f t="shared" si="156"/>
        <v>915.93</v>
      </c>
      <c r="H5143" s="339">
        <f t="shared" si="157"/>
        <v>164.88</v>
      </c>
    </row>
    <row r="5144" spans="2:9" x14ac:dyDescent="0.2">
      <c r="B5144" s="339" t="s">
        <v>1774</v>
      </c>
      <c r="C5144" s="339">
        <v>10</v>
      </c>
      <c r="D5144" s="339" t="s">
        <v>692</v>
      </c>
      <c r="E5144" s="339">
        <v>177.97</v>
      </c>
      <c r="F5144" s="339">
        <v>32.03</v>
      </c>
      <c r="G5144" s="339">
        <f t="shared" si="156"/>
        <v>1779.7</v>
      </c>
      <c r="H5144" s="339">
        <f>ROUND((C5144*(F5144)),2)</f>
        <v>320.3</v>
      </c>
    </row>
    <row r="5145" spans="2:9" x14ac:dyDescent="0.2">
      <c r="B5145" s="339" t="s">
        <v>1775</v>
      </c>
      <c r="C5145" s="339">
        <v>0.3</v>
      </c>
      <c r="D5145" s="339" t="s">
        <v>692</v>
      </c>
      <c r="E5145" s="339">
        <v>1489.83</v>
      </c>
      <c r="F5145" s="339">
        <v>268.17</v>
      </c>
      <c r="G5145" s="339">
        <f t="shared" si="156"/>
        <v>446.95</v>
      </c>
      <c r="H5145" s="339">
        <f>ROUND((C5145*(F5145)),2)</f>
        <v>80.45</v>
      </c>
    </row>
    <row r="5146" spans="2:9" x14ac:dyDescent="0.2">
      <c r="B5146" s="339" t="s">
        <v>1769</v>
      </c>
      <c r="C5146" s="339">
        <v>50</v>
      </c>
      <c r="D5146" s="339" t="s">
        <v>1</v>
      </c>
      <c r="E5146" s="339">
        <v>211.64000000000001</v>
      </c>
      <c r="F5146" s="339">
        <v>13.13</v>
      </c>
      <c r="G5146" s="339">
        <f t="shared" si="156"/>
        <v>10582</v>
      </c>
      <c r="H5146" s="339">
        <f t="shared" si="157"/>
        <v>656.5</v>
      </c>
    </row>
    <row r="5147" spans="2:9" x14ac:dyDescent="0.2">
      <c r="B5147" s="339" t="s">
        <v>1770</v>
      </c>
      <c r="C5147" s="339">
        <v>4</v>
      </c>
      <c r="D5147" s="339" t="s">
        <v>692</v>
      </c>
      <c r="E5147" s="339">
        <v>67.8</v>
      </c>
      <c r="F5147" s="339">
        <v>12.2</v>
      </c>
      <c r="G5147" s="339">
        <f t="shared" si="156"/>
        <v>271.2</v>
      </c>
      <c r="H5147" s="339">
        <f t="shared" si="157"/>
        <v>48.8</v>
      </c>
    </row>
    <row r="5148" spans="2:9" x14ac:dyDescent="0.2">
      <c r="B5148" s="339" t="s">
        <v>1738</v>
      </c>
    </row>
    <row r="5149" spans="2:9" x14ac:dyDescent="0.2">
      <c r="B5149" s="339" t="s">
        <v>1776</v>
      </c>
      <c r="C5149" s="339">
        <v>75</v>
      </c>
      <c r="D5149" s="339" t="s">
        <v>1</v>
      </c>
      <c r="E5149" s="339">
        <v>62.233508624000002</v>
      </c>
      <c r="F5149" s="339">
        <v>0</v>
      </c>
      <c r="G5149" s="339">
        <f>ROUND((C5149*(E5149)),2)</f>
        <v>4667.51</v>
      </c>
      <c r="H5149" s="339">
        <f>ROUND((C5149*(F5149)),2)</f>
        <v>0</v>
      </c>
    </row>
    <row r="5150" spans="2:9" x14ac:dyDescent="0.2">
      <c r="B5150" s="339" t="s">
        <v>1771</v>
      </c>
      <c r="C5150" s="339">
        <v>25</v>
      </c>
      <c r="D5150" s="339" t="s">
        <v>1</v>
      </c>
      <c r="E5150" s="339">
        <v>732.1589249882353</v>
      </c>
      <c r="F5150" s="339">
        <v>0</v>
      </c>
      <c r="G5150" s="339">
        <f>ROUND((C5150*(E5150)),2)</f>
        <v>18303.97</v>
      </c>
      <c r="H5150" s="339">
        <f>ROUND((C5150*(F5150)),2)</f>
        <v>0</v>
      </c>
    </row>
    <row r="5151" spans="2:9" x14ac:dyDescent="0.2">
      <c r="B5151" s="339" t="s">
        <v>707</v>
      </c>
      <c r="G5151" s="339">
        <f>SUM(G5138:G5150)</f>
        <v>57555.200000000004</v>
      </c>
      <c r="H5151" s="339">
        <f>SUM(H5138:H5150)</f>
        <v>4976.42</v>
      </c>
      <c r="I5151" s="340">
        <f>SUM(G5151:H5151)</f>
        <v>62531.62</v>
      </c>
    </row>
    <row r="5153" spans="1:10" x14ac:dyDescent="0.2">
      <c r="A5153" s="339">
        <f>+A5134+0.01</f>
        <v>125.03000000000002</v>
      </c>
      <c r="B5153" s="339" t="s">
        <v>1777</v>
      </c>
      <c r="C5153" s="339">
        <v>1</v>
      </c>
      <c r="D5153" s="339" t="s">
        <v>1</v>
      </c>
      <c r="G5153" s="339">
        <f>+G5170/C5155</f>
        <v>2113.3908000000001</v>
      </c>
      <c r="H5153" s="339">
        <f>+H5170/C5155</f>
        <v>130.78480000000002</v>
      </c>
      <c r="I5153" s="340">
        <f>+H5153+G5153</f>
        <v>2244.1756</v>
      </c>
      <c r="J5153" s="339" t="s">
        <v>701</v>
      </c>
    </row>
    <row r="5154" spans="1:10" x14ac:dyDescent="0.2">
      <c r="B5154" s="339" t="s">
        <v>1778</v>
      </c>
    </row>
    <row r="5155" spans="1:10" x14ac:dyDescent="0.2">
      <c r="B5155" s="339" t="s">
        <v>703</v>
      </c>
      <c r="C5155" s="339">
        <v>25</v>
      </c>
      <c r="D5155" s="339" t="s">
        <v>1</v>
      </c>
    </row>
    <row r="5156" spans="1:10" x14ac:dyDescent="0.2">
      <c r="B5156" s="339" t="s">
        <v>704</v>
      </c>
    </row>
    <row r="5157" spans="1:10" x14ac:dyDescent="0.2">
      <c r="B5157" s="339" t="s">
        <v>1763</v>
      </c>
      <c r="C5157" s="339">
        <v>80.06</v>
      </c>
      <c r="D5157" s="339" t="s">
        <v>227</v>
      </c>
      <c r="E5157" s="339">
        <v>177.97</v>
      </c>
      <c r="F5157" s="339">
        <v>32.03</v>
      </c>
      <c r="G5157" s="339">
        <f t="shared" ref="G5157:G5166" si="158">ROUND((C5157*(E5157)),2)</f>
        <v>14248.28</v>
      </c>
      <c r="H5157" s="339">
        <f>ROUND((C5157*(F5157)),2)</f>
        <v>2564.3200000000002</v>
      </c>
    </row>
    <row r="5158" spans="1:10" x14ac:dyDescent="0.2">
      <c r="B5158" s="339" t="s">
        <v>1764</v>
      </c>
      <c r="D5158" s="339" t="s">
        <v>692</v>
      </c>
      <c r="E5158" s="339">
        <v>529.66</v>
      </c>
      <c r="F5158" s="339">
        <v>95.34</v>
      </c>
      <c r="G5158" s="339">
        <f t="shared" si="158"/>
        <v>0</v>
      </c>
      <c r="H5158" s="339">
        <f t="shared" ref="H5158:H5166" si="159">ROUND((C5158*(F5158)),2)</f>
        <v>0</v>
      </c>
    </row>
    <row r="5159" spans="1:10" x14ac:dyDescent="0.2">
      <c r="B5159" s="339" t="s">
        <v>1765</v>
      </c>
      <c r="D5159" s="339" t="s">
        <v>692</v>
      </c>
      <c r="E5159" s="339">
        <v>639.96</v>
      </c>
      <c r="F5159" s="339">
        <v>115.19</v>
      </c>
      <c r="G5159" s="339">
        <f t="shared" si="158"/>
        <v>0</v>
      </c>
      <c r="H5159" s="339">
        <f t="shared" si="159"/>
        <v>0</v>
      </c>
    </row>
    <row r="5160" spans="1:10" x14ac:dyDescent="0.2">
      <c r="B5160" s="339" t="s">
        <v>1766</v>
      </c>
      <c r="D5160" s="339" t="s">
        <v>692</v>
      </c>
      <c r="E5160" s="339">
        <v>55.08</v>
      </c>
      <c r="F5160" s="339">
        <v>9.91</v>
      </c>
      <c r="G5160" s="339">
        <f t="shared" si="158"/>
        <v>0</v>
      </c>
      <c r="H5160" s="339">
        <f t="shared" si="159"/>
        <v>0</v>
      </c>
    </row>
    <row r="5161" spans="1:10" x14ac:dyDescent="0.2">
      <c r="B5161" s="339" t="s">
        <v>1767</v>
      </c>
      <c r="D5161" s="339" t="s">
        <v>692</v>
      </c>
      <c r="E5161" s="339">
        <v>38.14</v>
      </c>
      <c r="F5161" s="339">
        <v>6.87</v>
      </c>
      <c r="G5161" s="339">
        <f t="shared" si="158"/>
        <v>0</v>
      </c>
      <c r="H5161" s="339">
        <f t="shared" si="159"/>
        <v>0</v>
      </c>
    </row>
    <row r="5162" spans="1:10" x14ac:dyDescent="0.2">
      <c r="B5162" s="339" t="s">
        <v>1768</v>
      </c>
      <c r="D5162" s="339" t="s">
        <v>1093</v>
      </c>
      <c r="E5162" s="339">
        <v>76.27</v>
      </c>
      <c r="F5162" s="339">
        <v>13.73</v>
      </c>
      <c r="G5162" s="339">
        <f t="shared" si="158"/>
        <v>0</v>
      </c>
      <c r="H5162" s="339">
        <f t="shared" si="159"/>
        <v>0</v>
      </c>
    </row>
    <row r="5163" spans="1:10" x14ac:dyDescent="0.2">
      <c r="B5163" s="339" t="s">
        <v>1779</v>
      </c>
      <c r="D5163" s="339" t="s">
        <v>692</v>
      </c>
      <c r="E5163" s="339">
        <v>199.15</v>
      </c>
      <c r="F5163" s="339">
        <v>35.85</v>
      </c>
      <c r="G5163" s="339">
        <f t="shared" si="158"/>
        <v>0</v>
      </c>
      <c r="H5163" s="339">
        <f t="shared" si="159"/>
        <v>0</v>
      </c>
    </row>
    <row r="5164" spans="1:10" x14ac:dyDescent="0.2">
      <c r="B5164" s="339" t="s">
        <v>1780</v>
      </c>
      <c r="D5164" s="339" t="s">
        <v>692</v>
      </c>
      <c r="E5164" s="339">
        <v>974.58</v>
      </c>
      <c r="F5164" s="339">
        <v>175.42</v>
      </c>
      <c r="G5164" s="339">
        <f t="shared" si="158"/>
        <v>0</v>
      </c>
      <c r="H5164" s="339">
        <f t="shared" si="159"/>
        <v>0</v>
      </c>
    </row>
    <row r="5165" spans="1:10" x14ac:dyDescent="0.2">
      <c r="B5165" s="339" t="s">
        <v>1769</v>
      </c>
      <c r="C5165" s="339">
        <v>50</v>
      </c>
      <c r="D5165" s="339" t="s">
        <v>1</v>
      </c>
      <c r="E5165" s="339">
        <v>211.64000000000001</v>
      </c>
      <c r="F5165" s="339">
        <v>13.13</v>
      </c>
      <c r="G5165" s="339">
        <f t="shared" si="158"/>
        <v>10582</v>
      </c>
      <c r="H5165" s="339">
        <f t="shared" si="159"/>
        <v>656.5</v>
      </c>
    </row>
    <row r="5166" spans="1:10" x14ac:dyDescent="0.2">
      <c r="B5166" s="339" t="s">
        <v>1770</v>
      </c>
      <c r="C5166" s="339">
        <v>4</v>
      </c>
      <c r="D5166" s="339" t="s">
        <v>692</v>
      </c>
      <c r="E5166" s="339">
        <v>67.8</v>
      </c>
      <c r="F5166" s="339">
        <v>12.2</v>
      </c>
      <c r="G5166" s="339">
        <f t="shared" si="158"/>
        <v>271.2</v>
      </c>
      <c r="H5166" s="339">
        <f t="shared" si="159"/>
        <v>48.8</v>
      </c>
    </row>
    <row r="5167" spans="1:10" x14ac:dyDescent="0.2">
      <c r="B5167" s="339" t="s">
        <v>1738</v>
      </c>
    </row>
    <row r="5168" spans="1:10" x14ac:dyDescent="0.2">
      <c r="B5168" s="339" t="s">
        <v>1781</v>
      </c>
      <c r="C5168" s="339">
        <v>25</v>
      </c>
      <c r="D5168" s="339" t="s">
        <v>1</v>
      </c>
      <c r="E5168" s="339">
        <v>377.17277953939396</v>
      </c>
      <c r="F5168" s="339">
        <v>0</v>
      </c>
      <c r="G5168" s="339">
        <f>ROUND((C5168*(E5168)),2)</f>
        <v>9429.32</v>
      </c>
      <c r="H5168" s="339">
        <f>ROUND((C5168*(F5168)),2)</f>
        <v>0</v>
      </c>
    </row>
    <row r="5169" spans="1:10" x14ac:dyDescent="0.2">
      <c r="B5169" s="339" t="s">
        <v>1771</v>
      </c>
      <c r="C5169" s="339">
        <v>25</v>
      </c>
      <c r="D5169" s="339" t="s">
        <v>1</v>
      </c>
      <c r="E5169" s="339">
        <v>732.1589249882353</v>
      </c>
      <c r="F5169" s="339">
        <v>0</v>
      </c>
      <c r="G5169" s="339">
        <f>ROUND((C5169*(E5169)),2)</f>
        <v>18303.97</v>
      </c>
      <c r="H5169" s="339">
        <f>ROUND((C5169*(F5169)),2)</f>
        <v>0</v>
      </c>
    </row>
    <row r="5170" spans="1:10" x14ac:dyDescent="0.2">
      <c r="B5170" s="339" t="s">
        <v>707</v>
      </c>
      <c r="G5170" s="339">
        <f>SUM(G5157:G5169)</f>
        <v>52834.770000000004</v>
      </c>
      <c r="H5170" s="339">
        <f>SUM(H5157:H5169)</f>
        <v>3269.6200000000003</v>
      </c>
      <c r="I5170" s="340">
        <f>SUM(G5170:H5170)</f>
        <v>56104.390000000007</v>
      </c>
    </row>
    <row r="5172" spans="1:10" x14ac:dyDescent="0.2">
      <c r="A5172" s="339">
        <v>126</v>
      </c>
      <c r="B5172" s="339" t="s">
        <v>1782</v>
      </c>
    </row>
    <row r="5173" spans="1:10" x14ac:dyDescent="0.2">
      <c r="A5173" s="339">
        <f>+A5172+0.01</f>
        <v>126.01</v>
      </c>
      <c r="B5173" s="339" t="s">
        <v>1782</v>
      </c>
      <c r="C5173" s="339">
        <v>1</v>
      </c>
      <c r="D5173" s="339" t="s">
        <v>9</v>
      </c>
      <c r="G5173" s="339">
        <f>+G5187/C5175</f>
        <v>4659.8322222222223</v>
      </c>
      <c r="H5173" s="339">
        <f>+H5187/C5175</f>
        <v>471.54555555555555</v>
      </c>
      <c r="I5173" s="340">
        <f>+H5173+G5173</f>
        <v>5131.3777777777777</v>
      </c>
      <c r="J5173" s="339" t="s">
        <v>701</v>
      </c>
    </row>
    <row r="5174" spans="1:10" x14ac:dyDescent="0.2">
      <c r="B5174" s="339" t="s">
        <v>1783</v>
      </c>
    </row>
    <row r="5175" spans="1:10" x14ac:dyDescent="0.2">
      <c r="B5175" s="339" t="s">
        <v>703</v>
      </c>
      <c r="C5175" s="339">
        <v>18</v>
      </c>
      <c r="D5175" s="339" t="s">
        <v>9</v>
      </c>
    </row>
    <row r="5176" spans="1:10" x14ac:dyDescent="0.2">
      <c r="B5176" s="339" t="s">
        <v>704</v>
      </c>
    </row>
    <row r="5177" spans="1:10" x14ac:dyDescent="0.2">
      <c r="B5177" s="339" t="s">
        <v>1784</v>
      </c>
      <c r="C5177" s="339">
        <v>1</v>
      </c>
      <c r="D5177" s="339" t="s">
        <v>692</v>
      </c>
      <c r="E5177" s="339">
        <v>27923.83</v>
      </c>
      <c r="F5177" s="339">
        <v>5026.29</v>
      </c>
      <c r="G5177" s="339">
        <f t="shared" ref="G5177:G5183" si="160">ROUND((C5177*(E5177)),2)</f>
        <v>27923.83</v>
      </c>
      <c r="H5177" s="339">
        <f t="shared" ref="H5177:H5183" si="161">ROUND((C5177*(F5177)),2)</f>
        <v>5026.29</v>
      </c>
    </row>
    <row r="5178" spans="1:10" x14ac:dyDescent="0.2">
      <c r="B5178" s="339" t="s">
        <v>1785</v>
      </c>
      <c r="C5178" s="339">
        <v>14.5</v>
      </c>
      <c r="D5178" s="339" t="s">
        <v>1093</v>
      </c>
      <c r="E5178" s="339">
        <v>76.27</v>
      </c>
      <c r="F5178" s="339">
        <v>13.73</v>
      </c>
      <c r="G5178" s="339">
        <f t="shared" si="160"/>
        <v>1105.92</v>
      </c>
      <c r="H5178" s="339">
        <f t="shared" si="161"/>
        <v>199.09</v>
      </c>
    </row>
    <row r="5179" spans="1:10" x14ac:dyDescent="0.2">
      <c r="B5179" s="339" t="s">
        <v>1786</v>
      </c>
      <c r="C5179" s="339">
        <v>0.05</v>
      </c>
      <c r="D5179" s="339" t="s">
        <v>735</v>
      </c>
      <c r="E5179" s="339">
        <v>143.22</v>
      </c>
      <c r="F5179" s="339">
        <v>25.78</v>
      </c>
      <c r="G5179" s="339">
        <f t="shared" si="160"/>
        <v>7.16</v>
      </c>
      <c r="H5179" s="339">
        <f t="shared" si="161"/>
        <v>1.29</v>
      </c>
    </row>
    <row r="5180" spans="1:10" x14ac:dyDescent="0.2">
      <c r="B5180" s="339" t="s">
        <v>1787</v>
      </c>
      <c r="C5180" s="339">
        <v>0.08</v>
      </c>
      <c r="D5180" s="339" t="s">
        <v>1093</v>
      </c>
      <c r="E5180" s="339">
        <v>46.61</v>
      </c>
      <c r="F5180" s="339">
        <v>8.39</v>
      </c>
      <c r="G5180" s="339">
        <f t="shared" si="160"/>
        <v>3.73</v>
      </c>
      <c r="H5180" s="339">
        <f t="shared" si="161"/>
        <v>0.67</v>
      </c>
    </row>
    <row r="5181" spans="1:10" x14ac:dyDescent="0.2">
      <c r="B5181" s="339" t="s">
        <v>1788</v>
      </c>
      <c r="C5181" s="339">
        <f>+C5175*1.25</f>
        <v>22.5</v>
      </c>
      <c r="D5181" s="339" t="s">
        <v>753</v>
      </c>
      <c r="E5181" s="339">
        <v>805.08</v>
      </c>
      <c r="F5181" s="339">
        <v>144.91</v>
      </c>
      <c r="G5181" s="339">
        <f t="shared" si="160"/>
        <v>18114.3</v>
      </c>
      <c r="H5181" s="339">
        <f t="shared" si="161"/>
        <v>3260.48</v>
      </c>
    </row>
    <row r="5182" spans="1:10" x14ac:dyDescent="0.2">
      <c r="B5182" s="339" t="s">
        <v>1789</v>
      </c>
      <c r="C5182" s="339">
        <f>+C5181</f>
        <v>22.5</v>
      </c>
      <c r="D5182" s="339" t="s">
        <v>753</v>
      </c>
      <c r="E5182" s="339">
        <v>130</v>
      </c>
      <c r="F5182" s="339">
        <v>0</v>
      </c>
      <c r="G5182" s="339">
        <f t="shared" si="160"/>
        <v>2925</v>
      </c>
      <c r="H5182" s="339">
        <f t="shared" si="161"/>
        <v>0</v>
      </c>
    </row>
    <row r="5183" spans="1:10" x14ac:dyDescent="0.2">
      <c r="B5183" s="339" t="s">
        <v>1790</v>
      </c>
      <c r="C5183" s="339">
        <f>+C5181*20</f>
        <v>450</v>
      </c>
      <c r="D5183" s="339" t="s">
        <v>1791</v>
      </c>
      <c r="E5183" s="339">
        <v>18</v>
      </c>
      <c r="F5183" s="339">
        <v>0</v>
      </c>
      <c r="G5183" s="339">
        <f t="shared" si="160"/>
        <v>8100</v>
      </c>
      <c r="H5183" s="339">
        <f t="shared" si="161"/>
        <v>0</v>
      </c>
    </row>
    <row r="5184" spans="1:10" x14ac:dyDescent="0.2">
      <c r="B5184" s="339" t="s">
        <v>1738</v>
      </c>
    </row>
    <row r="5185" spans="1:14" x14ac:dyDescent="0.2">
      <c r="B5185" s="339" t="s">
        <v>1792</v>
      </c>
      <c r="C5185" s="339">
        <f>+C5175</f>
        <v>18</v>
      </c>
      <c r="D5185" s="339" t="s">
        <v>9</v>
      </c>
      <c r="E5185" s="339">
        <v>1019.7239770666666</v>
      </c>
      <c r="F5185" s="339">
        <v>0</v>
      </c>
      <c r="G5185" s="339">
        <f>ROUND((C5185*(E5185)),2)</f>
        <v>18355.03</v>
      </c>
      <c r="H5185" s="339">
        <f>ROUND((C5185*(F5185)),2)</f>
        <v>0</v>
      </c>
    </row>
    <row r="5186" spans="1:14" x14ac:dyDescent="0.2">
      <c r="B5186" s="339" t="s">
        <v>1793</v>
      </c>
      <c r="C5186" s="339">
        <f>+C5175</f>
        <v>18</v>
      </c>
      <c r="D5186" s="339" t="str">
        <f>+D5185</f>
        <v>M3</v>
      </c>
      <c r="E5186" s="339">
        <v>407.88959082666668</v>
      </c>
      <c r="F5186" s="339">
        <v>0</v>
      </c>
      <c r="G5186" s="339">
        <f>ROUND((C5186*(E5186)),2)</f>
        <v>7342.01</v>
      </c>
      <c r="H5186" s="339">
        <f>ROUND((C5186*(F5186)),2)</f>
        <v>0</v>
      </c>
    </row>
    <row r="5187" spans="1:14" outlineLevel="1" x14ac:dyDescent="0.2">
      <c r="B5187" s="339" t="s">
        <v>707</v>
      </c>
      <c r="G5187" s="339">
        <f>SUM(G5177:G5186)</f>
        <v>83876.98</v>
      </c>
      <c r="H5187" s="339">
        <f>SUM(H5177:H5186)</f>
        <v>8487.82</v>
      </c>
      <c r="I5187" s="340">
        <f>SUM(G5187:H5187)</f>
        <v>92364.799999999988</v>
      </c>
    </row>
    <row r="5189" spans="1:14" x14ac:dyDescent="0.2">
      <c r="A5189" s="339">
        <v>127</v>
      </c>
      <c r="B5189" s="339" t="s">
        <v>1794</v>
      </c>
    </row>
    <row r="5190" spans="1:14" x14ac:dyDescent="0.2">
      <c r="A5190" s="339">
        <f>+A5189+0.01</f>
        <v>127.01</v>
      </c>
      <c r="B5190" s="339" t="s">
        <v>1795</v>
      </c>
      <c r="C5190" s="339">
        <v>1</v>
      </c>
      <c r="D5190" s="339" t="s">
        <v>711</v>
      </c>
      <c r="G5190" s="339">
        <f>+G5203/C5192</f>
        <v>277.04291754756872</v>
      </c>
      <c r="H5190" s="339">
        <f>+H5203/C5192</f>
        <v>11.407470049330515</v>
      </c>
      <c r="I5190" s="340">
        <f>+H5190+G5190</f>
        <v>288.45038759689925</v>
      </c>
      <c r="J5190" s="339" t="s">
        <v>701</v>
      </c>
    </row>
    <row r="5191" spans="1:14" outlineLevel="1" x14ac:dyDescent="0.2">
      <c r="B5191" s="339" t="s">
        <v>1796</v>
      </c>
    </row>
    <row r="5192" spans="1:14" outlineLevel="1" x14ac:dyDescent="0.2">
      <c r="B5192" s="339" t="s">
        <v>703</v>
      </c>
      <c r="C5192" s="339">
        <v>141.9</v>
      </c>
      <c r="D5192" s="339" t="s">
        <v>711</v>
      </c>
      <c r="M5192" s="339">
        <f>1.1*3</f>
        <v>3.3000000000000003</v>
      </c>
    </row>
    <row r="5193" spans="1:14" outlineLevel="1" x14ac:dyDescent="0.2">
      <c r="B5193" s="339" t="s">
        <v>704</v>
      </c>
      <c r="M5193" s="339">
        <f>+M5192*4</f>
        <v>13.200000000000001</v>
      </c>
    </row>
    <row r="5194" spans="1:14" outlineLevel="1" x14ac:dyDescent="0.2">
      <c r="B5194" s="339" t="s">
        <v>1797</v>
      </c>
      <c r="C5194" s="339">
        <v>10</v>
      </c>
      <c r="D5194" s="339" t="s">
        <v>692</v>
      </c>
      <c r="E5194" s="339">
        <v>688.14</v>
      </c>
      <c r="F5194" s="339">
        <v>123.87</v>
      </c>
      <c r="G5194" s="339">
        <f t="shared" ref="G5194:G5199" si="162">ROUND((C5194*(E5194)),2)</f>
        <v>6881.4</v>
      </c>
      <c r="H5194" s="339">
        <f t="shared" ref="H5194:H5199" si="163">ROUND((C5194*(F5194)),2)</f>
        <v>1238.7</v>
      </c>
      <c r="M5194" s="339">
        <f>+M5193*10.75</f>
        <v>141.9</v>
      </c>
    </row>
    <row r="5195" spans="1:14" outlineLevel="1" x14ac:dyDescent="0.2">
      <c r="B5195" s="339" t="s">
        <v>1798</v>
      </c>
      <c r="C5195" s="339">
        <v>5</v>
      </c>
      <c r="D5195" s="339" t="s">
        <v>1093</v>
      </c>
      <c r="E5195" s="339">
        <v>93.22</v>
      </c>
      <c r="F5195" s="339">
        <v>16.78</v>
      </c>
      <c r="G5195" s="339">
        <f t="shared" si="162"/>
        <v>466.1</v>
      </c>
      <c r="H5195" s="339">
        <f t="shared" si="163"/>
        <v>83.9</v>
      </c>
      <c r="M5195" s="339">
        <v>2.5</v>
      </c>
    </row>
    <row r="5196" spans="1:14" outlineLevel="1" x14ac:dyDescent="0.2">
      <c r="B5196" s="339" t="s">
        <v>1799</v>
      </c>
      <c r="C5196" s="339">
        <v>0.25</v>
      </c>
      <c r="D5196" s="339" t="s">
        <v>756</v>
      </c>
      <c r="E5196" s="339">
        <v>855.93</v>
      </c>
      <c r="F5196" s="339">
        <v>154.07</v>
      </c>
      <c r="G5196" s="339">
        <f t="shared" si="162"/>
        <v>213.98</v>
      </c>
      <c r="H5196" s="339">
        <f t="shared" si="163"/>
        <v>38.520000000000003</v>
      </c>
      <c r="M5196" s="339">
        <f>3/0.1</f>
        <v>30</v>
      </c>
    </row>
    <row r="5197" spans="1:14" outlineLevel="1" x14ac:dyDescent="0.2">
      <c r="B5197" s="339" t="s">
        <v>1208</v>
      </c>
      <c r="C5197" s="339">
        <v>0.25</v>
      </c>
      <c r="D5197" s="339" t="s">
        <v>756</v>
      </c>
      <c r="E5197" s="339">
        <v>611.02</v>
      </c>
      <c r="F5197" s="339">
        <v>109.98</v>
      </c>
      <c r="G5197" s="339">
        <f t="shared" si="162"/>
        <v>152.76</v>
      </c>
      <c r="H5197" s="339">
        <f t="shared" si="163"/>
        <v>27.5</v>
      </c>
      <c r="M5197" s="339">
        <f>+M5196+1</f>
        <v>31</v>
      </c>
      <c r="N5197" s="339">
        <f>31/5</f>
        <v>6.2</v>
      </c>
    </row>
    <row r="5198" spans="1:14" outlineLevel="1" x14ac:dyDescent="0.2">
      <c r="B5198" s="339" t="s">
        <v>1800</v>
      </c>
      <c r="C5198" s="339">
        <v>7.5</v>
      </c>
      <c r="D5198" s="339" t="s">
        <v>692</v>
      </c>
      <c r="E5198" s="339">
        <v>170.42</v>
      </c>
      <c r="F5198" s="339">
        <v>30.68</v>
      </c>
      <c r="G5198" s="339">
        <f t="shared" si="162"/>
        <v>1278.1500000000001</v>
      </c>
      <c r="H5198" s="339">
        <f t="shared" si="163"/>
        <v>230.1</v>
      </c>
      <c r="M5198" s="339">
        <f>6.1/1.1</f>
        <v>5.545454545454545</v>
      </c>
      <c r="N5198" s="339">
        <f>+N5197+M5195</f>
        <v>8.6999999999999993</v>
      </c>
    </row>
    <row r="5199" spans="1:14" outlineLevel="1" x14ac:dyDescent="0.2">
      <c r="B5199" s="339" t="s">
        <v>1801</v>
      </c>
      <c r="C5199" s="339">
        <v>1</v>
      </c>
      <c r="D5199" s="339" t="s">
        <v>692</v>
      </c>
      <c r="E5199" s="339">
        <v>1500</v>
      </c>
      <c r="F5199" s="339">
        <v>0</v>
      </c>
      <c r="G5199" s="339">
        <f t="shared" si="162"/>
        <v>1500</v>
      </c>
      <c r="H5199" s="339">
        <f t="shared" si="163"/>
        <v>0</v>
      </c>
      <c r="N5199" s="339">
        <v>9</v>
      </c>
    </row>
    <row r="5200" spans="1:14" outlineLevel="1" x14ac:dyDescent="0.2">
      <c r="B5200" s="339" t="s">
        <v>1738</v>
      </c>
    </row>
    <row r="5201" spans="1:14" outlineLevel="1" x14ac:dyDescent="0.2">
      <c r="B5201" s="339" t="s">
        <v>1802</v>
      </c>
      <c r="C5201" s="339">
        <f>+C5192</f>
        <v>141.9</v>
      </c>
      <c r="D5201" s="339" t="s">
        <v>711</v>
      </c>
      <c r="E5201" s="339">
        <v>180</v>
      </c>
      <c r="F5201" s="339">
        <v>0</v>
      </c>
      <c r="G5201" s="339">
        <f>ROUND((C5201*(E5201)),2)</f>
        <v>25542</v>
      </c>
      <c r="H5201" s="339">
        <f>ROUND((C5201*(F5201)),2)</f>
        <v>0</v>
      </c>
    </row>
    <row r="5202" spans="1:14" outlineLevel="1" x14ac:dyDescent="0.2">
      <c r="B5202" s="339" t="s">
        <v>1803</v>
      </c>
      <c r="C5202" s="339">
        <v>15</v>
      </c>
      <c r="D5202" s="339" t="s">
        <v>619</v>
      </c>
      <c r="E5202" s="339">
        <v>5647.97</v>
      </c>
      <c r="F5202" s="339">
        <v>0</v>
      </c>
      <c r="G5202" s="339">
        <f>+E$4120</f>
        <v>3278</v>
      </c>
      <c r="H5202" s="339">
        <v>0</v>
      </c>
    </row>
    <row r="5203" spans="1:14" outlineLevel="1" x14ac:dyDescent="0.2">
      <c r="B5203" s="339" t="s">
        <v>707</v>
      </c>
      <c r="G5203" s="339">
        <f>SUM(G5194:G5202)</f>
        <v>39312.39</v>
      </c>
      <c r="H5203" s="339">
        <f>SUM(H5194:H5202)</f>
        <v>1618.72</v>
      </c>
      <c r="I5203" s="340">
        <f>SUM(G5203:H5203)</f>
        <v>40931.11</v>
      </c>
    </row>
    <row r="5205" spans="1:14" x14ac:dyDescent="0.2">
      <c r="A5205" s="339">
        <f>+A5190+0.01</f>
        <v>127.02000000000001</v>
      </c>
      <c r="B5205" s="339" t="s">
        <v>1804</v>
      </c>
      <c r="C5205" s="339">
        <v>1</v>
      </c>
      <c r="D5205" s="339" t="s">
        <v>711</v>
      </c>
      <c r="G5205" s="339">
        <f>+G5218/C5207</f>
        <v>299.25926708949964</v>
      </c>
      <c r="H5205" s="339">
        <f>+H5218/C5207</f>
        <v>15.406060606060604</v>
      </c>
      <c r="I5205" s="340">
        <f>+H5205+G5205</f>
        <v>314.66532769556022</v>
      </c>
      <c r="J5205" s="339" t="s">
        <v>701</v>
      </c>
    </row>
    <row r="5206" spans="1:14" outlineLevel="1" x14ac:dyDescent="0.2">
      <c r="B5206" s="339" t="s">
        <v>1805</v>
      </c>
    </row>
    <row r="5207" spans="1:14" outlineLevel="1" x14ac:dyDescent="0.2">
      <c r="B5207" s="339" t="s">
        <v>703</v>
      </c>
      <c r="C5207" s="339">
        <v>141.9</v>
      </c>
      <c r="D5207" s="339" t="s">
        <v>711</v>
      </c>
      <c r="M5207" s="339">
        <f>1.1*3</f>
        <v>3.3000000000000003</v>
      </c>
    </row>
    <row r="5208" spans="1:14" outlineLevel="1" x14ac:dyDescent="0.2">
      <c r="B5208" s="339" t="s">
        <v>704</v>
      </c>
      <c r="M5208" s="339">
        <f>+M5207*4</f>
        <v>13.200000000000001</v>
      </c>
    </row>
    <row r="5209" spans="1:14" outlineLevel="1" x14ac:dyDescent="0.2">
      <c r="B5209" s="339" t="s">
        <v>1806</v>
      </c>
      <c r="C5209" s="339">
        <v>10</v>
      </c>
      <c r="D5209" s="339" t="s">
        <v>692</v>
      </c>
      <c r="E5209" s="339">
        <v>1003.39</v>
      </c>
      <c r="F5209" s="339">
        <v>180.61</v>
      </c>
      <c r="G5209" s="339">
        <f t="shared" ref="G5209:G5214" si="164">ROUND((C5209*(E5209)),2)</f>
        <v>10033.9</v>
      </c>
      <c r="H5209" s="339">
        <f t="shared" ref="H5209:H5214" si="165">ROUND((C5209*(F5209)),2)</f>
        <v>1806.1</v>
      </c>
      <c r="M5209" s="339">
        <f>+M5208*10.75</f>
        <v>141.9</v>
      </c>
    </row>
    <row r="5210" spans="1:14" outlineLevel="1" x14ac:dyDescent="0.2">
      <c r="B5210" s="339" t="s">
        <v>1798</v>
      </c>
      <c r="C5210" s="339">
        <v>5</v>
      </c>
      <c r="D5210" s="339" t="s">
        <v>1093</v>
      </c>
      <c r="E5210" s="339">
        <v>93.22</v>
      </c>
      <c r="F5210" s="339">
        <v>16.78</v>
      </c>
      <c r="G5210" s="339">
        <f t="shared" si="164"/>
        <v>466.1</v>
      </c>
      <c r="H5210" s="339">
        <f t="shared" si="165"/>
        <v>83.9</v>
      </c>
      <c r="M5210" s="339">
        <v>2.5</v>
      </c>
    </row>
    <row r="5211" spans="1:14" outlineLevel="1" x14ac:dyDescent="0.2">
      <c r="B5211" s="339" t="s">
        <v>1799</v>
      </c>
      <c r="C5211" s="339">
        <v>0.25</v>
      </c>
      <c r="D5211" s="339" t="s">
        <v>756</v>
      </c>
      <c r="E5211" s="339">
        <v>855.93</v>
      </c>
      <c r="F5211" s="339">
        <v>154.07</v>
      </c>
      <c r="G5211" s="339">
        <f t="shared" si="164"/>
        <v>213.98</v>
      </c>
      <c r="H5211" s="339">
        <f t="shared" si="165"/>
        <v>38.520000000000003</v>
      </c>
      <c r="M5211" s="339">
        <f>3/0.1</f>
        <v>30</v>
      </c>
    </row>
    <row r="5212" spans="1:14" outlineLevel="1" x14ac:dyDescent="0.2">
      <c r="B5212" s="339" t="s">
        <v>1208</v>
      </c>
      <c r="C5212" s="339">
        <v>0.25</v>
      </c>
      <c r="D5212" s="339" t="s">
        <v>756</v>
      </c>
      <c r="E5212" s="339">
        <v>611.02</v>
      </c>
      <c r="F5212" s="339">
        <v>109.98</v>
      </c>
      <c r="G5212" s="339">
        <f t="shared" si="164"/>
        <v>152.76</v>
      </c>
      <c r="H5212" s="339">
        <f t="shared" si="165"/>
        <v>27.5</v>
      </c>
      <c r="M5212" s="339">
        <f>+M5211+1</f>
        <v>31</v>
      </c>
      <c r="N5212" s="339">
        <f>31/5</f>
        <v>6.2</v>
      </c>
    </row>
    <row r="5213" spans="1:14" outlineLevel="1" x14ac:dyDescent="0.2">
      <c r="B5213" s="339" t="s">
        <v>1800</v>
      </c>
      <c r="C5213" s="339">
        <v>7.5</v>
      </c>
      <c r="D5213" s="339" t="s">
        <v>692</v>
      </c>
      <c r="E5213" s="339">
        <v>170.42</v>
      </c>
      <c r="F5213" s="339">
        <v>30.68</v>
      </c>
      <c r="G5213" s="339">
        <f t="shared" si="164"/>
        <v>1278.1500000000001</v>
      </c>
      <c r="H5213" s="339">
        <f t="shared" si="165"/>
        <v>230.1</v>
      </c>
      <c r="M5213" s="339">
        <f>6.1/1.1</f>
        <v>5.545454545454545</v>
      </c>
      <c r="N5213" s="339">
        <f>+N5212+M5210</f>
        <v>8.6999999999999993</v>
      </c>
    </row>
    <row r="5214" spans="1:14" outlineLevel="1" x14ac:dyDescent="0.2">
      <c r="B5214" s="339" t="s">
        <v>1801</v>
      </c>
      <c r="C5214" s="339">
        <v>1</v>
      </c>
      <c r="D5214" s="339" t="s">
        <v>692</v>
      </c>
      <c r="E5214" s="339">
        <v>1500</v>
      </c>
      <c r="F5214" s="339">
        <v>0</v>
      </c>
      <c r="G5214" s="339">
        <f t="shared" si="164"/>
        <v>1500</v>
      </c>
      <c r="H5214" s="339">
        <f t="shared" si="165"/>
        <v>0</v>
      </c>
      <c r="N5214" s="339">
        <v>9</v>
      </c>
    </row>
    <row r="5215" spans="1:14" outlineLevel="1" x14ac:dyDescent="0.2">
      <c r="B5215" s="339" t="s">
        <v>1738</v>
      </c>
    </row>
    <row r="5216" spans="1:14" outlineLevel="1" x14ac:dyDescent="0.2">
      <c r="B5216" s="339" t="s">
        <v>1802</v>
      </c>
      <c r="C5216" s="339">
        <f>+C5207</f>
        <v>141.9</v>
      </c>
      <c r="D5216" s="339" t="s">
        <v>711</v>
      </c>
      <c r="E5216" s="339">
        <v>180</v>
      </c>
      <c r="F5216" s="339">
        <v>0</v>
      </c>
      <c r="G5216" s="339">
        <f>ROUND((C5216*(E5216)),2)</f>
        <v>25542</v>
      </c>
      <c r="H5216" s="339">
        <f>ROUND((C5216*(F5216)),2)</f>
        <v>0</v>
      </c>
    </row>
    <row r="5217" spans="1:10" outlineLevel="1" x14ac:dyDescent="0.2">
      <c r="B5217" s="339" t="s">
        <v>1803</v>
      </c>
      <c r="C5217" s="339">
        <v>15</v>
      </c>
      <c r="D5217" s="339" t="s">
        <v>619</v>
      </c>
      <c r="E5217" s="339">
        <v>6205.95</v>
      </c>
      <c r="F5217" s="339">
        <v>0</v>
      </c>
      <c r="G5217" s="339">
        <f>+E$4120</f>
        <v>3278</v>
      </c>
      <c r="H5217" s="339">
        <v>0</v>
      </c>
    </row>
    <row r="5218" spans="1:10" outlineLevel="1" x14ac:dyDescent="0.2">
      <c r="B5218" s="339" t="s">
        <v>707</v>
      </c>
      <c r="G5218" s="339">
        <f>SUM(G5209:G5217)</f>
        <v>42464.89</v>
      </c>
      <c r="H5218" s="339">
        <f>SUM(H5209:H5217)</f>
        <v>2186.12</v>
      </c>
      <c r="I5218" s="340">
        <f>SUM(G5218:H5218)</f>
        <v>44651.01</v>
      </c>
    </row>
    <row r="5220" spans="1:10" x14ac:dyDescent="0.2">
      <c r="A5220" s="339">
        <v>128</v>
      </c>
      <c r="B5220" s="339" t="s">
        <v>1807</v>
      </c>
    </row>
    <row r="5221" spans="1:10" ht="24" x14ac:dyDescent="0.2">
      <c r="A5221" s="339">
        <f>+A5220+0.01</f>
        <v>128.01</v>
      </c>
      <c r="B5221" s="339" t="s">
        <v>1808</v>
      </c>
      <c r="C5221" s="339">
        <v>1</v>
      </c>
      <c r="D5221" s="339" t="s">
        <v>9</v>
      </c>
      <c r="G5221" s="339">
        <f>+G5230/C5223</f>
        <v>17547.8</v>
      </c>
      <c r="H5221" s="339">
        <f>+H5230/C5223</f>
        <v>3158.6099999999997</v>
      </c>
      <c r="I5221" s="340">
        <f>+H5221+G5221</f>
        <v>20706.41</v>
      </c>
      <c r="J5221" s="339" t="s">
        <v>701</v>
      </c>
    </row>
    <row r="5222" spans="1:10" x14ac:dyDescent="0.2">
      <c r="B5222" s="339" t="s">
        <v>1809</v>
      </c>
    </row>
    <row r="5223" spans="1:10" x14ac:dyDescent="0.2">
      <c r="B5223" s="339" t="s">
        <v>703</v>
      </c>
      <c r="C5223" s="339">
        <v>1</v>
      </c>
      <c r="D5223" s="339" t="s">
        <v>9</v>
      </c>
    </row>
    <row r="5224" spans="1:10" x14ac:dyDescent="0.2">
      <c r="B5224" s="339" t="s">
        <v>704</v>
      </c>
    </row>
    <row r="5225" spans="1:10" x14ac:dyDescent="0.2">
      <c r="B5225" s="339" t="s">
        <v>1810</v>
      </c>
      <c r="C5225" s="339">
        <v>4</v>
      </c>
      <c r="D5225" s="339" t="s">
        <v>2</v>
      </c>
      <c r="E5225" s="339">
        <v>1690</v>
      </c>
      <c r="F5225" s="339">
        <v>304.2</v>
      </c>
      <c r="G5225" s="339">
        <f>ROUND((C5225*(E5225)),2)</f>
        <v>6760</v>
      </c>
      <c r="H5225" s="339">
        <f>ROUND((C5225*(F5225)),2)</f>
        <v>1216.8</v>
      </c>
    </row>
    <row r="5226" spans="1:10" x14ac:dyDescent="0.2">
      <c r="B5226" s="339" t="s">
        <v>1811</v>
      </c>
      <c r="C5226" s="339">
        <f>0.011*10</f>
        <v>0.10999999999999999</v>
      </c>
      <c r="D5226" s="339" t="s">
        <v>1048</v>
      </c>
      <c r="E5226" s="339">
        <v>20512.37</v>
      </c>
      <c r="F5226" s="339">
        <v>3692.23</v>
      </c>
      <c r="G5226" s="339">
        <f>ROUND((C5226*(E5226)),2)</f>
        <v>2256.36</v>
      </c>
      <c r="H5226" s="339">
        <f>ROUND((C5226*(F5226)),2)</f>
        <v>406.15</v>
      </c>
    </row>
    <row r="5227" spans="1:10" x14ac:dyDescent="0.2">
      <c r="B5227" s="339" t="s">
        <v>1812</v>
      </c>
      <c r="C5227" s="339">
        <v>1.18</v>
      </c>
      <c r="D5227" s="339" t="s">
        <v>1093</v>
      </c>
      <c r="E5227" s="339">
        <v>76.27</v>
      </c>
      <c r="F5227" s="339">
        <v>13.73</v>
      </c>
      <c r="G5227" s="339">
        <f>ROUND((C5227*(E5227)),2)</f>
        <v>90</v>
      </c>
      <c r="H5227" s="339">
        <f>ROUND((C5227*(F5227)),2)</f>
        <v>16.2</v>
      </c>
    </row>
    <row r="5228" spans="1:10" x14ac:dyDescent="0.2">
      <c r="B5228" s="339" t="s">
        <v>1813</v>
      </c>
      <c r="C5228" s="339">
        <f>0.013*10</f>
        <v>0.13</v>
      </c>
      <c r="D5228" s="339" t="s">
        <v>782</v>
      </c>
      <c r="E5228" s="339">
        <v>2906.78</v>
      </c>
      <c r="F5228" s="339">
        <v>523.22</v>
      </c>
      <c r="G5228" s="339">
        <f>ROUND((C5228*(E5228)),2)</f>
        <v>377.88</v>
      </c>
      <c r="H5228" s="339">
        <f>ROUND((C5228*(F5228)),2)</f>
        <v>68.02</v>
      </c>
    </row>
    <row r="5229" spans="1:10" x14ac:dyDescent="0.2">
      <c r="B5229" s="339" t="s">
        <v>1814</v>
      </c>
      <c r="C5229" s="339">
        <f>1*0.1*1.1*10</f>
        <v>1.1000000000000001</v>
      </c>
      <c r="D5229" s="339" t="s">
        <v>9</v>
      </c>
      <c r="E5229" s="339">
        <v>7330.51</v>
      </c>
      <c r="F5229" s="339">
        <v>1319.49</v>
      </c>
      <c r="G5229" s="339">
        <f>ROUND((C5229*(E5229)),2)</f>
        <v>8063.56</v>
      </c>
      <c r="H5229" s="339">
        <f>ROUND((C5229*(F5229)),2)</f>
        <v>1451.44</v>
      </c>
    </row>
    <row r="5230" spans="1:10" x14ac:dyDescent="0.2">
      <c r="B5230" s="339" t="s">
        <v>707</v>
      </c>
      <c r="G5230" s="339">
        <f>SUM(G5225:G5229)</f>
        <v>17547.8</v>
      </c>
      <c r="H5230" s="339">
        <f>SUM(H5225:H5229)</f>
        <v>3158.6099999999997</v>
      </c>
      <c r="I5230" s="340">
        <f>SUM(G5230:H5230)</f>
        <v>20706.41</v>
      </c>
    </row>
    <row r="5232" spans="1:10" ht="24" x14ac:dyDescent="0.2">
      <c r="A5232" s="339">
        <f>+A5221+0.01</f>
        <v>128.01999999999998</v>
      </c>
      <c r="B5232" s="339" t="s">
        <v>1815</v>
      </c>
      <c r="C5232" s="339">
        <v>1</v>
      </c>
      <c r="D5232" s="339" t="s">
        <v>9</v>
      </c>
      <c r="G5232" s="339">
        <f>+G5250/C5234</f>
        <v>18200.289999999997</v>
      </c>
      <c r="H5232" s="339">
        <f>+H5250/C5234</f>
        <v>2295.17</v>
      </c>
      <c r="I5232" s="340">
        <f>+H5232+G5232</f>
        <v>20495.46</v>
      </c>
      <c r="J5232" s="339" t="s">
        <v>701</v>
      </c>
    </row>
    <row r="5233" spans="2:8" x14ac:dyDescent="0.2">
      <c r="B5233" s="339" t="s">
        <v>1816</v>
      </c>
    </row>
    <row r="5234" spans="2:8" x14ac:dyDescent="0.2">
      <c r="B5234" s="339" t="s">
        <v>703</v>
      </c>
      <c r="C5234" s="339">
        <v>1</v>
      </c>
      <c r="D5234" s="339" t="s">
        <v>9</v>
      </c>
    </row>
    <row r="5235" spans="2:8" x14ac:dyDescent="0.2">
      <c r="B5235" s="339" t="s">
        <v>704</v>
      </c>
    </row>
    <row r="5236" spans="2:8" x14ac:dyDescent="0.2">
      <c r="B5236" s="339" t="s">
        <v>1817</v>
      </c>
      <c r="C5236" s="339">
        <v>20</v>
      </c>
      <c r="D5236" s="339" t="s">
        <v>1818</v>
      </c>
      <c r="E5236" s="339">
        <v>45.19</v>
      </c>
      <c r="F5236" s="339">
        <v>8.1300000000000008</v>
      </c>
      <c r="G5236" s="339">
        <f t="shared" ref="G5236:G5246" si="166">ROUND((C5236*(E5236)),2)</f>
        <v>903.8</v>
      </c>
      <c r="H5236" s="339">
        <f t="shared" ref="H5236:H5246" si="167">ROUND((C5236*(F5236)),2)</f>
        <v>162.6</v>
      </c>
    </row>
    <row r="5237" spans="2:8" x14ac:dyDescent="0.2">
      <c r="B5237" s="339" t="s">
        <v>1811</v>
      </c>
      <c r="C5237" s="339">
        <f>0.011*10</f>
        <v>0.10999999999999999</v>
      </c>
      <c r="D5237" s="339" t="s">
        <v>1048</v>
      </c>
      <c r="E5237" s="339">
        <v>20512.37</v>
      </c>
      <c r="F5237" s="339">
        <v>3692.23</v>
      </c>
      <c r="G5237" s="339">
        <f t="shared" si="166"/>
        <v>2256.36</v>
      </c>
      <c r="H5237" s="339">
        <f t="shared" si="167"/>
        <v>406.15</v>
      </c>
    </row>
    <row r="5238" spans="2:8" x14ac:dyDescent="0.2">
      <c r="B5238" s="339" t="s">
        <v>1812</v>
      </c>
      <c r="C5238" s="339">
        <v>1.18</v>
      </c>
      <c r="D5238" s="339" t="s">
        <v>1093</v>
      </c>
      <c r="E5238" s="339">
        <v>76.27</v>
      </c>
      <c r="F5238" s="339">
        <v>13.73</v>
      </c>
      <c r="G5238" s="339">
        <f t="shared" si="166"/>
        <v>90</v>
      </c>
      <c r="H5238" s="339">
        <f t="shared" si="167"/>
        <v>16.2</v>
      </c>
    </row>
    <row r="5239" spans="2:8" x14ac:dyDescent="0.2">
      <c r="B5239" s="339" t="s">
        <v>1813</v>
      </c>
      <c r="C5239" s="339">
        <f>0.013*10</f>
        <v>0.13</v>
      </c>
      <c r="D5239" s="339" t="s">
        <v>782</v>
      </c>
      <c r="E5239" s="339">
        <v>2906.78</v>
      </c>
      <c r="F5239" s="339">
        <v>523.22</v>
      </c>
      <c r="G5239" s="339">
        <f t="shared" si="166"/>
        <v>377.88</v>
      </c>
      <c r="H5239" s="339">
        <f t="shared" si="167"/>
        <v>68.02</v>
      </c>
    </row>
    <row r="5240" spans="2:8" x14ac:dyDescent="0.2">
      <c r="B5240" s="339" t="s">
        <v>1819</v>
      </c>
      <c r="C5240" s="339">
        <f>0.00069*10</f>
        <v>6.8999999999999999E-3</v>
      </c>
      <c r="D5240" s="339" t="s">
        <v>692</v>
      </c>
      <c r="E5240" s="339">
        <v>13650</v>
      </c>
      <c r="F5240" s="339">
        <v>2457</v>
      </c>
      <c r="G5240" s="339">
        <f t="shared" si="166"/>
        <v>94.19</v>
      </c>
      <c r="H5240" s="339">
        <f t="shared" si="167"/>
        <v>16.95</v>
      </c>
    </row>
    <row r="5241" spans="2:8" x14ac:dyDescent="0.2">
      <c r="B5241" s="339" t="s">
        <v>1820</v>
      </c>
      <c r="C5241" s="339">
        <f>0.0034*10</f>
        <v>3.3999999999999996E-2</v>
      </c>
      <c r="D5241" s="339" t="s">
        <v>692</v>
      </c>
      <c r="E5241" s="339">
        <v>2990</v>
      </c>
      <c r="F5241" s="339">
        <v>538.20000000000005</v>
      </c>
      <c r="G5241" s="339">
        <f t="shared" si="166"/>
        <v>101.66</v>
      </c>
      <c r="H5241" s="339">
        <f t="shared" si="167"/>
        <v>18.3</v>
      </c>
    </row>
    <row r="5242" spans="2:8" x14ac:dyDescent="0.2">
      <c r="B5242" s="339" t="s">
        <v>1821</v>
      </c>
      <c r="C5242" s="339">
        <f>1.5*10</f>
        <v>15</v>
      </c>
      <c r="D5242" s="339" t="s">
        <v>692</v>
      </c>
      <c r="E5242" s="339">
        <v>8.58</v>
      </c>
      <c r="F5242" s="339">
        <v>1.54</v>
      </c>
      <c r="G5242" s="339">
        <f t="shared" si="166"/>
        <v>128.69999999999999</v>
      </c>
      <c r="H5242" s="339">
        <f t="shared" si="167"/>
        <v>23.1</v>
      </c>
    </row>
    <row r="5243" spans="2:8" x14ac:dyDescent="0.2">
      <c r="B5243" s="339" t="s">
        <v>1814</v>
      </c>
      <c r="C5243" s="339">
        <f>1*0.1*1.1*10</f>
        <v>1.1000000000000001</v>
      </c>
      <c r="D5243" s="339" t="s">
        <v>9</v>
      </c>
      <c r="E5243" s="339">
        <v>7330.51</v>
      </c>
      <c r="F5243" s="339">
        <v>1319.49</v>
      </c>
      <c r="G5243" s="339">
        <f t="shared" si="166"/>
        <v>8063.56</v>
      </c>
      <c r="H5243" s="339">
        <f t="shared" si="167"/>
        <v>1451.44</v>
      </c>
    </row>
    <row r="5244" spans="2:8" x14ac:dyDescent="0.2">
      <c r="B5244" s="339" t="s">
        <v>1822</v>
      </c>
      <c r="C5244" s="339">
        <f>0.25*10</f>
        <v>2.5</v>
      </c>
      <c r="D5244" s="339" t="s">
        <v>735</v>
      </c>
      <c r="E5244" s="339">
        <v>143.22</v>
      </c>
      <c r="F5244" s="339">
        <v>25.78</v>
      </c>
      <c r="G5244" s="339">
        <f t="shared" si="166"/>
        <v>358.05</v>
      </c>
      <c r="H5244" s="339">
        <f t="shared" si="167"/>
        <v>64.45</v>
      </c>
    </row>
    <row r="5245" spans="2:8" x14ac:dyDescent="0.2">
      <c r="B5245" s="339" t="s">
        <v>1823</v>
      </c>
      <c r="C5245" s="339">
        <v>2</v>
      </c>
      <c r="D5245" s="339" t="s">
        <v>2</v>
      </c>
      <c r="E5245" s="339">
        <v>159.03</v>
      </c>
      <c r="F5245" s="339">
        <v>12.98</v>
      </c>
      <c r="G5245" s="339">
        <f t="shared" si="166"/>
        <v>318.06</v>
      </c>
      <c r="H5245" s="339">
        <f t="shared" si="167"/>
        <v>25.96</v>
      </c>
    </row>
    <row r="5246" spans="2:8" x14ac:dyDescent="0.2">
      <c r="B5246" s="339" t="s">
        <v>1824</v>
      </c>
      <c r="C5246" s="339">
        <f>2*10</f>
        <v>20</v>
      </c>
      <c r="D5246" s="339" t="s">
        <v>2</v>
      </c>
      <c r="E5246" s="339">
        <v>11.69</v>
      </c>
      <c r="F5246" s="339">
        <v>2.1</v>
      </c>
      <c r="G5246" s="339">
        <f t="shared" si="166"/>
        <v>233.8</v>
      </c>
      <c r="H5246" s="339">
        <f t="shared" si="167"/>
        <v>42</v>
      </c>
    </row>
    <row r="5247" spans="2:8" x14ac:dyDescent="0.2">
      <c r="B5247" s="339" t="s">
        <v>1738</v>
      </c>
    </row>
    <row r="5248" spans="2:8" x14ac:dyDescent="0.2">
      <c r="B5248" s="339" t="s">
        <v>1825</v>
      </c>
      <c r="C5248" s="339">
        <v>4</v>
      </c>
      <c r="D5248" s="339" t="s">
        <v>2</v>
      </c>
      <c r="E5248" s="339">
        <v>1279.60673</v>
      </c>
      <c r="F5248" s="339">
        <v>0</v>
      </c>
      <c r="G5248" s="339">
        <f>ROUND((C5248*(E5248)),2)</f>
        <v>5118.43</v>
      </c>
      <c r="H5248" s="339">
        <f>ROUND((C5248*(F5248)),2)</f>
        <v>0</v>
      </c>
    </row>
    <row r="5249" spans="1:10" x14ac:dyDescent="0.2">
      <c r="B5249" s="339" t="s">
        <v>1826</v>
      </c>
      <c r="C5249" s="339">
        <f>2*10</f>
        <v>20</v>
      </c>
      <c r="D5249" s="339" t="s">
        <v>2</v>
      </c>
      <c r="E5249" s="339">
        <v>7.7898049999999985</v>
      </c>
      <c r="F5249" s="339">
        <v>0</v>
      </c>
      <c r="G5249" s="339">
        <f>ROUND((C5249*(E5249)),2)</f>
        <v>155.80000000000001</v>
      </c>
      <c r="H5249" s="339">
        <f>ROUND((C5249*(F5249)),2)</f>
        <v>0</v>
      </c>
    </row>
    <row r="5250" spans="1:10" x14ac:dyDescent="0.2">
      <c r="B5250" s="339" t="s">
        <v>707</v>
      </c>
      <c r="G5250" s="339">
        <f>SUM(G5236:G5249)</f>
        <v>18200.289999999997</v>
      </c>
      <c r="H5250" s="339">
        <f>SUM(H5236:H5249)</f>
        <v>2295.17</v>
      </c>
      <c r="I5250" s="340">
        <f>SUM(G5250:H5250)</f>
        <v>20495.46</v>
      </c>
    </row>
    <row r="5252" spans="1:10" ht="24" x14ac:dyDescent="0.2">
      <c r="A5252" s="339">
        <f>+A5232+0.01</f>
        <v>128.02999999999997</v>
      </c>
      <c r="B5252" s="339" t="s">
        <v>1827</v>
      </c>
      <c r="C5252" s="339">
        <v>1</v>
      </c>
      <c r="D5252" s="339" t="s">
        <v>9</v>
      </c>
      <c r="G5252" s="339">
        <f>+G5270/C5254</f>
        <v>18051.489999999998</v>
      </c>
      <c r="H5252" s="339">
        <f>+H5270/C5254</f>
        <v>2268.5699999999997</v>
      </c>
      <c r="I5252" s="340">
        <f>+H5252+G5252</f>
        <v>20320.059999999998</v>
      </c>
      <c r="J5252" s="339" t="s">
        <v>701</v>
      </c>
    </row>
    <row r="5253" spans="1:10" x14ac:dyDescent="0.2">
      <c r="B5253" s="339" t="s">
        <v>1828</v>
      </c>
    </row>
    <row r="5254" spans="1:10" x14ac:dyDescent="0.2">
      <c r="B5254" s="339" t="s">
        <v>703</v>
      </c>
      <c r="C5254" s="339">
        <v>1</v>
      </c>
      <c r="D5254" s="339" t="s">
        <v>9</v>
      </c>
    </row>
    <row r="5255" spans="1:10" x14ac:dyDescent="0.2">
      <c r="B5255" s="339" t="s">
        <v>704</v>
      </c>
    </row>
    <row r="5256" spans="1:10" x14ac:dyDescent="0.2">
      <c r="B5256" s="339" t="s">
        <v>1829</v>
      </c>
      <c r="C5256" s="339">
        <v>20</v>
      </c>
      <c r="D5256" s="339" t="s">
        <v>1818</v>
      </c>
      <c r="E5256" s="339">
        <v>37.75</v>
      </c>
      <c r="F5256" s="339">
        <v>6.8</v>
      </c>
      <c r="G5256" s="339">
        <f t="shared" ref="G5256:G5266" si="168">ROUND((C5256*(E5256)),2)</f>
        <v>755</v>
      </c>
      <c r="H5256" s="339">
        <f t="shared" ref="H5256:H5266" si="169">ROUND((C5256*(F5256)),2)</f>
        <v>136</v>
      </c>
    </row>
    <row r="5257" spans="1:10" x14ac:dyDescent="0.2">
      <c r="B5257" s="339" t="s">
        <v>1811</v>
      </c>
      <c r="C5257" s="339">
        <f>0.011*10</f>
        <v>0.10999999999999999</v>
      </c>
      <c r="D5257" s="339" t="s">
        <v>1048</v>
      </c>
      <c r="E5257" s="339">
        <v>20512.37</v>
      </c>
      <c r="F5257" s="339">
        <v>3692.23</v>
      </c>
      <c r="G5257" s="339">
        <f t="shared" si="168"/>
        <v>2256.36</v>
      </c>
      <c r="H5257" s="339">
        <f t="shared" si="169"/>
        <v>406.15</v>
      </c>
    </row>
    <row r="5258" spans="1:10" x14ac:dyDescent="0.2">
      <c r="B5258" s="339" t="s">
        <v>1812</v>
      </c>
      <c r="C5258" s="339">
        <v>1.18</v>
      </c>
      <c r="D5258" s="339" t="s">
        <v>1093</v>
      </c>
      <c r="E5258" s="339">
        <v>76.27</v>
      </c>
      <c r="F5258" s="339">
        <v>13.73</v>
      </c>
      <c r="G5258" s="339">
        <f t="shared" si="168"/>
        <v>90</v>
      </c>
      <c r="H5258" s="339">
        <f t="shared" si="169"/>
        <v>16.2</v>
      </c>
    </row>
    <row r="5259" spans="1:10" x14ac:dyDescent="0.2">
      <c r="B5259" s="339" t="s">
        <v>1813</v>
      </c>
      <c r="C5259" s="339">
        <v>0.13</v>
      </c>
      <c r="D5259" s="339" t="s">
        <v>782</v>
      </c>
      <c r="E5259" s="339">
        <v>2906.78</v>
      </c>
      <c r="F5259" s="339">
        <v>523.22</v>
      </c>
      <c r="G5259" s="339">
        <f t="shared" si="168"/>
        <v>377.88</v>
      </c>
      <c r="H5259" s="339">
        <f t="shared" si="169"/>
        <v>68.02</v>
      </c>
    </row>
    <row r="5260" spans="1:10" x14ac:dyDescent="0.2">
      <c r="B5260" s="339" t="s">
        <v>1819</v>
      </c>
      <c r="C5260" s="339">
        <v>6.8999999999999999E-3</v>
      </c>
      <c r="D5260" s="339" t="s">
        <v>692</v>
      </c>
      <c r="E5260" s="339">
        <v>13650</v>
      </c>
      <c r="F5260" s="339">
        <v>2457</v>
      </c>
      <c r="G5260" s="339">
        <f t="shared" si="168"/>
        <v>94.19</v>
      </c>
      <c r="H5260" s="339">
        <f t="shared" si="169"/>
        <v>16.95</v>
      </c>
    </row>
    <row r="5261" spans="1:10" x14ac:dyDescent="0.2">
      <c r="B5261" s="339" t="s">
        <v>1820</v>
      </c>
      <c r="C5261" s="339">
        <v>3.3999999999999996E-2</v>
      </c>
      <c r="D5261" s="339" t="s">
        <v>692</v>
      </c>
      <c r="E5261" s="339">
        <v>2990</v>
      </c>
      <c r="F5261" s="339">
        <v>538.20000000000005</v>
      </c>
      <c r="G5261" s="339">
        <f t="shared" si="168"/>
        <v>101.66</v>
      </c>
      <c r="H5261" s="339">
        <f t="shared" si="169"/>
        <v>18.3</v>
      </c>
    </row>
    <row r="5262" spans="1:10" x14ac:dyDescent="0.2">
      <c r="B5262" s="339" t="s">
        <v>1821</v>
      </c>
      <c r="C5262" s="339">
        <v>15</v>
      </c>
      <c r="D5262" s="339" t="s">
        <v>692</v>
      </c>
      <c r="E5262" s="339">
        <v>8.58</v>
      </c>
      <c r="F5262" s="339">
        <v>1.54</v>
      </c>
      <c r="G5262" s="339">
        <f t="shared" si="168"/>
        <v>128.69999999999999</v>
      </c>
      <c r="H5262" s="339">
        <f t="shared" si="169"/>
        <v>23.1</v>
      </c>
    </row>
    <row r="5263" spans="1:10" x14ac:dyDescent="0.2">
      <c r="B5263" s="339" t="s">
        <v>1814</v>
      </c>
      <c r="C5263" s="339">
        <v>1.1000000000000001</v>
      </c>
      <c r="D5263" s="339" t="s">
        <v>9</v>
      </c>
      <c r="E5263" s="339">
        <v>7330.51</v>
      </c>
      <c r="F5263" s="339">
        <v>1319.49</v>
      </c>
      <c r="G5263" s="339">
        <f t="shared" si="168"/>
        <v>8063.56</v>
      </c>
      <c r="H5263" s="339">
        <f t="shared" si="169"/>
        <v>1451.44</v>
      </c>
    </row>
    <row r="5264" spans="1:10" x14ac:dyDescent="0.2">
      <c r="B5264" s="339" t="s">
        <v>1822</v>
      </c>
      <c r="C5264" s="339">
        <v>2.5</v>
      </c>
      <c r="D5264" s="339" t="s">
        <v>735</v>
      </c>
      <c r="E5264" s="339">
        <v>143.22</v>
      </c>
      <c r="F5264" s="339">
        <v>25.78</v>
      </c>
      <c r="G5264" s="339">
        <f t="shared" si="168"/>
        <v>358.05</v>
      </c>
      <c r="H5264" s="339">
        <f t="shared" si="169"/>
        <v>64.45</v>
      </c>
    </row>
    <row r="5265" spans="1:10" x14ac:dyDescent="0.2">
      <c r="B5265" s="339" t="s">
        <v>1823</v>
      </c>
      <c r="C5265" s="339">
        <v>2</v>
      </c>
      <c r="D5265" s="339" t="s">
        <v>2</v>
      </c>
      <c r="E5265" s="339">
        <v>159.03</v>
      </c>
      <c r="F5265" s="339">
        <v>12.98</v>
      </c>
      <c r="G5265" s="339">
        <f t="shared" si="168"/>
        <v>318.06</v>
      </c>
      <c r="H5265" s="339">
        <f t="shared" si="169"/>
        <v>25.96</v>
      </c>
    </row>
    <row r="5266" spans="1:10" x14ac:dyDescent="0.2">
      <c r="B5266" s="339" t="s">
        <v>1824</v>
      </c>
      <c r="C5266" s="339">
        <v>20</v>
      </c>
      <c r="D5266" s="339" t="s">
        <v>2</v>
      </c>
      <c r="E5266" s="339">
        <v>11.69</v>
      </c>
      <c r="F5266" s="339">
        <v>2.1</v>
      </c>
      <c r="G5266" s="339">
        <f t="shared" si="168"/>
        <v>233.8</v>
      </c>
      <c r="H5266" s="339">
        <f t="shared" si="169"/>
        <v>42</v>
      </c>
    </row>
    <row r="5267" spans="1:10" x14ac:dyDescent="0.2">
      <c r="B5267" s="339" t="s">
        <v>1738</v>
      </c>
    </row>
    <row r="5268" spans="1:10" x14ac:dyDescent="0.2">
      <c r="B5268" s="339" t="s">
        <v>1825</v>
      </c>
      <c r="C5268" s="339">
        <v>4</v>
      </c>
      <c r="D5268" s="339" t="s">
        <v>2</v>
      </c>
      <c r="E5268" s="339">
        <v>1279.60673</v>
      </c>
      <c r="F5268" s="339">
        <v>0</v>
      </c>
      <c r="G5268" s="339">
        <f>ROUND((C5268*(E5268)),2)</f>
        <v>5118.43</v>
      </c>
      <c r="H5268" s="339">
        <f>ROUND((C5268*(F5268)),2)</f>
        <v>0</v>
      </c>
    </row>
    <row r="5269" spans="1:10" x14ac:dyDescent="0.2">
      <c r="B5269" s="339" t="s">
        <v>1826</v>
      </c>
      <c r="C5269" s="339">
        <v>20</v>
      </c>
      <c r="D5269" s="339" t="s">
        <v>2</v>
      </c>
      <c r="E5269" s="339">
        <v>7.7898049999999985</v>
      </c>
      <c r="F5269" s="339">
        <v>0</v>
      </c>
      <c r="G5269" s="339">
        <f>ROUND((C5269*(E5269)),2)</f>
        <v>155.80000000000001</v>
      </c>
      <c r="H5269" s="339">
        <f>ROUND((C5269*(F5269)),2)</f>
        <v>0</v>
      </c>
    </row>
    <row r="5270" spans="1:10" x14ac:dyDescent="0.2">
      <c r="B5270" s="339" t="s">
        <v>707</v>
      </c>
      <c r="G5270" s="339">
        <f>SUM(G5256:G5269)</f>
        <v>18051.489999999998</v>
      </c>
      <c r="H5270" s="339">
        <f>SUM(H5256:H5269)</f>
        <v>2268.5699999999997</v>
      </c>
      <c r="I5270" s="340">
        <f>SUM(G5270:H5270)</f>
        <v>20320.059999999998</v>
      </c>
    </row>
    <row r="5272" spans="1:10" ht="24" x14ac:dyDescent="0.2">
      <c r="A5272" s="339">
        <f>+A5252+0.01</f>
        <v>128.03999999999996</v>
      </c>
      <c r="B5272" s="339" t="s">
        <v>1830</v>
      </c>
      <c r="C5272" s="339">
        <v>1</v>
      </c>
      <c r="D5272" s="339" t="s">
        <v>9</v>
      </c>
      <c r="G5272" s="339">
        <f>+G5290/C5274</f>
        <v>17684.459999999995</v>
      </c>
      <c r="H5272" s="339">
        <f>+H5290/C5274</f>
        <v>2202.35</v>
      </c>
      <c r="I5272" s="340">
        <f>+H5272+G5272</f>
        <v>19886.809999999994</v>
      </c>
      <c r="J5272" s="339" t="s">
        <v>701</v>
      </c>
    </row>
    <row r="5273" spans="1:10" x14ac:dyDescent="0.2">
      <c r="B5273" s="339" t="s">
        <v>1828</v>
      </c>
    </row>
    <row r="5274" spans="1:10" x14ac:dyDescent="0.2">
      <c r="B5274" s="339" t="s">
        <v>703</v>
      </c>
      <c r="C5274" s="339">
        <v>1</v>
      </c>
      <c r="D5274" s="339" t="s">
        <v>9</v>
      </c>
    </row>
    <row r="5275" spans="1:10" x14ac:dyDescent="0.2">
      <c r="B5275" s="339" t="s">
        <v>704</v>
      </c>
    </row>
    <row r="5276" spans="1:10" x14ac:dyDescent="0.2">
      <c r="B5276" s="339" t="s">
        <v>1831</v>
      </c>
      <c r="C5276" s="339">
        <f>2*10</f>
        <v>20</v>
      </c>
      <c r="D5276" s="339" t="s">
        <v>1818</v>
      </c>
      <c r="E5276" s="339">
        <v>19.07</v>
      </c>
      <c r="F5276" s="339">
        <v>3.43</v>
      </c>
      <c r="G5276" s="339">
        <f t="shared" ref="G5276:G5286" si="170">ROUND((C5276*(E5276)),2)</f>
        <v>381.4</v>
      </c>
      <c r="H5276" s="339">
        <f t="shared" ref="H5276:H5286" si="171">ROUND((C5276*(F5276)),2)</f>
        <v>68.599999999999994</v>
      </c>
    </row>
    <row r="5277" spans="1:10" x14ac:dyDescent="0.2">
      <c r="B5277" s="339" t="s">
        <v>1811</v>
      </c>
      <c r="C5277" s="339">
        <f>0.011*10</f>
        <v>0.10999999999999999</v>
      </c>
      <c r="D5277" s="339" t="s">
        <v>1048</v>
      </c>
      <c r="E5277" s="339">
        <v>20512.37</v>
      </c>
      <c r="F5277" s="339">
        <v>3692.23</v>
      </c>
      <c r="G5277" s="339">
        <f t="shared" si="170"/>
        <v>2256.36</v>
      </c>
      <c r="H5277" s="339">
        <f t="shared" si="171"/>
        <v>406.15</v>
      </c>
    </row>
    <row r="5278" spans="1:10" x14ac:dyDescent="0.2">
      <c r="B5278" s="339" t="s">
        <v>1812</v>
      </c>
      <c r="C5278" s="339">
        <v>1.18</v>
      </c>
      <c r="D5278" s="339" t="s">
        <v>1093</v>
      </c>
      <c r="E5278" s="339">
        <v>76.27</v>
      </c>
      <c r="F5278" s="339">
        <v>13.73</v>
      </c>
      <c r="G5278" s="339">
        <f t="shared" si="170"/>
        <v>90</v>
      </c>
      <c r="H5278" s="339">
        <f t="shared" si="171"/>
        <v>16.2</v>
      </c>
    </row>
    <row r="5279" spans="1:10" x14ac:dyDescent="0.2">
      <c r="B5279" s="339" t="s">
        <v>1813</v>
      </c>
      <c r="C5279" s="339">
        <f>0.013*10</f>
        <v>0.13</v>
      </c>
      <c r="D5279" s="339" t="s">
        <v>782</v>
      </c>
      <c r="E5279" s="339">
        <v>2906.78</v>
      </c>
      <c r="F5279" s="339">
        <v>523.22</v>
      </c>
      <c r="G5279" s="339">
        <f t="shared" si="170"/>
        <v>377.88</v>
      </c>
      <c r="H5279" s="339">
        <f t="shared" si="171"/>
        <v>68.02</v>
      </c>
    </row>
    <row r="5280" spans="1:10" x14ac:dyDescent="0.2">
      <c r="B5280" s="339" t="s">
        <v>1819</v>
      </c>
      <c r="C5280" s="339">
        <f>0.00069*10</f>
        <v>6.8999999999999999E-3</v>
      </c>
      <c r="D5280" s="339" t="s">
        <v>692</v>
      </c>
      <c r="E5280" s="339">
        <v>13650</v>
      </c>
      <c r="F5280" s="339">
        <v>2457</v>
      </c>
      <c r="G5280" s="339">
        <f t="shared" si="170"/>
        <v>94.19</v>
      </c>
      <c r="H5280" s="339">
        <f t="shared" si="171"/>
        <v>16.95</v>
      </c>
    </row>
    <row r="5281" spans="1:10" x14ac:dyDescent="0.2">
      <c r="B5281" s="339" t="s">
        <v>1832</v>
      </c>
      <c r="C5281" s="339">
        <f>0.0015*10</f>
        <v>1.4999999999999999E-2</v>
      </c>
      <c r="D5281" s="339" t="s">
        <v>692</v>
      </c>
      <c r="E5281" s="339">
        <v>7215</v>
      </c>
      <c r="F5281" s="339">
        <v>1298.7</v>
      </c>
      <c r="G5281" s="339">
        <f t="shared" si="170"/>
        <v>108.23</v>
      </c>
      <c r="H5281" s="339">
        <f t="shared" si="171"/>
        <v>19.48</v>
      </c>
    </row>
    <row r="5282" spans="1:10" x14ac:dyDescent="0.2">
      <c r="B5282" s="339" t="s">
        <v>1821</v>
      </c>
      <c r="C5282" s="339">
        <v>15</v>
      </c>
      <c r="D5282" s="339" t="s">
        <v>692</v>
      </c>
      <c r="E5282" s="339">
        <v>8.58</v>
      </c>
      <c r="F5282" s="339">
        <v>1.54</v>
      </c>
      <c r="G5282" s="339">
        <f t="shared" si="170"/>
        <v>128.69999999999999</v>
      </c>
      <c r="H5282" s="339">
        <f t="shared" si="171"/>
        <v>23.1</v>
      </c>
    </row>
    <row r="5283" spans="1:10" x14ac:dyDescent="0.2">
      <c r="B5283" s="339" t="s">
        <v>1814</v>
      </c>
      <c r="C5283" s="339">
        <v>1.1000000000000001</v>
      </c>
      <c r="D5283" s="339" t="s">
        <v>9</v>
      </c>
      <c r="E5283" s="339">
        <v>7330.51</v>
      </c>
      <c r="F5283" s="339">
        <v>1319.49</v>
      </c>
      <c r="G5283" s="339">
        <f t="shared" si="170"/>
        <v>8063.56</v>
      </c>
      <c r="H5283" s="339">
        <f t="shared" si="171"/>
        <v>1451.44</v>
      </c>
    </row>
    <row r="5284" spans="1:10" x14ac:dyDescent="0.2">
      <c r="B5284" s="339" t="s">
        <v>1822</v>
      </c>
      <c r="C5284" s="339">
        <v>2.5</v>
      </c>
      <c r="D5284" s="339" t="s">
        <v>735</v>
      </c>
      <c r="E5284" s="339">
        <v>143.22</v>
      </c>
      <c r="F5284" s="339">
        <v>25.78</v>
      </c>
      <c r="G5284" s="339">
        <f t="shared" si="170"/>
        <v>358.05</v>
      </c>
      <c r="H5284" s="339">
        <f t="shared" si="171"/>
        <v>64.45</v>
      </c>
    </row>
    <row r="5285" spans="1:10" x14ac:dyDescent="0.2">
      <c r="B5285" s="339" t="s">
        <v>1823</v>
      </c>
      <c r="C5285" s="339">
        <v>2</v>
      </c>
      <c r="D5285" s="339" t="s">
        <v>2</v>
      </c>
      <c r="E5285" s="339">
        <v>159.03</v>
      </c>
      <c r="F5285" s="339">
        <v>12.98</v>
      </c>
      <c r="G5285" s="339">
        <f t="shared" si="170"/>
        <v>318.06</v>
      </c>
      <c r="H5285" s="339">
        <f t="shared" si="171"/>
        <v>25.96</v>
      </c>
    </row>
    <row r="5286" spans="1:10" x14ac:dyDescent="0.2">
      <c r="B5286" s="339" t="s">
        <v>1824</v>
      </c>
      <c r="C5286" s="339">
        <v>20</v>
      </c>
      <c r="D5286" s="339" t="s">
        <v>2</v>
      </c>
      <c r="E5286" s="339">
        <v>11.69</v>
      </c>
      <c r="F5286" s="339">
        <v>2.1</v>
      </c>
      <c r="G5286" s="339">
        <f t="shared" si="170"/>
        <v>233.8</v>
      </c>
      <c r="H5286" s="339">
        <f t="shared" si="171"/>
        <v>42</v>
      </c>
    </row>
    <row r="5287" spans="1:10" x14ac:dyDescent="0.2">
      <c r="B5287" s="339" t="s">
        <v>1738</v>
      </c>
    </row>
    <row r="5288" spans="1:10" x14ac:dyDescent="0.2">
      <c r="B5288" s="339" t="s">
        <v>1825</v>
      </c>
      <c r="C5288" s="339">
        <v>4</v>
      </c>
      <c r="D5288" s="339" t="s">
        <v>2</v>
      </c>
      <c r="E5288" s="339">
        <v>1279.60673</v>
      </c>
      <c r="F5288" s="339">
        <v>0</v>
      </c>
      <c r="G5288" s="339">
        <f>ROUND((C5288*(E5288)),2)</f>
        <v>5118.43</v>
      </c>
      <c r="H5288" s="339">
        <f>ROUND((C5288*(F5288)),2)</f>
        <v>0</v>
      </c>
    </row>
    <row r="5289" spans="1:10" x14ac:dyDescent="0.2">
      <c r="B5289" s="339" t="s">
        <v>1826</v>
      </c>
      <c r="C5289" s="339">
        <v>20</v>
      </c>
      <c r="D5289" s="339" t="s">
        <v>2</v>
      </c>
      <c r="E5289" s="339">
        <v>7.7898049999999985</v>
      </c>
      <c r="F5289" s="339">
        <v>0</v>
      </c>
      <c r="G5289" s="339">
        <f>ROUND((C5289*(E5289)),2)</f>
        <v>155.80000000000001</v>
      </c>
      <c r="H5289" s="339">
        <f>ROUND((C5289*(F5289)),2)</f>
        <v>0</v>
      </c>
    </row>
    <row r="5290" spans="1:10" x14ac:dyDescent="0.2">
      <c r="B5290" s="339" t="s">
        <v>707</v>
      </c>
      <c r="G5290" s="339">
        <f>SUM(G5276:G5289)</f>
        <v>17684.459999999995</v>
      </c>
      <c r="H5290" s="339">
        <f>SUM(H5276:H5289)</f>
        <v>2202.35</v>
      </c>
      <c r="I5290" s="340">
        <f>SUM(G5290:H5290)</f>
        <v>19886.809999999994</v>
      </c>
    </row>
    <row r="5292" spans="1:10" ht="24" x14ac:dyDescent="0.2">
      <c r="A5292" s="339">
        <f>+A5272+0.01</f>
        <v>128.04999999999995</v>
      </c>
      <c r="B5292" s="339" t="s">
        <v>1833</v>
      </c>
      <c r="C5292" s="339">
        <v>1</v>
      </c>
      <c r="D5292" s="339" t="s">
        <v>9</v>
      </c>
      <c r="G5292" s="339">
        <f>+G5301/C5294</f>
        <v>17760.05</v>
      </c>
      <c r="H5292" s="339">
        <f>+H5301/C5294</f>
        <v>3196.81</v>
      </c>
      <c r="I5292" s="340">
        <f>+H5292+G5292</f>
        <v>20956.86</v>
      </c>
      <c r="J5292" s="339" t="s">
        <v>701</v>
      </c>
    </row>
    <row r="5293" spans="1:10" x14ac:dyDescent="0.2">
      <c r="B5293" s="339" t="s">
        <v>1809</v>
      </c>
    </row>
    <row r="5294" spans="1:10" x14ac:dyDescent="0.2">
      <c r="B5294" s="339" t="s">
        <v>703</v>
      </c>
      <c r="C5294" s="339">
        <v>1</v>
      </c>
      <c r="D5294" s="339" t="s">
        <v>9</v>
      </c>
    </row>
    <row r="5295" spans="1:10" x14ac:dyDescent="0.2">
      <c r="B5295" s="339" t="s">
        <v>704</v>
      </c>
    </row>
    <row r="5296" spans="1:10" x14ac:dyDescent="0.2">
      <c r="B5296" s="339" t="s">
        <v>1810</v>
      </c>
      <c r="C5296" s="339">
        <v>4</v>
      </c>
      <c r="D5296" s="339" t="s">
        <v>2</v>
      </c>
      <c r="E5296" s="339">
        <v>1690</v>
      </c>
      <c r="F5296" s="339">
        <v>304.2</v>
      </c>
      <c r="G5296" s="339">
        <f>ROUND((C5296*(E5296)),2)</f>
        <v>6760</v>
      </c>
      <c r="H5296" s="339">
        <f>ROUND((C5296*(F5296)),2)</f>
        <v>1216.8</v>
      </c>
    </row>
    <row r="5297" spans="1:10" x14ac:dyDescent="0.2">
      <c r="B5297" s="339" t="s">
        <v>1834</v>
      </c>
      <c r="C5297" s="339">
        <f>0.011*10</f>
        <v>0.10999999999999999</v>
      </c>
      <c r="D5297" s="339" t="s">
        <v>1048</v>
      </c>
      <c r="E5297" s="339">
        <v>22358.77</v>
      </c>
      <c r="F5297" s="339">
        <v>4024.58</v>
      </c>
      <c r="G5297" s="339">
        <f>ROUND((C5297*(E5297)),2)</f>
        <v>2459.46</v>
      </c>
      <c r="H5297" s="339">
        <f>ROUND((C5297*(F5297)),2)</f>
        <v>442.7</v>
      </c>
    </row>
    <row r="5298" spans="1:10" x14ac:dyDescent="0.2">
      <c r="B5298" s="339" t="s">
        <v>1812</v>
      </c>
      <c r="C5298" s="339">
        <f>0.13*10</f>
        <v>1.3</v>
      </c>
      <c r="D5298" s="339" t="s">
        <v>1093</v>
      </c>
      <c r="E5298" s="339">
        <v>76.27</v>
      </c>
      <c r="F5298" s="339">
        <v>13.73</v>
      </c>
      <c r="G5298" s="339">
        <f>ROUND((C5298*(E5298)),2)</f>
        <v>99.15</v>
      </c>
      <c r="H5298" s="339">
        <f>ROUND((C5298*(F5298)),2)</f>
        <v>17.850000000000001</v>
      </c>
    </row>
    <row r="5299" spans="1:10" x14ac:dyDescent="0.2">
      <c r="B5299" s="339" t="s">
        <v>1813</v>
      </c>
      <c r="C5299" s="339">
        <f>0.013*10</f>
        <v>0.13</v>
      </c>
      <c r="D5299" s="339" t="s">
        <v>782</v>
      </c>
      <c r="E5299" s="339">
        <v>2906.78</v>
      </c>
      <c r="F5299" s="339">
        <v>523.22</v>
      </c>
      <c r="G5299" s="339">
        <f>ROUND((C5299*(E5299)),2)</f>
        <v>377.88</v>
      </c>
      <c r="H5299" s="339">
        <f>ROUND((C5299*(F5299)),2)</f>
        <v>68.02</v>
      </c>
    </row>
    <row r="5300" spans="1:10" x14ac:dyDescent="0.2">
      <c r="B5300" s="339" t="s">
        <v>1814</v>
      </c>
      <c r="C5300" s="339">
        <f>1*0.1*1.1*10</f>
        <v>1.1000000000000001</v>
      </c>
      <c r="D5300" s="339" t="s">
        <v>9</v>
      </c>
      <c r="E5300" s="339">
        <v>7330.51</v>
      </c>
      <c r="F5300" s="339">
        <v>1319.49</v>
      </c>
      <c r="G5300" s="339">
        <f>ROUND((C5300*(E5300)),2)</f>
        <v>8063.56</v>
      </c>
      <c r="H5300" s="339">
        <f>ROUND((C5300*(F5300)),2)</f>
        <v>1451.44</v>
      </c>
    </row>
    <row r="5301" spans="1:10" x14ac:dyDescent="0.2">
      <c r="B5301" s="339" t="s">
        <v>707</v>
      </c>
      <c r="G5301" s="339">
        <f>SUM(G5296:G5300)</f>
        <v>17760.05</v>
      </c>
      <c r="H5301" s="339">
        <f>SUM(H5296:H5300)</f>
        <v>3196.81</v>
      </c>
      <c r="I5301" s="340">
        <v>31134.500000000007</v>
      </c>
    </row>
    <row r="5303" spans="1:10" ht="24" x14ac:dyDescent="0.2">
      <c r="A5303" s="339">
        <f>+A5292+0.01</f>
        <v>128.05999999999995</v>
      </c>
      <c r="B5303" s="339" t="s">
        <v>1835</v>
      </c>
      <c r="C5303" s="339">
        <v>1</v>
      </c>
      <c r="D5303" s="339" t="s">
        <v>9</v>
      </c>
      <c r="G5303" s="339">
        <f>+G5321/C5305</f>
        <v>18412.539999999997</v>
      </c>
      <c r="H5303" s="339">
        <f>+H5321/C5305</f>
        <v>2333.37</v>
      </c>
      <c r="I5303" s="340">
        <f>+H5303+G5303</f>
        <v>20745.909999999996</v>
      </c>
      <c r="J5303" s="339" t="s">
        <v>701</v>
      </c>
    </row>
    <row r="5304" spans="1:10" x14ac:dyDescent="0.2">
      <c r="B5304" s="339" t="s">
        <v>1816</v>
      </c>
    </row>
    <row r="5305" spans="1:10" x14ac:dyDescent="0.2">
      <c r="B5305" s="339" t="s">
        <v>703</v>
      </c>
      <c r="C5305" s="339">
        <v>1</v>
      </c>
      <c r="D5305" s="339" t="s">
        <v>9</v>
      </c>
    </row>
    <row r="5306" spans="1:10" x14ac:dyDescent="0.2">
      <c r="B5306" s="339" t="s">
        <v>704</v>
      </c>
    </row>
    <row r="5307" spans="1:10" x14ac:dyDescent="0.2">
      <c r="B5307" s="339" t="s">
        <v>1817</v>
      </c>
      <c r="C5307" s="339">
        <v>20</v>
      </c>
      <c r="D5307" s="339" t="s">
        <v>1818</v>
      </c>
      <c r="E5307" s="339">
        <v>45.19</v>
      </c>
      <c r="F5307" s="339">
        <v>8.1300000000000008</v>
      </c>
      <c r="G5307" s="339">
        <f t="shared" ref="G5307:G5317" si="172">ROUND((C5307*(E5307)),2)</f>
        <v>903.8</v>
      </c>
      <c r="H5307" s="339">
        <f t="shared" ref="H5307:H5317" si="173">ROUND((C5307*(F5307)),2)</f>
        <v>162.6</v>
      </c>
    </row>
    <row r="5308" spans="1:10" x14ac:dyDescent="0.2">
      <c r="B5308" s="339" t="s">
        <v>1834</v>
      </c>
      <c r="C5308" s="339">
        <f>0.011*10</f>
        <v>0.10999999999999999</v>
      </c>
      <c r="D5308" s="339" t="s">
        <v>1048</v>
      </c>
      <c r="E5308" s="339">
        <v>22358.77</v>
      </c>
      <c r="F5308" s="339">
        <v>4024.58</v>
      </c>
      <c r="G5308" s="339">
        <f t="shared" si="172"/>
        <v>2459.46</v>
      </c>
      <c r="H5308" s="339">
        <f t="shared" si="173"/>
        <v>442.7</v>
      </c>
    </row>
    <row r="5309" spans="1:10" x14ac:dyDescent="0.2">
      <c r="B5309" s="339" t="s">
        <v>1812</v>
      </c>
      <c r="C5309" s="339">
        <f>0.13*10</f>
        <v>1.3</v>
      </c>
      <c r="D5309" s="339" t="s">
        <v>1093</v>
      </c>
      <c r="E5309" s="339">
        <v>76.27</v>
      </c>
      <c r="F5309" s="339">
        <v>13.73</v>
      </c>
      <c r="G5309" s="339">
        <f t="shared" si="172"/>
        <v>99.15</v>
      </c>
      <c r="H5309" s="339">
        <f t="shared" si="173"/>
        <v>17.850000000000001</v>
      </c>
    </row>
    <row r="5310" spans="1:10" x14ac:dyDescent="0.2">
      <c r="B5310" s="339" t="s">
        <v>1813</v>
      </c>
      <c r="C5310" s="339">
        <f>0.013*10</f>
        <v>0.13</v>
      </c>
      <c r="D5310" s="339" t="s">
        <v>782</v>
      </c>
      <c r="E5310" s="339">
        <v>2906.78</v>
      </c>
      <c r="F5310" s="339">
        <v>523.22</v>
      </c>
      <c r="G5310" s="339">
        <f t="shared" si="172"/>
        <v>377.88</v>
      </c>
      <c r="H5310" s="339">
        <f t="shared" si="173"/>
        <v>68.02</v>
      </c>
    </row>
    <row r="5311" spans="1:10" x14ac:dyDescent="0.2">
      <c r="B5311" s="339" t="s">
        <v>1819</v>
      </c>
      <c r="C5311" s="339">
        <f>0.00069*10</f>
        <v>6.8999999999999999E-3</v>
      </c>
      <c r="D5311" s="339" t="s">
        <v>692</v>
      </c>
      <c r="E5311" s="339">
        <v>13650</v>
      </c>
      <c r="F5311" s="339">
        <v>2457</v>
      </c>
      <c r="G5311" s="339">
        <f t="shared" si="172"/>
        <v>94.19</v>
      </c>
      <c r="H5311" s="339">
        <f t="shared" si="173"/>
        <v>16.95</v>
      </c>
    </row>
    <row r="5312" spans="1:10" x14ac:dyDescent="0.2">
      <c r="B5312" s="339" t="s">
        <v>1820</v>
      </c>
      <c r="C5312" s="339">
        <f>0.0034*10</f>
        <v>3.3999999999999996E-2</v>
      </c>
      <c r="D5312" s="339" t="s">
        <v>692</v>
      </c>
      <c r="E5312" s="339">
        <v>2990</v>
      </c>
      <c r="F5312" s="339">
        <v>538.20000000000005</v>
      </c>
      <c r="G5312" s="339">
        <f t="shared" si="172"/>
        <v>101.66</v>
      </c>
      <c r="H5312" s="339">
        <f t="shared" si="173"/>
        <v>18.3</v>
      </c>
    </row>
    <row r="5313" spans="1:10" x14ac:dyDescent="0.2">
      <c r="B5313" s="339" t="s">
        <v>1821</v>
      </c>
      <c r="C5313" s="339">
        <f>1.5*10</f>
        <v>15</v>
      </c>
      <c r="D5313" s="339" t="s">
        <v>692</v>
      </c>
      <c r="E5313" s="339">
        <v>8.58</v>
      </c>
      <c r="F5313" s="339">
        <v>1.54</v>
      </c>
      <c r="G5313" s="339">
        <f t="shared" si="172"/>
        <v>128.69999999999999</v>
      </c>
      <c r="H5313" s="339">
        <f t="shared" si="173"/>
        <v>23.1</v>
      </c>
    </row>
    <row r="5314" spans="1:10" x14ac:dyDescent="0.2">
      <c r="B5314" s="339" t="s">
        <v>1814</v>
      </c>
      <c r="C5314" s="339">
        <f>1*0.1*1.1*10</f>
        <v>1.1000000000000001</v>
      </c>
      <c r="D5314" s="339" t="s">
        <v>9</v>
      </c>
      <c r="E5314" s="339">
        <v>7330.51</v>
      </c>
      <c r="F5314" s="339">
        <v>1319.49</v>
      </c>
      <c r="G5314" s="339">
        <f t="shared" si="172"/>
        <v>8063.56</v>
      </c>
      <c r="H5314" s="339">
        <f t="shared" si="173"/>
        <v>1451.44</v>
      </c>
    </row>
    <row r="5315" spans="1:10" x14ac:dyDescent="0.2">
      <c r="B5315" s="339" t="s">
        <v>1822</v>
      </c>
      <c r="C5315" s="339">
        <f>0.25*10</f>
        <v>2.5</v>
      </c>
      <c r="D5315" s="339" t="s">
        <v>735</v>
      </c>
      <c r="E5315" s="339">
        <v>143.22</v>
      </c>
      <c r="F5315" s="339">
        <v>25.78</v>
      </c>
      <c r="G5315" s="339">
        <f t="shared" si="172"/>
        <v>358.05</v>
      </c>
      <c r="H5315" s="339">
        <f t="shared" si="173"/>
        <v>64.45</v>
      </c>
    </row>
    <row r="5316" spans="1:10" x14ac:dyDescent="0.2">
      <c r="B5316" s="339" t="s">
        <v>1823</v>
      </c>
      <c r="C5316" s="339">
        <v>2</v>
      </c>
      <c r="D5316" s="339" t="s">
        <v>2</v>
      </c>
      <c r="E5316" s="339">
        <v>159.03</v>
      </c>
      <c r="F5316" s="339">
        <v>12.98</v>
      </c>
      <c r="G5316" s="339">
        <f t="shared" si="172"/>
        <v>318.06</v>
      </c>
      <c r="H5316" s="339">
        <f t="shared" si="173"/>
        <v>25.96</v>
      </c>
    </row>
    <row r="5317" spans="1:10" x14ac:dyDescent="0.2">
      <c r="B5317" s="339" t="s">
        <v>1824</v>
      </c>
      <c r="C5317" s="339">
        <f>2*10</f>
        <v>20</v>
      </c>
      <c r="D5317" s="339" t="s">
        <v>2</v>
      </c>
      <c r="E5317" s="339">
        <v>11.69</v>
      </c>
      <c r="F5317" s="339">
        <v>2.1</v>
      </c>
      <c r="G5317" s="339">
        <f t="shared" si="172"/>
        <v>233.8</v>
      </c>
      <c r="H5317" s="339">
        <f t="shared" si="173"/>
        <v>42</v>
      </c>
    </row>
    <row r="5318" spans="1:10" x14ac:dyDescent="0.2">
      <c r="B5318" s="339" t="s">
        <v>1738</v>
      </c>
    </row>
    <row r="5319" spans="1:10" x14ac:dyDescent="0.2">
      <c r="B5319" s="339" t="s">
        <v>1825</v>
      </c>
      <c r="C5319" s="339">
        <v>4</v>
      </c>
      <c r="D5319" s="339" t="s">
        <v>2</v>
      </c>
      <c r="E5319" s="339">
        <v>1279.60673</v>
      </c>
      <c r="F5319" s="339">
        <v>0</v>
      </c>
      <c r="G5319" s="339">
        <f>ROUND((C5319*(E5319)),2)</f>
        <v>5118.43</v>
      </c>
      <c r="H5319" s="339">
        <f>ROUND((C5319*(F5319)),2)</f>
        <v>0</v>
      </c>
    </row>
    <row r="5320" spans="1:10" x14ac:dyDescent="0.2">
      <c r="B5320" s="339" t="s">
        <v>1826</v>
      </c>
      <c r="C5320" s="339">
        <f>2*10</f>
        <v>20</v>
      </c>
      <c r="D5320" s="339" t="s">
        <v>2</v>
      </c>
      <c r="E5320" s="339">
        <v>7.7898049999999985</v>
      </c>
      <c r="F5320" s="339">
        <v>0</v>
      </c>
      <c r="G5320" s="339">
        <f>ROUND((C5320*(E5320)),2)</f>
        <v>155.80000000000001</v>
      </c>
      <c r="H5320" s="339">
        <f>ROUND((C5320*(F5320)),2)</f>
        <v>0</v>
      </c>
    </row>
    <row r="5321" spans="1:10" x14ac:dyDescent="0.2">
      <c r="B5321" s="339" t="s">
        <v>707</v>
      </c>
      <c r="G5321" s="339">
        <f>SUM(G5307:G5320)</f>
        <v>18412.539999999997</v>
      </c>
      <c r="H5321" s="339">
        <f>SUM(H5307:H5320)</f>
        <v>2333.37</v>
      </c>
      <c r="I5321" s="340">
        <f>SUM(G5321:H5321)</f>
        <v>20745.909999999996</v>
      </c>
    </row>
    <row r="5323" spans="1:10" ht="24" x14ac:dyDescent="0.2">
      <c r="A5323" s="339">
        <f>+A5303+0.01</f>
        <v>128.06999999999994</v>
      </c>
      <c r="B5323" s="339" t="s">
        <v>1836</v>
      </c>
      <c r="C5323" s="339">
        <v>1</v>
      </c>
      <c r="D5323" s="339" t="s">
        <v>9</v>
      </c>
      <c r="G5323" s="339">
        <f>+G5341/C5325</f>
        <v>18263.739999999998</v>
      </c>
      <c r="H5323" s="339">
        <f>+H5341/C5325</f>
        <v>2306.77</v>
      </c>
      <c r="I5323" s="340">
        <f>+H5323+G5323</f>
        <v>20570.509999999998</v>
      </c>
      <c r="J5323" s="339" t="s">
        <v>701</v>
      </c>
    </row>
    <row r="5324" spans="1:10" x14ac:dyDescent="0.2">
      <c r="B5324" s="339" t="s">
        <v>1828</v>
      </c>
    </row>
    <row r="5325" spans="1:10" x14ac:dyDescent="0.2">
      <c r="B5325" s="339" t="s">
        <v>703</v>
      </c>
      <c r="C5325" s="339">
        <v>1</v>
      </c>
      <c r="D5325" s="339" t="s">
        <v>9</v>
      </c>
    </row>
    <row r="5326" spans="1:10" x14ac:dyDescent="0.2">
      <c r="B5326" s="339" t="s">
        <v>704</v>
      </c>
    </row>
    <row r="5327" spans="1:10" x14ac:dyDescent="0.2">
      <c r="B5327" s="339" t="s">
        <v>1829</v>
      </c>
      <c r="C5327" s="339">
        <v>20</v>
      </c>
      <c r="D5327" s="339" t="s">
        <v>1818</v>
      </c>
      <c r="E5327" s="339">
        <v>37.75</v>
      </c>
      <c r="F5327" s="339">
        <v>6.8</v>
      </c>
      <c r="G5327" s="339">
        <f t="shared" ref="G5327:G5337" si="174">ROUND((C5327*(E5327)),2)</f>
        <v>755</v>
      </c>
      <c r="H5327" s="339">
        <f t="shared" ref="H5327:H5337" si="175">ROUND((C5327*(F5327)),2)</f>
        <v>136</v>
      </c>
    </row>
    <row r="5328" spans="1:10" x14ac:dyDescent="0.2">
      <c r="B5328" s="339" t="s">
        <v>1834</v>
      </c>
      <c r="C5328" s="339">
        <v>0.10999999999999999</v>
      </c>
      <c r="D5328" s="339" t="s">
        <v>1048</v>
      </c>
      <c r="E5328" s="339">
        <v>22358.77</v>
      </c>
      <c r="F5328" s="339">
        <v>4024.58</v>
      </c>
      <c r="G5328" s="339">
        <f t="shared" si="174"/>
        <v>2459.46</v>
      </c>
      <c r="H5328" s="339">
        <f t="shared" si="175"/>
        <v>442.7</v>
      </c>
    </row>
    <row r="5329" spans="1:10" x14ac:dyDescent="0.2">
      <c r="B5329" s="339" t="s">
        <v>1812</v>
      </c>
      <c r="C5329" s="339">
        <v>1.3</v>
      </c>
      <c r="D5329" s="339" t="s">
        <v>1093</v>
      </c>
      <c r="E5329" s="339">
        <v>76.27</v>
      </c>
      <c r="F5329" s="339">
        <v>13.73</v>
      </c>
      <c r="G5329" s="339">
        <f t="shared" si="174"/>
        <v>99.15</v>
      </c>
      <c r="H5329" s="339">
        <f t="shared" si="175"/>
        <v>17.850000000000001</v>
      </c>
    </row>
    <row r="5330" spans="1:10" x14ac:dyDescent="0.2">
      <c r="B5330" s="339" t="s">
        <v>1813</v>
      </c>
      <c r="C5330" s="339">
        <v>0.13</v>
      </c>
      <c r="D5330" s="339" t="s">
        <v>782</v>
      </c>
      <c r="E5330" s="339">
        <v>2906.78</v>
      </c>
      <c r="F5330" s="339">
        <v>523.22</v>
      </c>
      <c r="G5330" s="339">
        <f t="shared" si="174"/>
        <v>377.88</v>
      </c>
      <c r="H5330" s="339">
        <f t="shared" si="175"/>
        <v>68.02</v>
      </c>
    </row>
    <row r="5331" spans="1:10" x14ac:dyDescent="0.2">
      <c r="B5331" s="339" t="s">
        <v>1819</v>
      </c>
      <c r="C5331" s="339">
        <v>6.8999999999999999E-3</v>
      </c>
      <c r="D5331" s="339" t="s">
        <v>692</v>
      </c>
      <c r="E5331" s="339">
        <v>13650</v>
      </c>
      <c r="F5331" s="339">
        <v>2457</v>
      </c>
      <c r="G5331" s="339">
        <f t="shared" si="174"/>
        <v>94.19</v>
      </c>
      <c r="H5331" s="339">
        <f t="shared" si="175"/>
        <v>16.95</v>
      </c>
    </row>
    <row r="5332" spans="1:10" x14ac:dyDescent="0.2">
      <c r="B5332" s="339" t="s">
        <v>1820</v>
      </c>
      <c r="C5332" s="339">
        <v>3.3999999999999996E-2</v>
      </c>
      <c r="D5332" s="339" t="s">
        <v>692</v>
      </c>
      <c r="E5332" s="339">
        <v>2990</v>
      </c>
      <c r="F5332" s="339">
        <v>538.20000000000005</v>
      </c>
      <c r="G5332" s="339">
        <f t="shared" si="174"/>
        <v>101.66</v>
      </c>
      <c r="H5332" s="339">
        <f t="shared" si="175"/>
        <v>18.3</v>
      </c>
    </row>
    <row r="5333" spans="1:10" x14ac:dyDescent="0.2">
      <c r="B5333" s="339" t="s">
        <v>1821</v>
      </c>
      <c r="C5333" s="339">
        <v>15</v>
      </c>
      <c r="D5333" s="339" t="s">
        <v>692</v>
      </c>
      <c r="E5333" s="339">
        <v>8.58</v>
      </c>
      <c r="F5333" s="339">
        <v>1.54</v>
      </c>
      <c r="G5333" s="339">
        <f t="shared" si="174"/>
        <v>128.69999999999999</v>
      </c>
      <c r="H5333" s="339">
        <f t="shared" si="175"/>
        <v>23.1</v>
      </c>
    </row>
    <row r="5334" spans="1:10" x14ac:dyDescent="0.2">
      <c r="B5334" s="339" t="s">
        <v>1814</v>
      </c>
      <c r="C5334" s="339">
        <v>1.1000000000000001</v>
      </c>
      <c r="D5334" s="339" t="s">
        <v>9</v>
      </c>
      <c r="E5334" s="339">
        <v>7330.51</v>
      </c>
      <c r="F5334" s="339">
        <v>1319.49</v>
      </c>
      <c r="G5334" s="339">
        <f t="shared" si="174"/>
        <v>8063.56</v>
      </c>
      <c r="H5334" s="339">
        <f t="shared" si="175"/>
        <v>1451.44</v>
      </c>
    </row>
    <row r="5335" spans="1:10" x14ac:dyDescent="0.2">
      <c r="B5335" s="339" t="s">
        <v>1822</v>
      </c>
      <c r="C5335" s="339">
        <v>2.5</v>
      </c>
      <c r="D5335" s="339" t="s">
        <v>735</v>
      </c>
      <c r="E5335" s="339">
        <v>143.22</v>
      </c>
      <c r="F5335" s="339">
        <v>25.78</v>
      </c>
      <c r="G5335" s="339">
        <f t="shared" si="174"/>
        <v>358.05</v>
      </c>
      <c r="H5335" s="339">
        <f t="shared" si="175"/>
        <v>64.45</v>
      </c>
    </row>
    <row r="5336" spans="1:10" x14ac:dyDescent="0.2">
      <c r="B5336" s="339" t="s">
        <v>1823</v>
      </c>
      <c r="C5336" s="339">
        <v>2</v>
      </c>
      <c r="D5336" s="339" t="s">
        <v>2</v>
      </c>
      <c r="E5336" s="339">
        <v>159.03</v>
      </c>
      <c r="F5336" s="339">
        <v>12.98</v>
      </c>
      <c r="G5336" s="339">
        <f t="shared" si="174"/>
        <v>318.06</v>
      </c>
      <c r="H5336" s="339">
        <f t="shared" si="175"/>
        <v>25.96</v>
      </c>
    </row>
    <row r="5337" spans="1:10" x14ac:dyDescent="0.2">
      <c r="B5337" s="339" t="s">
        <v>1824</v>
      </c>
      <c r="C5337" s="339">
        <v>20</v>
      </c>
      <c r="D5337" s="339" t="s">
        <v>2</v>
      </c>
      <c r="E5337" s="339">
        <v>11.69</v>
      </c>
      <c r="F5337" s="339">
        <v>2.1</v>
      </c>
      <c r="G5337" s="339">
        <f t="shared" si="174"/>
        <v>233.8</v>
      </c>
      <c r="H5337" s="339">
        <f t="shared" si="175"/>
        <v>42</v>
      </c>
    </row>
    <row r="5338" spans="1:10" x14ac:dyDescent="0.2">
      <c r="B5338" s="339" t="s">
        <v>1738</v>
      </c>
    </row>
    <row r="5339" spans="1:10" x14ac:dyDescent="0.2">
      <c r="B5339" s="339" t="s">
        <v>1825</v>
      </c>
      <c r="C5339" s="339">
        <v>4</v>
      </c>
      <c r="D5339" s="339" t="s">
        <v>2</v>
      </c>
      <c r="E5339" s="339">
        <v>1279.60673</v>
      </c>
      <c r="F5339" s="339">
        <v>0</v>
      </c>
      <c r="G5339" s="339">
        <f>ROUND((C5339*(E5339)),2)</f>
        <v>5118.43</v>
      </c>
      <c r="H5339" s="339">
        <f>ROUND((C5339*(F5339)),2)</f>
        <v>0</v>
      </c>
    </row>
    <row r="5340" spans="1:10" x14ac:dyDescent="0.2">
      <c r="B5340" s="339" t="s">
        <v>1826</v>
      </c>
      <c r="C5340" s="339">
        <v>20</v>
      </c>
      <c r="D5340" s="339" t="s">
        <v>2</v>
      </c>
      <c r="E5340" s="339">
        <v>7.7898049999999985</v>
      </c>
      <c r="F5340" s="339">
        <v>0</v>
      </c>
      <c r="G5340" s="339">
        <f>ROUND((C5340*(E5340)),2)</f>
        <v>155.80000000000001</v>
      </c>
      <c r="H5340" s="339">
        <f>ROUND((C5340*(F5340)),2)</f>
        <v>0</v>
      </c>
    </row>
    <row r="5341" spans="1:10" x14ac:dyDescent="0.2">
      <c r="B5341" s="339" t="s">
        <v>707</v>
      </c>
      <c r="G5341" s="339">
        <f>SUM(G5327:G5340)</f>
        <v>18263.739999999998</v>
      </c>
      <c r="H5341" s="339">
        <f>SUM(H5327:H5340)</f>
        <v>2306.77</v>
      </c>
      <c r="I5341" s="340">
        <f>SUM(G5341:H5341)</f>
        <v>20570.509999999998</v>
      </c>
    </row>
    <row r="5343" spans="1:10" ht="24" x14ac:dyDescent="0.2">
      <c r="A5343" s="339">
        <f>+A5323+0.01</f>
        <v>128.07999999999993</v>
      </c>
      <c r="B5343" s="339" t="s">
        <v>1837</v>
      </c>
      <c r="C5343" s="339">
        <v>1</v>
      </c>
      <c r="D5343" s="339" t="s">
        <v>9</v>
      </c>
      <c r="G5343" s="339">
        <f>+G5361/C5345</f>
        <v>17896.709999999995</v>
      </c>
      <c r="H5343" s="339">
        <f>+H5361/C5345</f>
        <v>2240.5500000000002</v>
      </c>
      <c r="I5343" s="340">
        <f>+H5343+G5343</f>
        <v>20137.259999999995</v>
      </c>
      <c r="J5343" s="339" t="s">
        <v>701</v>
      </c>
    </row>
    <row r="5344" spans="1:10" x14ac:dyDescent="0.2">
      <c r="B5344" s="339" t="s">
        <v>1828</v>
      </c>
    </row>
    <row r="5345" spans="2:8" x14ac:dyDescent="0.2">
      <c r="B5345" s="339" t="s">
        <v>703</v>
      </c>
      <c r="C5345" s="339">
        <v>1</v>
      </c>
      <c r="D5345" s="339" t="s">
        <v>9</v>
      </c>
    </row>
    <row r="5346" spans="2:8" x14ac:dyDescent="0.2">
      <c r="B5346" s="339" t="s">
        <v>704</v>
      </c>
    </row>
    <row r="5347" spans="2:8" x14ac:dyDescent="0.2">
      <c r="B5347" s="339" t="s">
        <v>1831</v>
      </c>
      <c r="C5347" s="339">
        <f>2*10</f>
        <v>20</v>
      </c>
      <c r="D5347" s="339" t="s">
        <v>1818</v>
      </c>
      <c r="E5347" s="339">
        <v>19.07</v>
      </c>
      <c r="F5347" s="339">
        <v>3.43</v>
      </c>
      <c r="G5347" s="339">
        <f t="shared" ref="G5347:G5357" si="176">ROUND((C5347*(E5347)),2)</f>
        <v>381.4</v>
      </c>
      <c r="H5347" s="339">
        <f t="shared" ref="H5347:H5357" si="177">ROUND((C5347*(F5347)),2)</f>
        <v>68.599999999999994</v>
      </c>
    </row>
    <row r="5348" spans="2:8" x14ac:dyDescent="0.2">
      <c r="B5348" s="339" t="s">
        <v>1834</v>
      </c>
      <c r="C5348" s="339">
        <f>0.011*10</f>
        <v>0.10999999999999999</v>
      </c>
      <c r="D5348" s="339" t="s">
        <v>1048</v>
      </c>
      <c r="E5348" s="339">
        <v>22358.77</v>
      </c>
      <c r="F5348" s="339">
        <v>4024.58</v>
      </c>
      <c r="G5348" s="339">
        <f t="shared" si="176"/>
        <v>2459.46</v>
      </c>
      <c r="H5348" s="339">
        <f t="shared" si="177"/>
        <v>442.7</v>
      </c>
    </row>
    <row r="5349" spans="2:8" x14ac:dyDescent="0.2">
      <c r="B5349" s="339" t="s">
        <v>1812</v>
      </c>
      <c r="C5349" s="339">
        <f>0.13*10</f>
        <v>1.3</v>
      </c>
      <c r="D5349" s="339" t="s">
        <v>1093</v>
      </c>
      <c r="E5349" s="339">
        <v>76.27</v>
      </c>
      <c r="F5349" s="339">
        <v>13.73</v>
      </c>
      <c r="G5349" s="339">
        <f t="shared" si="176"/>
        <v>99.15</v>
      </c>
      <c r="H5349" s="339">
        <f t="shared" si="177"/>
        <v>17.850000000000001</v>
      </c>
    </row>
    <row r="5350" spans="2:8" x14ac:dyDescent="0.2">
      <c r="B5350" s="339" t="s">
        <v>1813</v>
      </c>
      <c r="C5350" s="339">
        <f>0.013*10</f>
        <v>0.13</v>
      </c>
      <c r="D5350" s="339" t="s">
        <v>782</v>
      </c>
      <c r="E5350" s="339">
        <v>2906.78</v>
      </c>
      <c r="F5350" s="339">
        <v>523.22</v>
      </c>
      <c r="G5350" s="339">
        <f t="shared" si="176"/>
        <v>377.88</v>
      </c>
      <c r="H5350" s="339">
        <f t="shared" si="177"/>
        <v>68.02</v>
      </c>
    </row>
    <row r="5351" spans="2:8" x14ac:dyDescent="0.2">
      <c r="B5351" s="339" t="s">
        <v>1819</v>
      </c>
      <c r="C5351" s="339">
        <f>0.00069*10</f>
        <v>6.8999999999999999E-3</v>
      </c>
      <c r="D5351" s="339" t="s">
        <v>692</v>
      </c>
      <c r="E5351" s="339">
        <v>13650</v>
      </c>
      <c r="F5351" s="339">
        <v>2457</v>
      </c>
      <c r="G5351" s="339">
        <f t="shared" si="176"/>
        <v>94.19</v>
      </c>
      <c r="H5351" s="339">
        <f t="shared" si="177"/>
        <v>16.95</v>
      </c>
    </row>
    <row r="5352" spans="2:8" x14ac:dyDescent="0.2">
      <c r="B5352" s="339" t="s">
        <v>1832</v>
      </c>
      <c r="C5352" s="339">
        <f>0.0015*10</f>
        <v>1.4999999999999999E-2</v>
      </c>
      <c r="D5352" s="339" t="s">
        <v>692</v>
      </c>
      <c r="E5352" s="339">
        <v>7215</v>
      </c>
      <c r="F5352" s="339">
        <v>1298.7</v>
      </c>
      <c r="G5352" s="339">
        <f t="shared" si="176"/>
        <v>108.23</v>
      </c>
      <c r="H5352" s="339">
        <f t="shared" si="177"/>
        <v>19.48</v>
      </c>
    </row>
    <row r="5353" spans="2:8" x14ac:dyDescent="0.2">
      <c r="B5353" s="339" t="s">
        <v>1821</v>
      </c>
      <c r="C5353" s="339">
        <v>15</v>
      </c>
      <c r="D5353" s="339" t="s">
        <v>692</v>
      </c>
      <c r="E5353" s="339">
        <v>8.58</v>
      </c>
      <c r="F5353" s="339">
        <v>1.54</v>
      </c>
      <c r="G5353" s="339">
        <f t="shared" si="176"/>
        <v>128.69999999999999</v>
      </c>
      <c r="H5353" s="339">
        <f t="shared" si="177"/>
        <v>23.1</v>
      </c>
    </row>
    <row r="5354" spans="2:8" x14ac:dyDescent="0.2">
      <c r="B5354" s="339" t="s">
        <v>1814</v>
      </c>
      <c r="C5354" s="339">
        <v>1.1000000000000001</v>
      </c>
      <c r="D5354" s="339" t="s">
        <v>9</v>
      </c>
      <c r="E5354" s="339">
        <v>7330.51</v>
      </c>
      <c r="F5354" s="339">
        <v>1319.49</v>
      </c>
      <c r="G5354" s="339">
        <f t="shared" si="176"/>
        <v>8063.56</v>
      </c>
      <c r="H5354" s="339">
        <f t="shared" si="177"/>
        <v>1451.44</v>
      </c>
    </row>
    <row r="5355" spans="2:8" x14ac:dyDescent="0.2">
      <c r="B5355" s="339" t="s">
        <v>1822</v>
      </c>
      <c r="C5355" s="339">
        <v>2.5</v>
      </c>
      <c r="D5355" s="339" t="s">
        <v>735</v>
      </c>
      <c r="E5355" s="339">
        <v>143.22</v>
      </c>
      <c r="F5355" s="339">
        <v>25.78</v>
      </c>
      <c r="G5355" s="339">
        <f t="shared" si="176"/>
        <v>358.05</v>
      </c>
      <c r="H5355" s="339">
        <f t="shared" si="177"/>
        <v>64.45</v>
      </c>
    </row>
    <row r="5356" spans="2:8" x14ac:dyDescent="0.2">
      <c r="B5356" s="339" t="s">
        <v>1823</v>
      </c>
      <c r="C5356" s="339">
        <v>2</v>
      </c>
      <c r="D5356" s="339" t="s">
        <v>2</v>
      </c>
      <c r="E5356" s="339">
        <v>159.03</v>
      </c>
      <c r="F5356" s="339">
        <v>12.98</v>
      </c>
      <c r="G5356" s="339">
        <f t="shared" si="176"/>
        <v>318.06</v>
      </c>
      <c r="H5356" s="339">
        <f t="shared" si="177"/>
        <v>25.96</v>
      </c>
    </row>
    <row r="5357" spans="2:8" x14ac:dyDescent="0.2">
      <c r="B5357" s="339" t="s">
        <v>1824</v>
      </c>
      <c r="C5357" s="339">
        <v>20</v>
      </c>
      <c r="D5357" s="339" t="s">
        <v>2</v>
      </c>
      <c r="E5357" s="339">
        <v>11.69</v>
      </c>
      <c r="F5357" s="339">
        <v>2.1</v>
      </c>
      <c r="G5357" s="339">
        <f t="shared" si="176"/>
        <v>233.8</v>
      </c>
      <c r="H5357" s="339">
        <f t="shared" si="177"/>
        <v>42</v>
      </c>
    </row>
    <row r="5358" spans="2:8" x14ac:dyDescent="0.2">
      <c r="B5358" s="339" t="s">
        <v>1738</v>
      </c>
    </row>
    <row r="5359" spans="2:8" x14ac:dyDescent="0.2">
      <c r="B5359" s="339" t="s">
        <v>1825</v>
      </c>
      <c r="C5359" s="339">
        <v>4</v>
      </c>
      <c r="D5359" s="339" t="s">
        <v>2</v>
      </c>
      <c r="E5359" s="339">
        <v>1279.60673</v>
      </c>
      <c r="F5359" s="339">
        <v>0</v>
      </c>
      <c r="G5359" s="339">
        <f>ROUND((C5359*(E5359)),2)</f>
        <v>5118.43</v>
      </c>
      <c r="H5359" s="339">
        <f>ROUND((C5359*(F5359)),2)</f>
        <v>0</v>
      </c>
    </row>
    <row r="5360" spans="2:8" x14ac:dyDescent="0.2">
      <c r="B5360" s="339" t="s">
        <v>1826</v>
      </c>
      <c r="C5360" s="339">
        <v>20</v>
      </c>
      <c r="D5360" s="339" t="s">
        <v>2</v>
      </c>
      <c r="E5360" s="339">
        <v>7.7898049999999985</v>
      </c>
      <c r="F5360" s="339">
        <v>0</v>
      </c>
      <c r="G5360" s="339">
        <f>ROUND((C5360*(E5360)),2)</f>
        <v>155.80000000000001</v>
      </c>
      <c r="H5360" s="339">
        <f>ROUND((C5360*(F5360)),2)</f>
        <v>0</v>
      </c>
    </row>
    <row r="5361" spans="1:10" x14ac:dyDescent="0.2">
      <c r="B5361" s="339" t="s">
        <v>707</v>
      </c>
      <c r="G5361" s="339">
        <f>SUM(G5347:G5360)</f>
        <v>17896.709999999995</v>
      </c>
      <c r="H5361" s="339">
        <f>SUM(H5347:H5360)</f>
        <v>2240.5500000000002</v>
      </c>
      <c r="I5361" s="340">
        <f>SUM(G5361:H5361)</f>
        <v>20137.259999999995</v>
      </c>
    </row>
    <row r="5363" spans="1:10" ht="24" x14ac:dyDescent="0.2">
      <c r="A5363" s="339">
        <f>+A5343+0.01</f>
        <v>128.08999999999992</v>
      </c>
      <c r="B5363" s="339" t="s">
        <v>1838</v>
      </c>
      <c r="C5363" s="339">
        <v>1</v>
      </c>
      <c r="D5363" s="339" t="s">
        <v>9</v>
      </c>
      <c r="G5363" s="339">
        <f>+G5372/C5365</f>
        <v>17777.919999999998</v>
      </c>
      <c r="H5363" s="339">
        <f>+H5372/C5365</f>
        <v>3200.0299999999997</v>
      </c>
      <c r="I5363" s="340">
        <f>+H5363+G5363</f>
        <v>20977.949999999997</v>
      </c>
      <c r="J5363" s="339" t="s">
        <v>701</v>
      </c>
    </row>
    <row r="5364" spans="1:10" x14ac:dyDescent="0.2">
      <c r="B5364" s="339" t="s">
        <v>1809</v>
      </c>
    </row>
    <row r="5365" spans="1:10" x14ac:dyDescent="0.2">
      <c r="B5365" s="339" t="s">
        <v>703</v>
      </c>
      <c r="C5365" s="339">
        <v>1</v>
      </c>
      <c r="D5365" s="339" t="s">
        <v>9</v>
      </c>
    </row>
    <row r="5366" spans="1:10" x14ac:dyDescent="0.2">
      <c r="B5366" s="339" t="s">
        <v>704</v>
      </c>
    </row>
    <row r="5367" spans="1:10" x14ac:dyDescent="0.2">
      <c r="B5367" s="339" t="s">
        <v>1810</v>
      </c>
      <c r="C5367" s="339">
        <v>4</v>
      </c>
      <c r="D5367" s="339" t="s">
        <v>2</v>
      </c>
      <c r="E5367" s="339">
        <v>1690</v>
      </c>
      <c r="F5367" s="339">
        <v>304.2</v>
      </c>
      <c r="G5367" s="339">
        <f>ROUND((C5367*(E5367)),2)</f>
        <v>6760</v>
      </c>
      <c r="H5367" s="339">
        <f>ROUND((C5367*(F5367)),2)</f>
        <v>1216.8</v>
      </c>
    </row>
    <row r="5368" spans="1:10" x14ac:dyDescent="0.2">
      <c r="B5368" s="339" t="s">
        <v>1839</v>
      </c>
      <c r="C5368" s="339">
        <f>0.011*10</f>
        <v>0.10999999999999999</v>
      </c>
      <c r="D5368" s="339" t="s">
        <v>1048</v>
      </c>
      <c r="E5368" s="339">
        <v>22472.67</v>
      </c>
      <c r="F5368" s="339">
        <v>4045.08</v>
      </c>
      <c r="G5368" s="339">
        <f>ROUND((C5368*(E5368)),2)</f>
        <v>2471.9899999999998</v>
      </c>
      <c r="H5368" s="339">
        <f>ROUND((C5368*(F5368)),2)</f>
        <v>444.96</v>
      </c>
    </row>
    <row r="5369" spans="1:10" x14ac:dyDescent="0.2">
      <c r="B5369" s="339" t="s">
        <v>1812</v>
      </c>
      <c r="C5369" s="339">
        <v>1.37</v>
      </c>
      <c r="D5369" s="339" t="s">
        <v>1093</v>
      </c>
      <c r="E5369" s="339">
        <v>76.27</v>
      </c>
      <c r="F5369" s="339">
        <v>13.73</v>
      </c>
      <c r="G5369" s="339">
        <f>ROUND((C5369*(E5369)),2)</f>
        <v>104.49</v>
      </c>
      <c r="H5369" s="339">
        <f>ROUND((C5369*(F5369)),2)</f>
        <v>18.809999999999999</v>
      </c>
    </row>
    <row r="5370" spans="1:10" x14ac:dyDescent="0.2">
      <c r="B5370" s="339" t="s">
        <v>1813</v>
      </c>
      <c r="C5370" s="339">
        <f>0.013*10</f>
        <v>0.13</v>
      </c>
      <c r="D5370" s="339" t="s">
        <v>782</v>
      </c>
      <c r="E5370" s="339">
        <v>2906.78</v>
      </c>
      <c r="F5370" s="339">
        <v>523.22</v>
      </c>
      <c r="G5370" s="339">
        <f>ROUND((C5370*(E5370)),2)</f>
        <v>377.88</v>
      </c>
      <c r="H5370" s="339">
        <f>ROUND((C5370*(F5370)),2)</f>
        <v>68.02</v>
      </c>
    </row>
    <row r="5371" spans="1:10" x14ac:dyDescent="0.2">
      <c r="B5371" s="339" t="s">
        <v>1814</v>
      </c>
      <c r="C5371" s="339">
        <f>1*0.1*1.1*10</f>
        <v>1.1000000000000001</v>
      </c>
      <c r="D5371" s="339" t="s">
        <v>9</v>
      </c>
      <c r="E5371" s="339">
        <v>7330.51</v>
      </c>
      <c r="F5371" s="339">
        <v>1319.49</v>
      </c>
      <c r="G5371" s="339">
        <f>ROUND((C5371*(E5371)),2)</f>
        <v>8063.56</v>
      </c>
      <c r="H5371" s="339">
        <f>ROUND((C5371*(F5371)),2)</f>
        <v>1451.44</v>
      </c>
    </row>
    <row r="5372" spans="1:10" x14ac:dyDescent="0.2">
      <c r="B5372" s="339" t="s">
        <v>707</v>
      </c>
      <c r="G5372" s="339">
        <f>SUM(G5367:G5371)</f>
        <v>17777.919999999998</v>
      </c>
      <c r="H5372" s="339">
        <f>SUM(H5367:H5371)</f>
        <v>3200.0299999999997</v>
      </c>
      <c r="I5372" s="340">
        <f>SUM(G5372:H5372)</f>
        <v>20977.949999999997</v>
      </c>
    </row>
    <row r="5374" spans="1:10" ht="24" x14ac:dyDescent="0.2">
      <c r="A5374" s="339">
        <f>+A5363+0.01</f>
        <v>128.09999999999991</v>
      </c>
      <c r="B5374" s="339" t="s">
        <v>1840</v>
      </c>
      <c r="C5374" s="339">
        <v>1</v>
      </c>
      <c r="D5374" s="339" t="s">
        <v>9</v>
      </c>
      <c r="G5374" s="339">
        <f>+G5392/C5376</f>
        <v>18430.41</v>
      </c>
      <c r="H5374" s="339">
        <f>+H5392/C5376</f>
        <v>2336.5899999999997</v>
      </c>
      <c r="I5374" s="340">
        <f>+H5374+G5374</f>
        <v>20767</v>
      </c>
      <c r="J5374" s="339" t="s">
        <v>701</v>
      </c>
    </row>
    <row r="5375" spans="1:10" x14ac:dyDescent="0.2">
      <c r="B5375" s="339" t="s">
        <v>1816</v>
      </c>
    </row>
    <row r="5376" spans="1:10" x14ac:dyDescent="0.2">
      <c r="B5376" s="339" t="s">
        <v>703</v>
      </c>
      <c r="C5376" s="339">
        <v>1</v>
      </c>
      <c r="D5376" s="339" t="s">
        <v>9</v>
      </c>
    </row>
    <row r="5377" spans="2:9" x14ac:dyDescent="0.2">
      <c r="B5377" s="339" t="s">
        <v>704</v>
      </c>
    </row>
    <row r="5378" spans="2:9" x14ac:dyDescent="0.2">
      <c r="B5378" s="339" t="s">
        <v>1817</v>
      </c>
      <c r="C5378" s="339">
        <v>20</v>
      </c>
      <c r="D5378" s="339" t="s">
        <v>1818</v>
      </c>
      <c r="E5378" s="339">
        <v>45.19</v>
      </c>
      <c r="F5378" s="339">
        <v>8.1300000000000008</v>
      </c>
      <c r="G5378" s="339">
        <f t="shared" ref="G5378:G5388" si="178">ROUND((C5378*(E5378)),2)</f>
        <v>903.8</v>
      </c>
      <c r="H5378" s="339">
        <f t="shared" ref="H5378:H5388" si="179">ROUND((C5378*(F5378)),2)</f>
        <v>162.6</v>
      </c>
    </row>
    <row r="5379" spans="2:9" x14ac:dyDescent="0.2">
      <c r="B5379" s="339" t="s">
        <v>1839</v>
      </c>
      <c r="C5379" s="339">
        <f>0.011*10</f>
        <v>0.10999999999999999</v>
      </c>
      <c r="D5379" s="339" t="s">
        <v>1048</v>
      </c>
      <c r="E5379" s="339">
        <v>22472.67</v>
      </c>
      <c r="F5379" s="339">
        <v>4045.08</v>
      </c>
      <c r="G5379" s="339">
        <f t="shared" si="178"/>
        <v>2471.9899999999998</v>
      </c>
      <c r="H5379" s="339">
        <f t="shared" si="179"/>
        <v>444.96</v>
      </c>
    </row>
    <row r="5380" spans="2:9" x14ac:dyDescent="0.2">
      <c r="B5380" s="339" t="s">
        <v>1812</v>
      </c>
      <c r="C5380" s="339">
        <v>1.37</v>
      </c>
      <c r="D5380" s="339" t="s">
        <v>1093</v>
      </c>
      <c r="E5380" s="339">
        <v>76.27</v>
      </c>
      <c r="F5380" s="339">
        <v>13.73</v>
      </c>
      <c r="G5380" s="339">
        <f t="shared" si="178"/>
        <v>104.49</v>
      </c>
      <c r="H5380" s="339">
        <f t="shared" si="179"/>
        <v>18.809999999999999</v>
      </c>
    </row>
    <row r="5381" spans="2:9" x14ac:dyDescent="0.2">
      <c r="B5381" s="339" t="s">
        <v>1813</v>
      </c>
      <c r="C5381" s="339">
        <f>0.013*10</f>
        <v>0.13</v>
      </c>
      <c r="D5381" s="339" t="s">
        <v>782</v>
      </c>
      <c r="E5381" s="339">
        <v>2906.78</v>
      </c>
      <c r="F5381" s="339">
        <v>523.22</v>
      </c>
      <c r="G5381" s="339">
        <f t="shared" si="178"/>
        <v>377.88</v>
      </c>
      <c r="H5381" s="339">
        <f t="shared" si="179"/>
        <v>68.02</v>
      </c>
    </row>
    <row r="5382" spans="2:9" x14ac:dyDescent="0.2">
      <c r="B5382" s="339" t="s">
        <v>1819</v>
      </c>
      <c r="C5382" s="339">
        <f>0.00069*10</f>
        <v>6.8999999999999999E-3</v>
      </c>
      <c r="D5382" s="339" t="s">
        <v>692</v>
      </c>
      <c r="E5382" s="339">
        <v>13650</v>
      </c>
      <c r="F5382" s="339">
        <v>2457</v>
      </c>
      <c r="G5382" s="339">
        <f t="shared" si="178"/>
        <v>94.19</v>
      </c>
      <c r="H5382" s="339">
        <f t="shared" si="179"/>
        <v>16.95</v>
      </c>
    </row>
    <row r="5383" spans="2:9" x14ac:dyDescent="0.2">
      <c r="B5383" s="339" t="s">
        <v>1820</v>
      </c>
      <c r="C5383" s="339">
        <f>0.0034*10</f>
        <v>3.3999999999999996E-2</v>
      </c>
      <c r="D5383" s="339" t="s">
        <v>692</v>
      </c>
      <c r="E5383" s="339">
        <v>2990</v>
      </c>
      <c r="F5383" s="339">
        <v>538.20000000000005</v>
      </c>
      <c r="G5383" s="339">
        <f t="shared" si="178"/>
        <v>101.66</v>
      </c>
      <c r="H5383" s="339">
        <f t="shared" si="179"/>
        <v>18.3</v>
      </c>
    </row>
    <row r="5384" spans="2:9" x14ac:dyDescent="0.2">
      <c r="B5384" s="339" t="s">
        <v>1821</v>
      </c>
      <c r="C5384" s="339">
        <f>1.5*10</f>
        <v>15</v>
      </c>
      <c r="D5384" s="339" t="s">
        <v>692</v>
      </c>
      <c r="E5384" s="339">
        <v>8.58</v>
      </c>
      <c r="F5384" s="339">
        <v>1.54</v>
      </c>
      <c r="G5384" s="339">
        <f t="shared" si="178"/>
        <v>128.69999999999999</v>
      </c>
      <c r="H5384" s="339">
        <f t="shared" si="179"/>
        <v>23.1</v>
      </c>
    </row>
    <row r="5385" spans="2:9" x14ac:dyDescent="0.2">
      <c r="B5385" s="339" t="s">
        <v>1814</v>
      </c>
      <c r="C5385" s="339">
        <f>1*0.1*1.1*10</f>
        <v>1.1000000000000001</v>
      </c>
      <c r="D5385" s="339" t="s">
        <v>9</v>
      </c>
      <c r="E5385" s="339">
        <v>7330.51</v>
      </c>
      <c r="F5385" s="339">
        <v>1319.49</v>
      </c>
      <c r="G5385" s="339">
        <f t="shared" si="178"/>
        <v>8063.56</v>
      </c>
      <c r="H5385" s="339">
        <f t="shared" si="179"/>
        <v>1451.44</v>
      </c>
    </row>
    <row r="5386" spans="2:9" x14ac:dyDescent="0.2">
      <c r="B5386" s="339" t="s">
        <v>1822</v>
      </c>
      <c r="C5386" s="339">
        <f>0.25*10</f>
        <v>2.5</v>
      </c>
      <c r="D5386" s="339" t="s">
        <v>735</v>
      </c>
      <c r="E5386" s="339">
        <v>143.22</v>
      </c>
      <c r="F5386" s="339">
        <v>25.78</v>
      </c>
      <c r="G5386" s="339">
        <f t="shared" si="178"/>
        <v>358.05</v>
      </c>
      <c r="H5386" s="339">
        <f t="shared" si="179"/>
        <v>64.45</v>
      </c>
    </row>
    <row r="5387" spans="2:9" x14ac:dyDescent="0.2">
      <c r="B5387" s="339" t="s">
        <v>1823</v>
      </c>
      <c r="C5387" s="339">
        <v>2</v>
      </c>
      <c r="D5387" s="339" t="s">
        <v>2</v>
      </c>
      <c r="E5387" s="339">
        <v>159.03</v>
      </c>
      <c r="F5387" s="339">
        <v>12.98</v>
      </c>
      <c r="G5387" s="339">
        <f t="shared" si="178"/>
        <v>318.06</v>
      </c>
      <c r="H5387" s="339">
        <f t="shared" si="179"/>
        <v>25.96</v>
      </c>
    </row>
    <row r="5388" spans="2:9" x14ac:dyDescent="0.2">
      <c r="B5388" s="339" t="s">
        <v>1824</v>
      </c>
      <c r="C5388" s="339">
        <f>2*10</f>
        <v>20</v>
      </c>
      <c r="D5388" s="339" t="s">
        <v>2</v>
      </c>
      <c r="E5388" s="339">
        <v>11.69</v>
      </c>
      <c r="F5388" s="339">
        <v>2.1</v>
      </c>
      <c r="G5388" s="339">
        <f t="shared" si="178"/>
        <v>233.8</v>
      </c>
      <c r="H5388" s="339">
        <f t="shared" si="179"/>
        <v>42</v>
      </c>
    </row>
    <row r="5389" spans="2:9" x14ac:dyDescent="0.2">
      <c r="B5389" s="339" t="s">
        <v>1738</v>
      </c>
    </row>
    <row r="5390" spans="2:9" x14ac:dyDescent="0.2">
      <c r="B5390" s="339" t="s">
        <v>1825</v>
      </c>
      <c r="C5390" s="339">
        <v>4</v>
      </c>
      <c r="D5390" s="339" t="s">
        <v>2</v>
      </c>
      <c r="E5390" s="339">
        <v>1279.60673</v>
      </c>
      <c r="F5390" s="339">
        <v>0</v>
      </c>
      <c r="G5390" s="339">
        <f>ROUND((C5390*(E5390)),2)</f>
        <v>5118.43</v>
      </c>
      <c r="H5390" s="339">
        <f>ROUND((C5390*(F5390)),2)</f>
        <v>0</v>
      </c>
    </row>
    <row r="5391" spans="2:9" x14ac:dyDescent="0.2">
      <c r="B5391" s="339" t="s">
        <v>1826</v>
      </c>
      <c r="C5391" s="339">
        <f>2*10</f>
        <v>20</v>
      </c>
      <c r="D5391" s="339" t="s">
        <v>2</v>
      </c>
      <c r="E5391" s="339">
        <v>7.7898049999999985</v>
      </c>
      <c r="F5391" s="339">
        <v>0</v>
      </c>
      <c r="G5391" s="339">
        <f>ROUND((C5391*(E5391)),2)</f>
        <v>155.80000000000001</v>
      </c>
      <c r="H5391" s="339">
        <f>ROUND((C5391*(F5391)),2)</f>
        <v>0</v>
      </c>
    </row>
    <row r="5392" spans="2:9" x14ac:dyDescent="0.2">
      <c r="B5392" s="339" t="s">
        <v>707</v>
      </c>
      <c r="G5392" s="339">
        <f>SUM(G5378:G5391)</f>
        <v>18430.41</v>
      </c>
      <c r="H5392" s="339">
        <f>SUM(H5378:H5391)</f>
        <v>2336.5899999999997</v>
      </c>
      <c r="I5392" s="340">
        <f>SUM(G5392:H5392)</f>
        <v>20767</v>
      </c>
    </row>
    <row r="5394" spans="1:10" ht="24" x14ac:dyDescent="0.2">
      <c r="A5394" s="339">
        <f>+A5374+0.01</f>
        <v>128.1099999999999</v>
      </c>
      <c r="B5394" s="339" t="s">
        <v>1841</v>
      </c>
      <c r="C5394" s="339">
        <v>1</v>
      </c>
      <c r="D5394" s="339" t="s">
        <v>9</v>
      </c>
      <c r="G5394" s="339">
        <f>+G5412/C5396</f>
        <v>18281.609999999997</v>
      </c>
      <c r="H5394" s="339">
        <f>+H5412/C5396</f>
        <v>2309.9899999999998</v>
      </c>
      <c r="I5394" s="340">
        <f>+H5394+G5394</f>
        <v>20591.599999999999</v>
      </c>
      <c r="J5394" s="339" t="s">
        <v>701</v>
      </c>
    </row>
    <row r="5395" spans="1:10" x14ac:dyDescent="0.2">
      <c r="B5395" s="339" t="s">
        <v>1828</v>
      </c>
    </row>
    <row r="5396" spans="1:10" x14ac:dyDescent="0.2">
      <c r="B5396" s="339" t="s">
        <v>703</v>
      </c>
      <c r="C5396" s="339">
        <v>1</v>
      </c>
      <c r="D5396" s="339" t="s">
        <v>9</v>
      </c>
    </row>
    <row r="5397" spans="1:10" x14ac:dyDescent="0.2">
      <c r="B5397" s="339" t="s">
        <v>704</v>
      </c>
    </row>
    <row r="5398" spans="1:10" x14ac:dyDescent="0.2">
      <c r="B5398" s="339" t="s">
        <v>1829</v>
      </c>
      <c r="C5398" s="339">
        <v>20</v>
      </c>
      <c r="D5398" s="339" t="s">
        <v>1818</v>
      </c>
      <c r="E5398" s="339">
        <v>37.75</v>
      </c>
      <c r="F5398" s="339">
        <v>6.8</v>
      </c>
      <c r="G5398" s="339">
        <f t="shared" ref="G5398:G5408" si="180">ROUND((C5398*(E5398)),2)</f>
        <v>755</v>
      </c>
      <c r="H5398" s="339">
        <f t="shared" ref="H5398:H5408" si="181">ROUND((C5398*(F5398)),2)</f>
        <v>136</v>
      </c>
    </row>
    <row r="5399" spans="1:10" x14ac:dyDescent="0.2">
      <c r="B5399" s="339" t="s">
        <v>1839</v>
      </c>
      <c r="C5399" s="339">
        <f>0.011*10</f>
        <v>0.10999999999999999</v>
      </c>
      <c r="D5399" s="339" t="s">
        <v>1048</v>
      </c>
      <c r="E5399" s="339">
        <v>22472.67</v>
      </c>
      <c r="F5399" s="339">
        <v>4045.08</v>
      </c>
      <c r="G5399" s="339">
        <f t="shared" si="180"/>
        <v>2471.9899999999998</v>
      </c>
      <c r="H5399" s="339">
        <f t="shared" si="181"/>
        <v>444.96</v>
      </c>
    </row>
    <row r="5400" spans="1:10" x14ac:dyDescent="0.2">
      <c r="B5400" s="339" t="s">
        <v>1812</v>
      </c>
      <c r="C5400" s="339">
        <v>1.37</v>
      </c>
      <c r="D5400" s="339" t="s">
        <v>1093</v>
      </c>
      <c r="E5400" s="339">
        <v>76.27</v>
      </c>
      <c r="F5400" s="339">
        <v>13.73</v>
      </c>
      <c r="G5400" s="339">
        <f t="shared" si="180"/>
        <v>104.49</v>
      </c>
      <c r="H5400" s="339">
        <f t="shared" si="181"/>
        <v>18.809999999999999</v>
      </c>
    </row>
    <row r="5401" spans="1:10" x14ac:dyDescent="0.2">
      <c r="B5401" s="339" t="s">
        <v>1813</v>
      </c>
      <c r="C5401" s="339">
        <v>0.13</v>
      </c>
      <c r="D5401" s="339" t="s">
        <v>782</v>
      </c>
      <c r="E5401" s="339">
        <v>2906.78</v>
      </c>
      <c r="F5401" s="339">
        <v>523.22</v>
      </c>
      <c r="G5401" s="339">
        <f t="shared" si="180"/>
        <v>377.88</v>
      </c>
      <c r="H5401" s="339">
        <f t="shared" si="181"/>
        <v>68.02</v>
      </c>
    </row>
    <row r="5402" spans="1:10" x14ac:dyDescent="0.2">
      <c r="B5402" s="339" t="s">
        <v>1819</v>
      </c>
      <c r="C5402" s="339">
        <v>6.8999999999999999E-3</v>
      </c>
      <c r="D5402" s="339" t="s">
        <v>692</v>
      </c>
      <c r="E5402" s="339">
        <v>13650</v>
      </c>
      <c r="F5402" s="339">
        <v>2457</v>
      </c>
      <c r="G5402" s="339">
        <f t="shared" si="180"/>
        <v>94.19</v>
      </c>
      <c r="H5402" s="339">
        <f t="shared" si="181"/>
        <v>16.95</v>
      </c>
    </row>
    <row r="5403" spans="1:10" x14ac:dyDescent="0.2">
      <c r="B5403" s="339" t="s">
        <v>1820</v>
      </c>
      <c r="C5403" s="339">
        <v>3.3999999999999996E-2</v>
      </c>
      <c r="D5403" s="339" t="s">
        <v>692</v>
      </c>
      <c r="E5403" s="339">
        <v>2990</v>
      </c>
      <c r="F5403" s="339">
        <v>538.20000000000005</v>
      </c>
      <c r="G5403" s="339">
        <f t="shared" si="180"/>
        <v>101.66</v>
      </c>
      <c r="H5403" s="339">
        <f t="shared" si="181"/>
        <v>18.3</v>
      </c>
    </row>
    <row r="5404" spans="1:10" x14ac:dyDescent="0.2">
      <c r="B5404" s="339" t="s">
        <v>1821</v>
      </c>
      <c r="C5404" s="339">
        <v>15</v>
      </c>
      <c r="D5404" s="339" t="s">
        <v>692</v>
      </c>
      <c r="E5404" s="339">
        <v>8.58</v>
      </c>
      <c r="F5404" s="339">
        <v>1.54</v>
      </c>
      <c r="G5404" s="339">
        <f t="shared" si="180"/>
        <v>128.69999999999999</v>
      </c>
      <c r="H5404" s="339">
        <f t="shared" si="181"/>
        <v>23.1</v>
      </c>
    </row>
    <row r="5405" spans="1:10" x14ac:dyDescent="0.2">
      <c r="B5405" s="339" t="s">
        <v>1814</v>
      </c>
      <c r="C5405" s="339">
        <v>1.1000000000000001</v>
      </c>
      <c r="D5405" s="339" t="s">
        <v>9</v>
      </c>
      <c r="E5405" s="339">
        <v>7330.51</v>
      </c>
      <c r="F5405" s="339">
        <v>1319.49</v>
      </c>
      <c r="G5405" s="339">
        <f t="shared" si="180"/>
        <v>8063.56</v>
      </c>
      <c r="H5405" s="339">
        <f t="shared" si="181"/>
        <v>1451.44</v>
      </c>
    </row>
    <row r="5406" spans="1:10" x14ac:dyDescent="0.2">
      <c r="B5406" s="339" t="s">
        <v>1822</v>
      </c>
      <c r="C5406" s="339">
        <v>2.5</v>
      </c>
      <c r="D5406" s="339" t="s">
        <v>735</v>
      </c>
      <c r="E5406" s="339">
        <v>143.22</v>
      </c>
      <c r="F5406" s="339">
        <v>25.78</v>
      </c>
      <c r="G5406" s="339">
        <f t="shared" si="180"/>
        <v>358.05</v>
      </c>
      <c r="H5406" s="339">
        <f t="shared" si="181"/>
        <v>64.45</v>
      </c>
    </row>
    <row r="5407" spans="1:10" x14ac:dyDescent="0.2">
      <c r="B5407" s="339" t="s">
        <v>1823</v>
      </c>
      <c r="C5407" s="339">
        <v>2</v>
      </c>
      <c r="D5407" s="339" t="s">
        <v>2</v>
      </c>
      <c r="E5407" s="339">
        <v>159.03</v>
      </c>
      <c r="F5407" s="339">
        <v>12.98</v>
      </c>
      <c r="G5407" s="339">
        <f t="shared" si="180"/>
        <v>318.06</v>
      </c>
      <c r="H5407" s="339">
        <f t="shared" si="181"/>
        <v>25.96</v>
      </c>
    </row>
    <row r="5408" spans="1:10" x14ac:dyDescent="0.2">
      <c r="B5408" s="339" t="s">
        <v>1824</v>
      </c>
      <c r="C5408" s="339">
        <v>20</v>
      </c>
      <c r="D5408" s="339" t="s">
        <v>2</v>
      </c>
      <c r="E5408" s="339">
        <v>11.69</v>
      </c>
      <c r="F5408" s="339">
        <v>2.1</v>
      </c>
      <c r="G5408" s="339">
        <f t="shared" si="180"/>
        <v>233.8</v>
      </c>
      <c r="H5408" s="339">
        <f t="shared" si="181"/>
        <v>42</v>
      </c>
    </row>
    <row r="5409" spans="1:10" x14ac:dyDescent="0.2">
      <c r="B5409" s="339" t="s">
        <v>1738</v>
      </c>
    </row>
    <row r="5410" spans="1:10" x14ac:dyDescent="0.2">
      <c r="B5410" s="339" t="s">
        <v>1825</v>
      </c>
      <c r="C5410" s="339">
        <v>4</v>
      </c>
      <c r="D5410" s="339" t="s">
        <v>2</v>
      </c>
      <c r="E5410" s="339">
        <v>1279.60673</v>
      </c>
      <c r="F5410" s="339">
        <v>0</v>
      </c>
      <c r="G5410" s="339">
        <f>ROUND((C5410*(E5410)),2)</f>
        <v>5118.43</v>
      </c>
      <c r="H5410" s="339">
        <f>ROUND((C5410*(F5410)),2)</f>
        <v>0</v>
      </c>
    </row>
    <row r="5411" spans="1:10" x14ac:dyDescent="0.2">
      <c r="B5411" s="339" t="s">
        <v>1826</v>
      </c>
      <c r="C5411" s="339">
        <v>20</v>
      </c>
      <c r="D5411" s="339" t="s">
        <v>2</v>
      </c>
      <c r="E5411" s="339">
        <v>7.7898049999999985</v>
      </c>
      <c r="F5411" s="339">
        <v>0</v>
      </c>
      <c r="G5411" s="339">
        <f>ROUND((C5411*(E5411)),2)</f>
        <v>155.80000000000001</v>
      </c>
      <c r="H5411" s="339">
        <f>ROUND((C5411*(F5411)),2)</f>
        <v>0</v>
      </c>
    </row>
    <row r="5412" spans="1:10" x14ac:dyDescent="0.2">
      <c r="B5412" s="339" t="s">
        <v>707</v>
      </c>
      <c r="G5412" s="339">
        <f>SUM(G5398:G5411)</f>
        <v>18281.609999999997</v>
      </c>
      <c r="H5412" s="339">
        <f>SUM(H5398:H5411)</f>
        <v>2309.9899999999998</v>
      </c>
      <c r="I5412" s="340">
        <f>SUM(G5412:H5412)</f>
        <v>20591.599999999999</v>
      </c>
    </row>
    <row r="5414" spans="1:10" ht="24" x14ac:dyDescent="0.2">
      <c r="A5414" s="339">
        <f>+A5394+0.01</f>
        <v>128.11999999999989</v>
      </c>
      <c r="B5414" s="339" t="s">
        <v>1842</v>
      </c>
      <c r="C5414" s="339">
        <v>1</v>
      </c>
      <c r="D5414" s="339" t="s">
        <v>9</v>
      </c>
      <c r="G5414" s="339">
        <f>+G5432/C5416</f>
        <v>17914.579999999998</v>
      </c>
      <c r="H5414" s="339">
        <f>+H5432/C5416</f>
        <v>2243.77</v>
      </c>
      <c r="I5414" s="340">
        <f>+H5414+G5414</f>
        <v>20158.349999999999</v>
      </c>
      <c r="J5414" s="339" t="s">
        <v>701</v>
      </c>
    </row>
    <row r="5415" spans="1:10" x14ac:dyDescent="0.2">
      <c r="B5415" s="339" t="s">
        <v>1828</v>
      </c>
    </row>
    <row r="5416" spans="1:10" x14ac:dyDescent="0.2">
      <c r="B5416" s="339" t="s">
        <v>703</v>
      </c>
      <c r="C5416" s="339">
        <v>1</v>
      </c>
      <c r="D5416" s="339" t="s">
        <v>9</v>
      </c>
    </row>
    <row r="5417" spans="1:10" x14ac:dyDescent="0.2">
      <c r="B5417" s="339" t="s">
        <v>704</v>
      </c>
    </row>
    <row r="5418" spans="1:10" x14ac:dyDescent="0.2">
      <c r="B5418" s="339" t="s">
        <v>1831</v>
      </c>
      <c r="C5418" s="339">
        <f>2*10</f>
        <v>20</v>
      </c>
      <c r="D5418" s="339" t="s">
        <v>1818</v>
      </c>
      <c r="E5418" s="339">
        <v>19.07</v>
      </c>
      <c r="F5418" s="339">
        <v>3.43</v>
      </c>
      <c r="G5418" s="339">
        <f t="shared" ref="G5418:G5428" si="182">ROUND((C5418*(E5418)),2)</f>
        <v>381.4</v>
      </c>
      <c r="H5418" s="339">
        <f t="shared" ref="H5418:H5428" si="183">ROUND((C5418*(F5418)),2)</f>
        <v>68.599999999999994</v>
      </c>
    </row>
    <row r="5419" spans="1:10" x14ac:dyDescent="0.2">
      <c r="B5419" s="339" t="s">
        <v>1839</v>
      </c>
      <c r="C5419" s="339">
        <f>0.011*10</f>
        <v>0.10999999999999999</v>
      </c>
      <c r="D5419" s="339" t="s">
        <v>1048</v>
      </c>
      <c r="E5419" s="339">
        <v>22472.67</v>
      </c>
      <c r="F5419" s="339">
        <v>4045.08</v>
      </c>
      <c r="G5419" s="339">
        <f t="shared" si="182"/>
        <v>2471.9899999999998</v>
      </c>
      <c r="H5419" s="339">
        <f t="shared" si="183"/>
        <v>444.96</v>
      </c>
    </row>
    <row r="5420" spans="1:10" x14ac:dyDescent="0.2">
      <c r="B5420" s="339" t="s">
        <v>1812</v>
      </c>
      <c r="C5420" s="339">
        <v>1.37</v>
      </c>
      <c r="D5420" s="339" t="s">
        <v>1093</v>
      </c>
      <c r="E5420" s="339">
        <v>76.27</v>
      </c>
      <c r="F5420" s="339">
        <v>13.73</v>
      </c>
      <c r="G5420" s="339">
        <f t="shared" si="182"/>
        <v>104.49</v>
      </c>
      <c r="H5420" s="339">
        <f t="shared" si="183"/>
        <v>18.809999999999999</v>
      </c>
    </row>
    <row r="5421" spans="1:10" x14ac:dyDescent="0.2">
      <c r="B5421" s="339" t="s">
        <v>1813</v>
      </c>
      <c r="C5421" s="339">
        <f>0.013*10</f>
        <v>0.13</v>
      </c>
      <c r="D5421" s="339" t="s">
        <v>782</v>
      </c>
      <c r="E5421" s="339">
        <v>2906.78</v>
      </c>
      <c r="F5421" s="339">
        <v>523.22</v>
      </c>
      <c r="G5421" s="339">
        <f t="shared" si="182"/>
        <v>377.88</v>
      </c>
      <c r="H5421" s="339">
        <f t="shared" si="183"/>
        <v>68.02</v>
      </c>
    </row>
    <row r="5422" spans="1:10" x14ac:dyDescent="0.2">
      <c r="B5422" s="339" t="s">
        <v>1819</v>
      </c>
      <c r="C5422" s="339">
        <f>0.00069*10</f>
        <v>6.8999999999999999E-3</v>
      </c>
      <c r="D5422" s="339" t="s">
        <v>692</v>
      </c>
      <c r="E5422" s="339">
        <v>13650</v>
      </c>
      <c r="F5422" s="339">
        <v>2457</v>
      </c>
      <c r="G5422" s="339">
        <f t="shared" si="182"/>
        <v>94.19</v>
      </c>
      <c r="H5422" s="339">
        <f t="shared" si="183"/>
        <v>16.95</v>
      </c>
    </row>
    <row r="5423" spans="1:10" x14ac:dyDescent="0.2">
      <c r="B5423" s="339" t="s">
        <v>1832</v>
      </c>
      <c r="C5423" s="339">
        <f>0.0015*10</f>
        <v>1.4999999999999999E-2</v>
      </c>
      <c r="D5423" s="339" t="s">
        <v>692</v>
      </c>
      <c r="E5423" s="339">
        <v>7215</v>
      </c>
      <c r="F5423" s="339">
        <v>1298.7</v>
      </c>
      <c r="G5423" s="339">
        <f t="shared" si="182"/>
        <v>108.23</v>
      </c>
      <c r="H5423" s="339">
        <f t="shared" si="183"/>
        <v>19.48</v>
      </c>
    </row>
    <row r="5424" spans="1:10" x14ac:dyDescent="0.2">
      <c r="B5424" s="339" t="s">
        <v>1821</v>
      </c>
      <c r="C5424" s="339">
        <v>15</v>
      </c>
      <c r="D5424" s="339" t="s">
        <v>692</v>
      </c>
      <c r="E5424" s="339">
        <v>8.58</v>
      </c>
      <c r="F5424" s="339">
        <v>1.54</v>
      </c>
      <c r="G5424" s="339">
        <f t="shared" si="182"/>
        <v>128.69999999999999</v>
      </c>
      <c r="H5424" s="339">
        <f t="shared" si="183"/>
        <v>23.1</v>
      </c>
    </row>
    <row r="5425" spans="1:10" x14ac:dyDescent="0.2">
      <c r="B5425" s="339" t="s">
        <v>1814</v>
      </c>
      <c r="C5425" s="339">
        <v>1.1000000000000001</v>
      </c>
      <c r="D5425" s="339" t="s">
        <v>9</v>
      </c>
      <c r="E5425" s="339">
        <v>7330.51</v>
      </c>
      <c r="F5425" s="339">
        <v>1319.49</v>
      </c>
      <c r="G5425" s="339">
        <f t="shared" si="182"/>
        <v>8063.56</v>
      </c>
      <c r="H5425" s="339">
        <f t="shared" si="183"/>
        <v>1451.44</v>
      </c>
    </row>
    <row r="5426" spans="1:10" x14ac:dyDescent="0.2">
      <c r="B5426" s="339" t="s">
        <v>1822</v>
      </c>
      <c r="C5426" s="339">
        <v>2.5</v>
      </c>
      <c r="D5426" s="339" t="s">
        <v>735</v>
      </c>
      <c r="E5426" s="339">
        <v>143.22</v>
      </c>
      <c r="F5426" s="339">
        <v>25.78</v>
      </c>
      <c r="G5426" s="339">
        <f t="shared" si="182"/>
        <v>358.05</v>
      </c>
      <c r="H5426" s="339">
        <f t="shared" si="183"/>
        <v>64.45</v>
      </c>
    </row>
    <row r="5427" spans="1:10" x14ac:dyDescent="0.2">
      <c r="B5427" s="339" t="s">
        <v>1823</v>
      </c>
      <c r="C5427" s="339">
        <v>2</v>
      </c>
      <c r="D5427" s="339" t="s">
        <v>2</v>
      </c>
      <c r="E5427" s="339">
        <v>159.03</v>
      </c>
      <c r="F5427" s="339">
        <v>12.98</v>
      </c>
      <c r="G5427" s="339">
        <f t="shared" si="182"/>
        <v>318.06</v>
      </c>
      <c r="H5427" s="339">
        <f t="shared" si="183"/>
        <v>25.96</v>
      </c>
    </row>
    <row r="5428" spans="1:10" x14ac:dyDescent="0.2">
      <c r="B5428" s="339" t="s">
        <v>1824</v>
      </c>
      <c r="C5428" s="339">
        <v>20</v>
      </c>
      <c r="D5428" s="339" t="s">
        <v>2</v>
      </c>
      <c r="E5428" s="339">
        <v>11.69</v>
      </c>
      <c r="F5428" s="339">
        <v>2.1</v>
      </c>
      <c r="G5428" s="339">
        <f t="shared" si="182"/>
        <v>233.8</v>
      </c>
      <c r="H5428" s="339">
        <f t="shared" si="183"/>
        <v>42</v>
      </c>
    </row>
    <row r="5429" spans="1:10" x14ac:dyDescent="0.2">
      <c r="B5429" s="339" t="s">
        <v>1738</v>
      </c>
    </row>
    <row r="5430" spans="1:10" x14ac:dyDescent="0.2">
      <c r="B5430" s="339" t="s">
        <v>1825</v>
      </c>
      <c r="C5430" s="339">
        <v>4</v>
      </c>
      <c r="D5430" s="339" t="s">
        <v>2</v>
      </c>
      <c r="E5430" s="339">
        <v>1279.60673</v>
      </c>
      <c r="F5430" s="339">
        <v>0</v>
      </c>
      <c r="G5430" s="339">
        <f>ROUND((C5430*(E5430)),2)</f>
        <v>5118.43</v>
      </c>
      <c r="H5430" s="339">
        <f>ROUND((C5430*(F5430)),2)</f>
        <v>0</v>
      </c>
    </row>
    <row r="5431" spans="1:10" x14ac:dyDescent="0.2">
      <c r="B5431" s="339" t="s">
        <v>1826</v>
      </c>
      <c r="C5431" s="339">
        <v>20</v>
      </c>
      <c r="D5431" s="339" t="s">
        <v>2</v>
      </c>
      <c r="E5431" s="339">
        <v>7.7898049999999985</v>
      </c>
      <c r="F5431" s="339">
        <v>0</v>
      </c>
      <c r="G5431" s="339">
        <f>ROUND((C5431*(E5431)),2)</f>
        <v>155.80000000000001</v>
      </c>
      <c r="H5431" s="339">
        <f>ROUND((C5431*(F5431)),2)</f>
        <v>0</v>
      </c>
    </row>
    <row r="5432" spans="1:10" x14ac:dyDescent="0.2">
      <c r="B5432" s="339" t="s">
        <v>707</v>
      </c>
      <c r="G5432" s="339">
        <f>SUM(G5418:G5431)</f>
        <v>17914.579999999998</v>
      </c>
      <c r="H5432" s="339">
        <f>SUM(H5418:H5431)</f>
        <v>2243.77</v>
      </c>
      <c r="I5432" s="340">
        <f>SUM(G5432:H5432)</f>
        <v>20158.349999999999</v>
      </c>
    </row>
    <row r="5434" spans="1:10" ht="24" x14ac:dyDescent="0.2">
      <c r="A5434" s="339">
        <f>+A5414+0.01</f>
        <v>128.12999999999988</v>
      </c>
      <c r="B5434" s="339" t="s">
        <v>1843</v>
      </c>
      <c r="C5434" s="339">
        <v>1</v>
      </c>
      <c r="D5434" s="339" t="s">
        <v>9</v>
      </c>
      <c r="G5434" s="339">
        <f>+G5443/C5436</f>
        <v>16892.04</v>
      </c>
      <c r="H5434" s="339">
        <f>+H5443/C5436</f>
        <v>3040.57</v>
      </c>
      <c r="I5434" s="340">
        <f>+H5434+G5434</f>
        <v>19932.61</v>
      </c>
      <c r="J5434" s="339" t="s">
        <v>701</v>
      </c>
    </row>
    <row r="5435" spans="1:10" x14ac:dyDescent="0.2">
      <c r="B5435" s="339" t="s">
        <v>1844</v>
      </c>
    </row>
    <row r="5436" spans="1:10" x14ac:dyDescent="0.2">
      <c r="B5436" s="339" t="s">
        <v>703</v>
      </c>
      <c r="C5436" s="339">
        <v>1</v>
      </c>
      <c r="D5436" s="339" t="s">
        <v>9</v>
      </c>
    </row>
    <row r="5437" spans="1:10" x14ac:dyDescent="0.2">
      <c r="B5437" s="339" t="s">
        <v>704</v>
      </c>
    </row>
    <row r="5438" spans="1:10" x14ac:dyDescent="0.2">
      <c r="B5438" s="339" t="s">
        <v>1810</v>
      </c>
      <c r="C5438" s="339">
        <v>2</v>
      </c>
      <c r="D5438" s="339" t="s">
        <v>2</v>
      </c>
      <c r="E5438" s="339">
        <v>1690</v>
      </c>
      <c r="F5438" s="339">
        <v>304.2</v>
      </c>
      <c r="G5438" s="339">
        <f>ROUND((C5438*(E5438)),2)</f>
        <v>3380</v>
      </c>
      <c r="H5438" s="339">
        <f>ROUND((C5438*(F5438)),2)</f>
        <v>608.4</v>
      </c>
    </row>
    <row r="5439" spans="1:10" x14ac:dyDescent="0.2">
      <c r="B5439" s="339" t="s">
        <v>1811</v>
      </c>
      <c r="C5439" s="339">
        <v>0.22</v>
      </c>
      <c r="D5439" s="339" t="s">
        <v>1048</v>
      </c>
      <c r="E5439" s="339">
        <v>20512.37</v>
      </c>
      <c r="F5439" s="339">
        <v>3692.23</v>
      </c>
      <c r="G5439" s="339">
        <f>ROUND((C5439*(E5439)),2)</f>
        <v>4512.72</v>
      </c>
      <c r="H5439" s="339">
        <f>ROUND((C5439*(F5439)),2)</f>
        <v>812.29</v>
      </c>
    </row>
    <row r="5440" spans="1:10" x14ac:dyDescent="0.2">
      <c r="B5440" s="339" t="s">
        <v>1812</v>
      </c>
      <c r="C5440" s="339">
        <f>1.18*2</f>
        <v>2.36</v>
      </c>
      <c r="D5440" s="339" t="s">
        <v>1093</v>
      </c>
      <c r="E5440" s="339">
        <v>76.27</v>
      </c>
      <c r="F5440" s="339">
        <v>13.73</v>
      </c>
      <c r="G5440" s="339">
        <f>ROUND((C5440*(E5440)),2)</f>
        <v>180</v>
      </c>
      <c r="H5440" s="339">
        <f>ROUND((C5440*(F5440)),2)</f>
        <v>32.4</v>
      </c>
    </row>
    <row r="5441" spans="1:10" x14ac:dyDescent="0.2">
      <c r="B5441" s="339" t="s">
        <v>1845</v>
      </c>
      <c r="C5441" s="339">
        <f>0.013*10*2</f>
        <v>0.26</v>
      </c>
      <c r="D5441" s="339" t="s">
        <v>782</v>
      </c>
      <c r="E5441" s="339">
        <v>2906.78</v>
      </c>
      <c r="F5441" s="339">
        <v>523.22</v>
      </c>
      <c r="G5441" s="339">
        <f>ROUND((C5441*(E5441)),2)</f>
        <v>755.76</v>
      </c>
      <c r="H5441" s="339">
        <f>ROUND((C5441*(F5441)),2)</f>
        <v>136.04</v>
      </c>
    </row>
    <row r="5442" spans="1:10" x14ac:dyDescent="0.2">
      <c r="B5442" s="339" t="s">
        <v>1814</v>
      </c>
      <c r="C5442" s="339">
        <f>1*0.1*1.1*10</f>
        <v>1.1000000000000001</v>
      </c>
      <c r="D5442" s="339" t="s">
        <v>9</v>
      </c>
      <c r="E5442" s="339">
        <v>7330.51</v>
      </c>
      <c r="F5442" s="339">
        <v>1319.49</v>
      </c>
      <c r="G5442" s="339">
        <f>ROUND((C5442*(E5442)),2)</f>
        <v>8063.56</v>
      </c>
      <c r="H5442" s="339">
        <f>ROUND((C5442*(F5442)),2)</f>
        <v>1451.44</v>
      </c>
    </row>
    <row r="5443" spans="1:10" x14ac:dyDescent="0.2">
      <c r="B5443" s="339" t="s">
        <v>707</v>
      </c>
      <c r="G5443" s="339">
        <f>SUM(G5438:G5442)</f>
        <v>16892.04</v>
      </c>
      <c r="H5443" s="339">
        <f>SUM(H5438:H5442)</f>
        <v>3040.57</v>
      </c>
      <c r="I5443" s="340">
        <f>SUM(G5443:H5443)</f>
        <v>19932.61</v>
      </c>
    </row>
    <row r="5445" spans="1:10" ht="24" x14ac:dyDescent="0.2">
      <c r="A5445" s="339">
        <f>+A5434+0.01</f>
        <v>128.13999999999987</v>
      </c>
      <c r="B5445" s="339" t="s">
        <v>1846</v>
      </c>
      <c r="C5445" s="339">
        <v>1</v>
      </c>
      <c r="D5445" s="339" t="s">
        <v>9</v>
      </c>
      <c r="G5445" s="339">
        <f>+G5460/C5447</f>
        <v>16893.740000000002</v>
      </c>
      <c r="H5445" s="339">
        <f>+H5460/C5447</f>
        <v>2566.0500000000002</v>
      </c>
      <c r="I5445" s="340">
        <f>+H5445+G5445</f>
        <v>19459.79</v>
      </c>
      <c r="J5445" s="339" t="s">
        <v>701</v>
      </c>
    </row>
    <row r="5446" spans="1:10" x14ac:dyDescent="0.2">
      <c r="B5446" s="339" t="s">
        <v>1847</v>
      </c>
    </row>
    <row r="5447" spans="1:10" x14ac:dyDescent="0.2">
      <c r="B5447" s="339" t="s">
        <v>703</v>
      </c>
      <c r="C5447" s="339">
        <v>1</v>
      </c>
      <c r="D5447" s="339" t="s">
        <v>9</v>
      </c>
    </row>
    <row r="5448" spans="1:10" x14ac:dyDescent="0.2">
      <c r="B5448" s="339" t="s">
        <v>704</v>
      </c>
    </row>
    <row r="5449" spans="1:10" x14ac:dyDescent="0.2">
      <c r="B5449" s="339" t="s">
        <v>1817</v>
      </c>
      <c r="C5449" s="339">
        <v>10</v>
      </c>
      <c r="D5449" s="339" t="s">
        <v>1818</v>
      </c>
      <c r="E5449" s="339">
        <v>45.19</v>
      </c>
      <c r="F5449" s="339">
        <v>8.1300000000000008</v>
      </c>
      <c r="G5449" s="339">
        <f t="shared" ref="G5449:G5456" si="184">ROUND((C5449*(E5449)),2)</f>
        <v>451.9</v>
      </c>
      <c r="H5449" s="339">
        <f t="shared" ref="H5449:H5456" si="185">ROUND((C5449*(F5449)),2)</f>
        <v>81.3</v>
      </c>
    </row>
    <row r="5450" spans="1:10" x14ac:dyDescent="0.2">
      <c r="B5450" s="339" t="s">
        <v>1811</v>
      </c>
      <c r="C5450" s="339">
        <v>0.22</v>
      </c>
      <c r="D5450" s="339" t="s">
        <v>1048</v>
      </c>
      <c r="E5450" s="339">
        <v>20512.37</v>
      </c>
      <c r="F5450" s="339">
        <v>3692.23</v>
      </c>
      <c r="G5450" s="339">
        <f t="shared" si="184"/>
        <v>4512.72</v>
      </c>
      <c r="H5450" s="339">
        <f t="shared" si="185"/>
        <v>812.29</v>
      </c>
    </row>
    <row r="5451" spans="1:10" x14ac:dyDescent="0.2">
      <c r="B5451" s="339" t="s">
        <v>1812</v>
      </c>
      <c r="C5451" s="339">
        <v>2.36</v>
      </c>
      <c r="D5451" s="339" t="s">
        <v>1093</v>
      </c>
      <c r="E5451" s="339">
        <v>76.27</v>
      </c>
      <c r="F5451" s="339">
        <v>13.73</v>
      </c>
      <c r="G5451" s="339">
        <f t="shared" si="184"/>
        <v>180</v>
      </c>
      <c r="H5451" s="339">
        <f t="shared" si="185"/>
        <v>32.4</v>
      </c>
    </row>
    <row r="5452" spans="1:10" x14ac:dyDescent="0.2">
      <c r="B5452" s="339" t="s">
        <v>1845</v>
      </c>
      <c r="C5452" s="339">
        <v>0.26</v>
      </c>
      <c r="D5452" s="339" t="s">
        <v>782</v>
      </c>
      <c r="E5452" s="339">
        <v>2906.78</v>
      </c>
      <c r="F5452" s="339">
        <v>523.22</v>
      </c>
      <c r="G5452" s="339">
        <f t="shared" si="184"/>
        <v>755.76</v>
      </c>
      <c r="H5452" s="339">
        <f t="shared" si="185"/>
        <v>136.04</v>
      </c>
    </row>
    <row r="5453" spans="1:10" x14ac:dyDescent="0.2">
      <c r="B5453" s="339" t="s">
        <v>1819</v>
      </c>
      <c r="C5453" s="339">
        <f>0.00069*5</f>
        <v>3.4499999999999999E-3</v>
      </c>
      <c r="D5453" s="339" t="s">
        <v>692</v>
      </c>
      <c r="E5453" s="339">
        <v>13650</v>
      </c>
      <c r="F5453" s="339">
        <v>2457</v>
      </c>
      <c r="G5453" s="339">
        <f t="shared" si="184"/>
        <v>47.09</v>
      </c>
      <c r="H5453" s="339">
        <f t="shared" si="185"/>
        <v>8.48</v>
      </c>
    </row>
    <row r="5454" spans="1:10" x14ac:dyDescent="0.2">
      <c r="B5454" s="339" t="s">
        <v>1821</v>
      </c>
      <c r="C5454" s="339">
        <f>1.5*10</f>
        <v>15</v>
      </c>
      <c r="D5454" s="339" t="s">
        <v>692</v>
      </c>
      <c r="E5454" s="339">
        <v>8.58</v>
      </c>
      <c r="F5454" s="339">
        <v>1.54</v>
      </c>
      <c r="G5454" s="339">
        <f t="shared" si="184"/>
        <v>128.69999999999999</v>
      </c>
      <c r="H5454" s="339">
        <f t="shared" si="185"/>
        <v>23.1</v>
      </c>
    </row>
    <row r="5455" spans="1:10" x14ac:dyDescent="0.2">
      <c r="B5455" s="339" t="s">
        <v>1814</v>
      </c>
      <c r="C5455" s="339">
        <f>1*0.1*1.1*10</f>
        <v>1.1000000000000001</v>
      </c>
      <c r="D5455" s="339" t="s">
        <v>9</v>
      </c>
      <c r="E5455" s="339">
        <v>7330.51</v>
      </c>
      <c r="F5455" s="339">
        <v>1319.49</v>
      </c>
      <c r="G5455" s="339">
        <f t="shared" si="184"/>
        <v>8063.56</v>
      </c>
      <c r="H5455" s="339">
        <f t="shared" si="185"/>
        <v>1451.44</v>
      </c>
    </row>
    <row r="5456" spans="1:10" x14ac:dyDescent="0.2">
      <c r="B5456" s="339" t="s">
        <v>1824</v>
      </c>
      <c r="C5456" s="339">
        <v>10</v>
      </c>
      <c r="D5456" s="339" t="s">
        <v>2</v>
      </c>
      <c r="E5456" s="339">
        <v>11.69</v>
      </c>
      <c r="F5456" s="339">
        <v>2.1</v>
      </c>
      <c r="G5456" s="339">
        <f t="shared" si="184"/>
        <v>116.9</v>
      </c>
      <c r="H5456" s="339">
        <f t="shared" si="185"/>
        <v>21</v>
      </c>
    </row>
    <row r="5457" spans="1:10" x14ac:dyDescent="0.2">
      <c r="B5457" s="339" t="s">
        <v>1738</v>
      </c>
    </row>
    <row r="5458" spans="1:10" x14ac:dyDescent="0.2">
      <c r="B5458" s="339" t="s">
        <v>1825</v>
      </c>
      <c r="C5458" s="339">
        <v>2</v>
      </c>
      <c r="D5458" s="339" t="s">
        <v>2</v>
      </c>
      <c r="E5458" s="339">
        <v>1279.60673</v>
      </c>
      <c r="F5458" s="339">
        <v>0</v>
      </c>
      <c r="G5458" s="339">
        <f>ROUND((C5458*(E5458)),2)</f>
        <v>2559.21</v>
      </c>
      <c r="H5458" s="339">
        <f>ROUND((C5458*(F5458)),2)</f>
        <v>0</v>
      </c>
    </row>
    <row r="5459" spans="1:10" x14ac:dyDescent="0.2">
      <c r="B5459" s="339" t="s">
        <v>1826</v>
      </c>
      <c r="C5459" s="339">
        <v>10</v>
      </c>
      <c r="D5459" s="339" t="s">
        <v>2</v>
      </c>
      <c r="E5459" s="339">
        <v>7.7898049999999985</v>
      </c>
      <c r="F5459" s="339">
        <v>0</v>
      </c>
      <c r="G5459" s="339">
        <f>ROUND((C5459*(E5459)),2)</f>
        <v>77.900000000000006</v>
      </c>
      <c r="H5459" s="339">
        <f>ROUND((C5459*(F5459)),2)</f>
        <v>0</v>
      </c>
    </row>
    <row r="5460" spans="1:10" x14ac:dyDescent="0.2">
      <c r="B5460" s="339" t="s">
        <v>707</v>
      </c>
      <c r="G5460" s="339">
        <f>SUM(G5449:G5459)</f>
        <v>16893.740000000002</v>
      </c>
      <c r="H5460" s="339">
        <f>SUM(H5449:H5459)</f>
        <v>2566.0500000000002</v>
      </c>
      <c r="I5460" s="340">
        <f>SUM(G5460:H5460)</f>
        <v>19459.79</v>
      </c>
    </row>
    <row r="5462" spans="1:10" ht="24" x14ac:dyDescent="0.2">
      <c r="A5462" s="339">
        <f>+A5445+0.01</f>
        <v>128.14999999999986</v>
      </c>
      <c r="B5462" s="339" t="s">
        <v>1848</v>
      </c>
      <c r="C5462" s="339">
        <v>1</v>
      </c>
      <c r="D5462" s="339" t="s">
        <v>9</v>
      </c>
      <c r="G5462" s="339">
        <f>+G5477/C5464</f>
        <v>16820.030000000002</v>
      </c>
      <c r="H5462" s="339">
        <f>+H5477/C5464</f>
        <v>2552.87</v>
      </c>
      <c r="I5462" s="340">
        <f>+H5462+G5462</f>
        <v>19372.900000000001</v>
      </c>
      <c r="J5462" s="339" t="s">
        <v>701</v>
      </c>
    </row>
    <row r="5463" spans="1:10" x14ac:dyDescent="0.2">
      <c r="B5463" s="339" t="s">
        <v>1849</v>
      </c>
    </row>
    <row r="5464" spans="1:10" x14ac:dyDescent="0.2">
      <c r="B5464" s="339" t="s">
        <v>703</v>
      </c>
      <c r="C5464" s="339">
        <v>1</v>
      </c>
      <c r="D5464" s="339" t="s">
        <v>9</v>
      </c>
    </row>
    <row r="5465" spans="1:10" x14ac:dyDescent="0.2">
      <c r="B5465" s="339" t="s">
        <v>704</v>
      </c>
    </row>
    <row r="5466" spans="1:10" x14ac:dyDescent="0.2">
      <c r="B5466" s="339" t="s">
        <v>1829</v>
      </c>
      <c r="C5466" s="339">
        <v>10</v>
      </c>
      <c r="D5466" s="339" t="s">
        <v>1818</v>
      </c>
      <c r="E5466" s="339">
        <v>37.75</v>
      </c>
      <c r="F5466" s="339">
        <v>6.8</v>
      </c>
      <c r="G5466" s="339">
        <f t="shared" ref="G5466:G5473" si="186">ROUND((C5466*(E5466)),2)</f>
        <v>377.5</v>
      </c>
      <c r="H5466" s="339">
        <f t="shared" ref="H5466:H5473" si="187">ROUND((C5466*(F5466)),2)</f>
        <v>68</v>
      </c>
    </row>
    <row r="5467" spans="1:10" x14ac:dyDescent="0.2">
      <c r="B5467" s="339" t="s">
        <v>1811</v>
      </c>
      <c r="C5467" s="339">
        <v>0.22</v>
      </c>
      <c r="D5467" s="339" t="s">
        <v>1048</v>
      </c>
      <c r="E5467" s="339">
        <v>20512.37</v>
      </c>
      <c r="F5467" s="339">
        <v>3692.23</v>
      </c>
      <c r="G5467" s="339">
        <f t="shared" si="186"/>
        <v>4512.72</v>
      </c>
      <c r="H5467" s="339">
        <f t="shared" si="187"/>
        <v>812.29</v>
      </c>
    </row>
    <row r="5468" spans="1:10" x14ac:dyDescent="0.2">
      <c r="B5468" s="339" t="s">
        <v>1812</v>
      </c>
      <c r="C5468" s="339">
        <v>2.36</v>
      </c>
      <c r="D5468" s="339" t="s">
        <v>1093</v>
      </c>
      <c r="E5468" s="339">
        <v>76.27</v>
      </c>
      <c r="F5468" s="339">
        <v>13.73</v>
      </c>
      <c r="G5468" s="339">
        <f t="shared" si="186"/>
        <v>180</v>
      </c>
      <c r="H5468" s="339">
        <f t="shared" si="187"/>
        <v>32.4</v>
      </c>
    </row>
    <row r="5469" spans="1:10" x14ac:dyDescent="0.2">
      <c r="B5469" s="339" t="s">
        <v>1845</v>
      </c>
      <c r="C5469" s="339">
        <v>0.26</v>
      </c>
      <c r="D5469" s="339" t="s">
        <v>782</v>
      </c>
      <c r="E5469" s="339">
        <v>2906.78</v>
      </c>
      <c r="F5469" s="339">
        <v>523.22</v>
      </c>
      <c r="G5469" s="339">
        <f t="shared" si="186"/>
        <v>755.76</v>
      </c>
      <c r="H5469" s="339">
        <f t="shared" si="187"/>
        <v>136.04</v>
      </c>
    </row>
    <row r="5470" spans="1:10" x14ac:dyDescent="0.2">
      <c r="B5470" s="339" t="s">
        <v>1819</v>
      </c>
      <c r="C5470" s="339">
        <v>3.5000000000000001E-3</v>
      </c>
      <c r="D5470" s="339" t="s">
        <v>692</v>
      </c>
      <c r="E5470" s="339">
        <v>13650</v>
      </c>
      <c r="F5470" s="339">
        <v>2457</v>
      </c>
      <c r="G5470" s="339">
        <f t="shared" si="186"/>
        <v>47.78</v>
      </c>
      <c r="H5470" s="339">
        <f t="shared" si="187"/>
        <v>8.6</v>
      </c>
    </row>
    <row r="5471" spans="1:10" x14ac:dyDescent="0.2">
      <c r="B5471" s="339" t="s">
        <v>1821</v>
      </c>
      <c r="C5471" s="339">
        <v>15</v>
      </c>
      <c r="D5471" s="339" t="s">
        <v>692</v>
      </c>
      <c r="E5471" s="339">
        <v>8.58</v>
      </c>
      <c r="F5471" s="339">
        <v>1.54</v>
      </c>
      <c r="G5471" s="339">
        <f t="shared" si="186"/>
        <v>128.69999999999999</v>
      </c>
      <c r="H5471" s="339">
        <f t="shared" si="187"/>
        <v>23.1</v>
      </c>
    </row>
    <row r="5472" spans="1:10" x14ac:dyDescent="0.2">
      <c r="B5472" s="339" t="s">
        <v>1814</v>
      </c>
      <c r="C5472" s="339">
        <v>1.1000000000000001</v>
      </c>
      <c r="D5472" s="339" t="s">
        <v>9</v>
      </c>
      <c r="E5472" s="339">
        <v>7330.51</v>
      </c>
      <c r="F5472" s="339">
        <v>1319.49</v>
      </c>
      <c r="G5472" s="339">
        <f t="shared" si="186"/>
        <v>8063.56</v>
      </c>
      <c r="H5472" s="339">
        <f t="shared" si="187"/>
        <v>1451.44</v>
      </c>
    </row>
    <row r="5473" spans="1:10" x14ac:dyDescent="0.2">
      <c r="B5473" s="339" t="s">
        <v>1824</v>
      </c>
      <c r="C5473" s="339">
        <v>10</v>
      </c>
      <c r="D5473" s="339" t="s">
        <v>2</v>
      </c>
      <c r="E5473" s="339">
        <v>11.69</v>
      </c>
      <c r="F5473" s="339">
        <v>2.1</v>
      </c>
      <c r="G5473" s="339">
        <f t="shared" si="186"/>
        <v>116.9</v>
      </c>
      <c r="H5473" s="339">
        <f t="shared" si="187"/>
        <v>21</v>
      </c>
    </row>
    <row r="5474" spans="1:10" x14ac:dyDescent="0.2">
      <c r="B5474" s="339" t="s">
        <v>1738</v>
      </c>
    </row>
    <row r="5475" spans="1:10" x14ac:dyDescent="0.2">
      <c r="B5475" s="339" t="s">
        <v>1825</v>
      </c>
      <c r="C5475" s="339">
        <v>2</v>
      </c>
      <c r="D5475" s="339" t="s">
        <v>2</v>
      </c>
      <c r="E5475" s="339">
        <v>1279.60673</v>
      </c>
      <c r="F5475" s="339">
        <v>0</v>
      </c>
      <c r="G5475" s="339">
        <f>ROUND((C5475*(E5475)),2)</f>
        <v>2559.21</v>
      </c>
      <c r="H5475" s="339">
        <f>ROUND((C5475*(F5475)),2)</f>
        <v>0</v>
      </c>
    </row>
    <row r="5476" spans="1:10" x14ac:dyDescent="0.2">
      <c r="B5476" s="339" t="s">
        <v>1826</v>
      </c>
      <c r="C5476" s="339">
        <v>10</v>
      </c>
      <c r="D5476" s="339" t="s">
        <v>2</v>
      </c>
      <c r="E5476" s="339">
        <v>7.7898049999999985</v>
      </c>
      <c r="F5476" s="339">
        <v>0</v>
      </c>
      <c r="G5476" s="339">
        <f>ROUND((C5476*(E5476)),2)</f>
        <v>77.900000000000006</v>
      </c>
      <c r="H5476" s="339">
        <f>ROUND((C5476*(F5476)),2)</f>
        <v>0</v>
      </c>
    </row>
    <row r="5477" spans="1:10" x14ac:dyDescent="0.2">
      <c r="B5477" s="339" t="s">
        <v>707</v>
      </c>
      <c r="G5477" s="339">
        <f>SUM(G5466:G5476)</f>
        <v>16820.030000000002</v>
      </c>
      <c r="H5477" s="339">
        <f>SUM(H5466:H5476)</f>
        <v>2552.87</v>
      </c>
      <c r="I5477" s="340">
        <f>SUM(G5477:H5477)</f>
        <v>19372.900000000001</v>
      </c>
    </row>
    <row r="5479" spans="1:10" ht="24" x14ac:dyDescent="0.2">
      <c r="A5479" s="339">
        <f>+A5462+0.01</f>
        <v>128.15999999999985</v>
      </c>
      <c r="B5479" s="339" t="s">
        <v>1850</v>
      </c>
      <c r="C5479" s="339">
        <v>1</v>
      </c>
      <c r="D5479" s="339" t="s">
        <v>9</v>
      </c>
      <c r="G5479" s="339">
        <f>+G5494/C5481</f>
        <v>16633.230000000003</v>
      </c>
      <c r="H5479" s="339">
        <f>+H5494/C5481</f>
        <v>2519.17</v>
      </c>
      <c r="I5479" s="340">
        <f>+H5479+G5479</f>
        <v>19152.400000000001</v>
      </c>
      <c r="J5479" s="339" t="s">
        <v>701</v>
      </c>
    </row>
    <row r="5480" spans="1:10" x14ac:dyDescent="0.2">
      <c r="B5480" s="339" t="s">
        <v>1849</v>
      </c>
    </row>
    <row r="5481" spans="1:10" x14ac:dyDescent="0.2">
      <c r="B5481" s="339" t="s">
        <v>703</v>
      </c>
      <c r="C5481" s="339">
        <v>1</v>
      </c>
      <c r="D5481" s="339" t="s">
        <v>9</v>
      </c>
    </row>
    <row r="5482" spans="1:10" x14ac:dyDescent="0.2">
      <c r="B5482" s="339" t="s">
        <v>704</v>
      </c>
    </row>
    <row r="5483" spans="1:10" x14ac:dyDescent="0.2">
      <c r="B5483" s="339" t="s">
        <v>1831</v>
      </c>
      <c r="C5483" s="339">
        <v>10</v>
      </c>
      <c r="D5483" s="339" t="s">
        <v>1818</v>
      </c>
      <c r="E5483" s="339">
        <v>19.07</v>
      </c>
      <c r="F5483" s="339">
        <v>3.43</v>
      </c>
      <c r="G5483" s="339">
        <f t="shared" ref="G5483:G5490" si="188">ROUND((C5483*(E5483)),2)</f>
        <v>190.7</v>
      </c>
      <c r="H5483" s="339">
        <f t="shared" ref="H5483:H5490" si="189">ROUND((C5483*(F5483)),2)</f>
        <v>34.299999999999997</v>
      </c>
    </row>
    <row r="5484" spans="1:10" x14ac:dyDescent="0.2">
      <c r="B5484" s="339" t="s">
        <v>1811</v>
      </c>
      <c r="C5484" s="339">
        <v>0.22</v>
      </c>
      <c r="D5484" s="339" t="s">
        <v>1048</v>
      </c>
      <c r="E5484" s="339">
        <v>20512.37</v>
      </c>
      <c r="F5484" s="339">
        <v>3692.23</v>
      </c>
      <c r="G5484" s="339">
        <f t="shared" si="188"/>
        <v>4512.72</v>
      </c>
      <c r="H5484" s="339">
        <f t="shared" si="189"/>
        <v>812.29</v>
      </c>
    </row>
    <row r="5485" spans="1:10" x14ac:dyDescent="0.2">
      <c r="B5485" s="339" t="s">
        <v>1812</v>
      </c>
      <c r="C5485" s="339">
        <v>2.36</v>
      </c>
      <c r="D5485" s="339" t="s">
        <v>1093</v>
      </c>
      <c r="E5485" s="339">
        <v>76.27</v>
      </c>
      <c r="F5485" s="339">
        <v>13.73</v>
      </c>
      <c r="G5485" s="339">
        <f t="shared" si="188"/>
        <v>180</v>
      </c>
      <c r="H5485" s="339">
        <f t="shared" si="189"/>
        <v>32.4</v>
      </c>
    </row>
    <row r="5486" spans="1:10" x14ac:dyDescent="0.2">
      <c r="B5486" s="339" t="s">
        <v>1845</v>
      </c>
      <c r="C5486" s="339">
        <v>0.26</v>
      </c>
      <c r="D5486" s="339" t="s">
        <v>782</v>
      </c>
      <c r="E5486" s="339">
        <v>2906.78</v>
      </c>
      <c r="F5486" s="339">
        <v>523.22</v>
      </c>
      <c r="G5486" s="339">
        <f t="shared" si="188"/>
        <v>755.76</v>
      </c>
      <c r="H5486" s="339">
        <f t="shared" si="189"/>
        <v>136.04</v>
      </c>
    </row>
    <row r="5487" spans="1:10" x14ac:dyDescent="0.2">
      <c r="B5487" s="339" t="s">
        <v>1819</v>
      </c>
      <c r="C5487" s="339">
        <v>3.5000000000000001E-3</v>
      </c>
      <c r="D5487" s="339" t="s">
        <v>692</v>
      </c>
      <c r="E5487" s="339">
        <v>13650</v>
      </c>
      <c r="F5487" s="339">
        <v>2457</v>
      </c>
      <c r="G5487" s="339">
        <f t="shared" si="188"/>
        <v>47.78</v>
      </c>
      <c r="H5487" s="339">
        <f t="shared" si="189"/>
        <v>8.6</v>
      </c>
    </row>
    <row r="5488" spans="1:10" x14ac:dyDescent="0.2">
      <c r="B5488" s="339" t="s">
        <v>1821</v>
      </c>
      <c r="C5488" s="339">
        <v>15</v>
      </c>
      <c r="D5488" s="339" t="s">
        <v>692</v>
      </c>
      <c r="E5488" s="339">
        <v>8.58</v>
      </c>
      <c r="F5488" s="339">
        <v>1.54</v>
      </c>
      <c r="G5488" s="339">
        <f t="shared" si="188"/>
        <v>128.69999999999999</v>
      </c>
      <c r="H5488" s="339">
        <f t="shared" si="189"/>
        <v>23.1</v>
      </c>
    </row>
    <row r="5489" spans="1:10" x14ac:dyDescent="0.2">
      <c r="B5489" s="339" t="s">
        <v>1814</v>
      </c>
      <c r="C5489" s="339">
        <v>1.1000000000000001</v>
      </c>
      <c r="D5489" s="339" t="s">
        <v>9</v>
      </c>
      <c r="E5489" s="339">
        <v>7330.51</v>
      </c>
      <c r="F5489" s="339">
        <v>1319.49</v>
      </c>
      <c r="G5489" s="339">
        <f t="shared" si="188"/>
        <v>8063.56</v>
      </c>
      <c r="H5489" s="339">
        <f t="shared" si="189"/>
        <v>1451.44</v>
      </c>
    </row>
    <row r="5490" spans="1:10" x14ac:dyDescent="0.2">
      <c r="B5490" s="339" t="s">
        <v>1824</v>
      </c>
      <c r="C5490" s="339">
        <v>10</v>
      </c>
      <c r="D5490" s="339" t="s">
        <v>2</v>
      </c>
      <c r="E5490" s="339">
        <v>11.69</v>
      </c>
      <c r="F5490" s="339">
        <v>2.1</v>
      </c>
      <c r="G5490" s="339">
        <f t="shared" si="188"/>
        <v>116.9</v>
      </c>
      <c r="H5490" s="339">
        <f t="shared" si="189"/>
        <v>21</v>
      </c>
    </row>
    <row r="5491" spans="1:10" x14ac:dyDescent="0.2">
      <c r="B5491" s="339" t="s">
        <v>1738</v>
      </c>
    </row>
    <row r="5492" spans="1:10" x14ac:dyDescent="0.2">
      <c r="B5492" s="339" t="s">
        <v>1825</v>
      </c>
      <c r="C5492" s="339">
        <v>2</v>
      </c>
      <c r="D5492" s="339" t="s">
        <v>2</v>
      </c>
      <c r="E5492" s="339">
        <v>1279.60673</v>
      </c>
      <c r="F5492" s="339">
        <v>0</v>
      </c>
      <c r="G5492" s="339">
        <f>ROUND((C5492*(E5492)),2)</f>
        <v>2559.21</v>
      </c>
      <c r="H5492" s="339">
        <f>ROUND((C5492*(F5492)),2)</f>
        <v>0</v>
      </c>
    </row>
    <row r="5493" spans="1:10" x14ac:dyDescent="0.2">
      <c r="B5493" s="339" t="s">
        <v>1826</v>
      </c>
      <c r="C5493" s="339">
        <v>10</v>
      </c>
      <c r="D5493" s="339" t="s">
        <v>2</v>
      </c>
      <c r="E5493" s="339">
        <v>7.7898049999999985</v>
      </c>
      <c r="F5493" s="339">
        <v>0</v>
      </c>
      <c r="G5493" s="339">
        <f>ROUND((C5493*(E5493)),2)</f>
        <v>77.900000000000006</v>
      </c>
      <c r="H5493" s="339">
        <f>ROUND((C5493*(F5493)),2)</f>
        <v>0</v>
      </c>
    </row>
    <row r="5494" spans="1:10" x14ac:dyDescent="0.2">
      <c r="B5494" s="339" t="s">
        <v>707</v>
      </c>
      <c r="G5494" s="339">
        <f>SUM(G5483:G5493)</f>
        <v>16633.230000000003</v>
      </c>
      <c r="H5494" s="339">
        <f>SUM(H5483:H5493)</f>
        <v>2519.17</v>
      </c>
      <c r="I5494" s="340">
        <f>SUM(G5494:H5494)</f>
        <v>19152.400000000001</v>
      </c>
    </row>
    <row r="5496" spans="1:10" ht="24" x14ac:dyDescent="0.2">
      <c r="A5496" s="339">
        <f>+A5479+0.01</f>
        <v>128.16999999999985</v>
      </c>
      <c r="B5496" s="339" t="s">
        <v>1851</v>
      </c>
      <c r="C5496" s="339">
        <v>1</v>
      </c>
      <c r="D5496" s="339" t="s">
        <v>9</v>
      </c>
      <c r="G5496" s="339">
        <f>+G5505/C5498</f>
        <v>17312.740000000002</v>
      </c>
      <c r="H5496" s="339">
        <f>+H5505/C5498</f>
        <v>3116.3</v>
      </c>
      <c r="I5496" s="340">
        <f>+H5496+G5496</f>
        <v>20429.04</v>
      </c>
      <c r="J5496" s="339" t="s">
        <v>701</v>
      </c>
    </row>
    <row r="5497" spans="1:10" x14ac:dyDescent="0.2">
      <c r="B5497" s="339" t="s">
        <v>1844</v>
      </c>
    </row>
    <row r="5498" spans="1:10" x14ac:dyDescent="0.2">
      <c r="B5498" s="339" t="s">
        <v>703</v>
      </c>
      <c r="C5498" s="339">
        <v>1</v>
      </c>
      <c r="D5498" s="339" t="s">
        <v>9</v>
      </c>
    </row>
    <row r="5499" spans="1:10" x14ac:dyDescent="0.2">
      <c r="B5499" s="339" t="s">
        <v>704</v>
      </c>
    </row>
    <row r="5500" spans="1:10" x14ac:dyDescent="0.2">
      <c r="B5500" s="339" t="s">
        <v>1810</v>
      </c>
      <c r="C5500" s="339">
        <v>2</v>
      </c>
      <c r="D5500" s="339" t="s">
        <v>2</v>
      </c>
      <c r="E5500" s="339">
        <v>1690</v>
      </c>
      <c r="F5500" s="339">
        <v>304.2</v>
      </c>
      <c r="G5500" s="339">
        <f>ROUND((C5500*(E5500)),2)</f>
        <v>3380</v>
      </c>
      <c r="H5500" s="339">
        <f>ROUND((C5500*(F5500)),2)</f>
        <v>608.4</v>
      </c>
    </row>
    <row r="5501" spans="1:10" x14ac:dyDescent="0.2">
      <c r="B5501" s="339" t="s">
        <v>1834</v>
      </c>
      <c r="C5501" s="339">
        <v>0.22</v>
      </c>
      <c r="D5501" s="339" t="s">
        <v>1048</v>
      </c>
      <c r="E5501" s="339">
        <v>22358.77</v>
      </c>
      <c r="F5501" s="339">
        <v>4024.58</v>
      </c>
      <c r="G5501" s="339">
        <f>ROUND((C5501*(E5501)),2)</f>
        <v>4918.93</v>
      </c>
      <c r="H5501" s="339">
        <f>ROUND((C5501*(F5501)),2)</f>
        <v>885.41</v>
      </c>
    </row>
    <row r="5502" spans="1:10" x14ac:dyDescent="0.2">
      <c r="B5502" s="339" t="s">
        <v>1812</v>
      </c>
      <c r="C5502" s="339">
        <v>2.5499999999999998</v>
      </c>
      <c r="D5502" s="339" t="s">
        <v>1093</v>
      </c>
      <c r="E5502" s="339">
        <v>76.27</v>
      </c>
      <c r="F5502" s="339">
        <v>13.73</v>
      </c>
      <c r="G5502" s="339">
        <f>ROUND((C5502*(E5502)),2)</f>
        <v>194.49</v>
      </c>
      <c r="H5502" s="339">
        <f>ROUND((C5502*(F5502)),2)</f>
        <v>35.01</v>
      </c>
    </row>
    <row r="5503" spans="1:10" x14ac:dyDescent="0.2">
      <c r="B5503" s="339" t="s">
        <v>1845</v>
      </c>
      <c r="C5503" s="339">
        <f>0.013*10*2</f>
        <v>0.26</v>
      </c>
      <c r="D5503" s="339" t="s">
        <v>782</v>
      </c>
      <c r="E5503" s="339">
        <v>2906.78</v>
      </c>
      <c r="F5503" s="339">
        <v>523.22</v>
      </c>
      <c r="G5503" s="339">
        <f>ROUND((C5503*(E5503)),2)</f>
        <v>755.76</v>
      </c>
      <c r="H5503" s="339">
        <f>ROUND((C5503*(F5503)),2)</f>
        <v>136.04</v>
      </c>
    </row>
    <row r="5504" spans="1:10" x14ac:dyDescent="0.2">
      <c r="B5504" s="339" t="s">
        <v>1814</v>
      </c>
      <c r="C5504" s="339">
        <f>1*0.1*1.1*10</f>
        <v>1.1000000000000001</v>
      </c>
      <c r="D5504" s="339" t="s">
        <v>9</v>
      </c>
      <c r="E5504" s="339">
        <v>7330.51</v>
      </c>
      <c r="F5504" s="339">
        <v>1319.49</v>
      </c>
      <c r="G5504" s="339">
        <f>ROUND((C5504*(E5504)),2)</f>
        <v>8063.56</v>
      </c>
      <c r="H5504" s="339">
        <f>ROUND((C5504*(F5504)),2)</f>
        <v>1451.44</v>
      </c>
    </row>
    <row r="5505" spans="1:10" x14ac:dyDescent="0.2">
      <c r="B5505" s="339" t="s">
        <v>707</v>
      </c>
      <c r="G5505" s="339">
        <f>SUM(G5500:G5504)</f>
        <v>17312.740000000002</v>
      </c>
      <c r="H5505" s="339">
        <f>SUM(H5500:H5504)</f>
        <v>3116.3</v>
      </c>
      <c r="I5505" s="340">
        <f>SUM(G5505:H5505)</f>
        <v>20429.04</v>
      </c>
    </row>
    <row r="5507" spans="1:10" ht="24" x14ac:dyDescent="0.2">
      <c r="A5507" s="339">
        <f>+A5496+0.01</f>
        <v>128.17999999999984</v>
      </c>
      <c r="B5507" s="339" t="s">
        <v>1852</v>
      </c>
      <c r="C5507" s="339">
        <v>1</v>
      </c>
      <c r="D5507" s="339" t="s">
        <v>9</v>
      </c>
      <c r="G5507" s="339">
        <f>+G5522/C5509</f>
        <v>17314.440000000002</v>
      </c>
      <c r="H5507" s="339">
        <f>+H5522/C5509</f>
        <v>2641.7799999999997</v>
      </c>
      <c r="I5507" s="340">
        <f>+H5507+G5507</f>
        <v>19956.22</v>
      </c>
      <c r="J5507" s="339" t="s">
        <v>701</v>
      </c>
    </row>
    <row r="5508" spans="1:10" x14ac:dyDescent="0.2">
      <c r="B5508" s="339" t="s">
        <v>1847</v>
      </c>
    </row>
    <row r="5509" spans="1:10" x14ac:dyDescent="0.2">
      <c r="B5509" s="339" t="s">
        <v>703</v>
      </c>
      <c r="C5509" s="339">
        <v>1</v>
      </c>
      <c r="D5509" s="339" t="s">
        <v>9</v>
      </c>
    </row>
    <row r="5510" spans="1:10" x14ac:dyDescent="0.2">
      <c r="B5510" s="339" t="s">
        <v>704</v>
      </c>
    </row>
    <row r="5511" spans="1:10" x14ac:dyDescent="0.2">
      <c r="B5511" s="339" t="s">
        <v>1817</v>
      </c>
      <c r="C5511" s="339">
        <v>10</v>
      </c>
      <c r="D5511" s="339" t="s">
        <v>1818</v>
      </c>
      <c r="E5511" s="339">
        <v>45.19</v>
      </c>
      <c r="F5511" s="339">
        <v>8.1300000000000008</v>
      </c>
      <c r="G5511" s="339">
        <f t="shared" ref="G5511:G5518" si="190">ROUND((C5511*(E5511)),2)</f>
        <v>451.9</v>
      </c>
      <c r="H5511" s="339">
        <f t="shared" ref="H5511:H5518" si="191">ROUND((C5511*(F5511)),2)</f>
        <v>81.3</v>
      </c>
    </row>
    <row r="5512" spans="1:10" x14ac:dyDescent="0.2">
      <c r="B5512" s="339" t="s">
        <v>1834</v>
      </c>
      <c r="C5512" s="339">
        <v>0.22</v>
      </c>
      <c r="D5512" s="339" t="s">
        <v>1048</v>
      </c>
      <c r="E5512" s="339">
        <v>22358.77</v>
      </c>
      <c r="F5512" s="339">
        <v>4024.58</v>
      </c>
      <c r="G5512" s="339">
        <f t="shared" si="190"/>
        <v>4918.93</v>
      </c>
      <c r="H5512" s="339">
        <f t="shared" si="191"/>
        <v>885.41</v>
      </c>
    </row>
    <row r="5513" spans="1:10" x14ac:dyDescent="0.2">
      <c r="B5513" s="339" t="s">
        <v>1812</v>
      </c>
      <c r="C5513" s="339">
        <v>2.5499999999999998</v>
      </c>
      <c r="D5513" s="339" t="s">
        <v>1093</v>
      </c>
      <c r="E5513" s="339">
        <v>76.27</v>
      </c>
      <c r="F5513" s="339">
        <v>13.73</v>
      </c>
      <c r="G5513" s="339">
        <f t="shared" si="190"/>
        <v>194.49</v>
      </c>
      <c r="H5513" s="339">
        <f t="shared" si="191"/>
        <v>35.01</v>
      </c>
    </row>
    <row r="5514" spans="1:10" x14ac:dyDescent="0.2">
      <c r="B5514" s="339" t="s">
        <v>1845</v>
      </c>
      <c r="C5514" s="339">
        <v>0.26</v>
      </c>
      <c r="D5514" s="339" t="s">
        <v>782</v>
      </c>
      <c r="E5514" s="339">
        <v>2906.78</v>
      </c>
      <c r="F5514" s="339">
        <v>523.22</v>
      </c>
      <c r="G5514" s="339">
        <f t="shared" si="190"/>
        <v>755.76</v>
      </c>
      <c r="H5514" s="339">
        <f t="shared" si="191"/>
        <v>136.04</v>
      </c>
    </row>
    <row r="5515" spans="1:10" x14ac:dyDescent="0.2">
      <c r="B5515" s="339" t="s">
        <v>1819</v>
      </c>
      <c r="C5515" s="339">
        <f>0.00069*5</f>
        <v>3.4499999999999999E-3</v>
      </c>
      <c r="D5515" s="339" t="s">
        <v>692</v>
      </c>
      <c r="E5515" s="339">
        <v>13650</v>
      </c>
      <c r="F5515" s="339">
        <v>2457</v>
      </c>
      <c r="G5515" s="339">
        <f t="shared" si="190"/>
        <v>47.09</v>
      </c>
      <c r="H5515" s="339">
        <f t="shared" si="191"/>
        <v>8.48</v>
      </c>
    </row>
    <row r="5516" spans="1:10" x14ac:dyDescent="0.2">
      <c r="B5516" s="339" t="s">
        <v>1821</v>
      </c>
      <c r="C5516" s="339">
        <f>1.5*10</f>
        <v>15</v>
      </c>
      <c r="D5516" s="339" t="s">
        <v>692</v>
      </c>
      <c r="E5516" s="339">
        <v>8.58</v>
      </c>
      <c r="F5516" s="339">
        <v>1.54</v>
      </c>
      <c r="G5516" s="339">
        <f t="shared" si="190"/>
        <v>128.69999999999999</v>
      </c>
      <c r="H5516" s="339">
        <f t="shared" si="191"/>
        <v>23.1</v>
      </c>
    </row>
    <row r="5517" spans="1:10" x14ac:dyDescent="0.2">
      <c r="B5517" s="339" t="s">
        <v>1814</v>
      </c>
      <c r="C5517" s="339">
        <f>1*0.1*1.1*10</f>
        <v>1.1000000000000001</v>
      </c>
      <c r="D5517" s="339" t="s">
        <v>9</v>
      </c>
      <c r="E5517" s="339">
        <v>7330.51</v>
      </c>
      <c r="F5517" s="339">
        <v>1319.49</v>
      </c>
      <c r="G5517" s="339">
        <f t="shared" si="190"/>
        <v>8063.56</v>
      </c>
      <c r="H5517" s="339">
        <f t="shared" si="191"/>
        <v>1451.44</v>
      </c>
    </row>
    <row r="5518" spans="1:10" x14ac:dyDescent="0.2">
      <c r="B5518" s="339" t="s">
        <v>1824</v>
      </c>
      <c r="C5518" s="339">
        <v>10</v>
      </c>
      <c r="D5518" s="339" t="s">
        <v>2</v>
      </c>
      <c r="E5518" s="339">
        <v>11.69</v>
      </c>
      <c r="F5518" s="339">
        <v>2.1</v>
      </c>
      <c r="G5518" s="339">
        <f t="shared" si="190"/>
        <v>116.9</v>
      </c>
      <c r="H5518" s="339">
        <f t="shared" si="191"/>
        <v>21</v>
      </c>
    </row>
    <row r="5519" spans="1:10" x14ac:dyDescent="0.2">
      <c r="B5519" s="339" t="s">
        <v>1738</v>
      </c>
    </row>
    <row r="5520" spans="1:10" x14ac:dyDescent="0.2">
      <c r="B5520" s="339" t="s">
        <v>1825</v>
      </c>
      <c r="C5520" s="339">
        <v>2</v>
      </c>
      <c r="D5520" s="339" t="s">
        <v>2</v>
      </c>
      <c r="E5520" s="339">
        <v>1279.60673</v>
      </c>
      <c r="F5520" s="339">
        <v>0</v>
      </c>
      <c r="G5520" s="339">
        <f>ROUND((C5520*(E5520)),2)</f>
        <v>2559.21</v>
      </c>
      <c r="H5520" s="339">
        <f>ROUND((C5520*(F5520)),2)</f>
        <v>0</v>
      </c>
    </row>
    <row r="5521" spans="1:10" x14ac:dyDescent="0.2">
      <c r="B5521" s="339" t="s">
        <v>1826</v>
      </c>
      <c r="C5521" s="339">
        <v>10</v>
      </c>
      <c r="D5521" s="339" t="s">
        <v>2</v>
      </c>
      <c r="E5521" s="339">
        <v>7.7898049999999985</v>
      </c>
      <c r="F5521" s="339">
        <v>0</v>
      </c>
      <c r="G5521" s="339">
        <f>ROUND((C5521*(E5521)),2)</f>
        <v>77.900000000000006</v>
      </c>
      <c r="H5521" s="339">
        <f>ROUND((C5521*(F5521)),2)</f>
        <v>0</v>
      </c>
    </row>
    <row r="5522" spans="1:10" x14ac:dyDescent="0.2">
      <c r="B5522" s="339" t="s">
        <v>707</v>
      </c>
      <c r="G5522" s="339">
        <f>SUM(G5511:G5521)</f>
        <v>17314.440000000002</v>
      </c>
      <c r="H5522" s="339">
        <f>SUM(H5511:H5521)</f>
        <v>2641.7799999999997</v>
      </c>
      <c r="I5522" s="340">
        <f>SUM(G5522:H5522)</f>
        <v>19956.22</v>
      </c>
    </row>
    <row r="5524" spans="1:10" ht="24" x14ac:dyDescent="0.2">
      <c r="A5524" s="339">
        <f>+A5507+0.01</f>
        <v>128.18999999999983</v>
      </c>
      <c r="B5524" s="339" t="s">
        <v>1853</v>
      </c>
      <c r="C5524" s="339">
        <v>1</v>
      </c>
      <c r="D5524" s="339" t="s">
        <v>9</v>
      </c>
      <c r="G5524" s="339">
        <f>+G5539/C5526</f>
        <v>17240.730000000003</v>
      </c>
      <c r="H5524" s="339">
        <f>+H5539/C5526</f>
        <v>2628.6</v>
      </c>
      <c r="I5524" s="340">
        <f>+H5524+G5524</f>
        <v>19869.330000000002</v>
      </c>
      <c r="J5524" s="339" t="s">
        <v>701</v>
      </c>
    </row>
    <row r="5525" spans="1:10" x14ac:dyDescent="0.2">
      <c r="B5525" s="339" t="s">
        <v>1849</v>
      </c>
    </row>
    <row r="5526" spans="1:10" x14ac:dyDescent="0.2">
      <c r="B5526" s="339" t="s">
        <v>703</v>
      </c>
      <c r="C5526" s="339">
        <v>1</v>
      </c>
      <c r="D5526" s="339" t="s">
        <v>9</v>
      </c>
    </row>
    <row r="5527" spans="1:10" x14ac:dyDescent="0.2">
      <c r="B5527" s="339" t="s">
        <v>704</v>
      </c>
    </row>
    <row r="5528" spans="1:10" x14ac:dyDescent="0.2">
      <c r="B5528" s="339" t="s">
        <v>1829</v>
      </c>
      <c r="C5528" s="339">
        <v>10</v>
      </c>
      <c r="D5528" s="339" t="s">
        <v>1818</v>
      </c>
      <c r="E5528" s="339">
        <v>37.75</v>
      </c>
      <c r="F5528" s="339">
        <v>6.8</v>
      </c>
      <c r="G5528" s="339">
        <f t="shared" ref="G5528:G5535" si="192">ROUND((C5528*(E5528)),2)</f>
        <v>377.5</v>
      </c>
      <c r="H5528" s="339">
        <f t="shared" ref="H5528:H5535" si="193">ROUND((C5528*(F5528)),2)</f>
        <v>68</v>
      </c>
    </row>
    <row r="5529" spans="1:10" x14ac:dyDescent="0.2">
      <c r="B5529" s="339" t="s">
        <v>1834</v>
      </c>
      <c r="C5529" s="339">
        <v>0.22</v>
      </c>
      <c r="D5529" s="339" t="s">
        <v>1048</v>
      </c>
      <c r="E5529" s="339">
        <v>22358.77</v>
      </c>
      <c r="F5529" s="339">
        <v>4024.58</v>
      </c>
      <c r="G5529" s="339">
        <f t="shared" si="192"/>
        <v>4918.93</v>
      </c>
      <c r="H5529" s="339">
        <f t="shared" si="193"/>
        <v>885.41</v>
      </c>
    </row>
    <row r="5530" spans="1:10" x14ac:dyDescent="0.2">
      <c r="B5530" s="339" t="s">
        <v>1812</v>
      </c>
      <c r="C5530" s="339">
        <v>2.5499999999999998</v>
      </c>
      <c r="D5530" s="339" t="s">
        <v>1093</v>
      </c>
      <c r="E5530" s="339">
        <v>76.27</v>
      </c>
      <c r="F5530" s="339">
        <v>13.73</v>
      </c>
      <c r="G5530" s="339">
        <f t="shared" si="192"/>
        <v>194.49</v>
      </c>
      <c r="H5530" s="339">
        <f t="shared" si="193"/>
        <v>35.01</v>
      </c>
    </row>
    <row r="5531" spans="1:10" x14ac:dyDescent="0.2">
      <c r="B5531" s="339" t="s">
        <v>1845</v>
      </c>
      <c r="C5531" s="339">
        <v>0.26</v>
      </c>
      <c r="D5531" s="339" t="s">
        <v>782</v>
      </c>
      <c r="E5531" s="339">
        <v>2906.78</v>
      </c>
      <c r="F5531" s="339">
        <v>523.22</v>
      </c>
      <c r="G5531" s="339">
        <f t="shared" si="192"/>
        <v>755.76</v>
      </c>
      <c r="H5531" s="339">
        <f t="shared" si="193"/>
        <v>136.04</v>
      </c>
    </row>
    <row r="5532" spans="1:10" x14ac:dyDescent="0.2">
      <c r="B5532" s="339" t="s">
        <v>1819</v>
      </c>
      <c r="C5532" s="339">
        <v>3.5000000000000001E-3</v>
      </c>
      <c r="D5532" s="339" t="s">
        <v>692</v>
      </c>
      <c r="E5532" s="339">
        <v>13650</v>
      </c>
      <c r="F5532" s="339">
        <v>2457</v>
      </c>
      <c r="G5532" s="339">
        <f t="shared" si="192"/>
        <v>47.78</v>
      </c>
      <c r="H5532" s="339">
        <f t="shared" si="193"/>
        <v>8.6</v>
      </c>
    </row>
    <row r="5533" spans="1:10" x14ac:dyDescent="0.2">
      <c r="B5533" s="339" t="s">
        <v>1821</v>
      </c>
      <c r="C5533" s="339">
        <v>15</v>
      </c>
      <c r="D5533" s="339" t="s">
        <v>692</v>
      </c>
      <c r="E5533" s="339">
        <v>8.58</v>
      </c>
      <c r="F5533" s="339">
        <v>1.54</v>
      </c>
      <c r="G5533" s="339">
        <f t="shared" si="192"/>
        <v>128.69999999999999</v>
      </c>
      <c r="H5533" s="339">
        <f t="shared" si="193"/>
        <v>23.1</v>
      </c>
    </row>
    <row r="5534" spans="1:10" x14ac:dyDescent="0.2">
      <c r="B5534" s="339" t="s">
        <v>1814</v>
      </c>
      <c r="C5534" s="339">
        <v>1.1000000000000001</v>
      </c>
      <c r="D5534" s="339" t="s">
        <v>9</v>
      </c>
      <c r="E5534" s="339">
        <v>7330.51</v>
      </c>
      <c r="F5534" s="339">
        <v>1319.49</v>
      </c>
      <c r="G5534" s="339">
        <f t="shared" si="192"/>
        <v>8063.56</v>
      </c>
      <c r="H5534" s="339">
        <f t="shared" si="193"/>
        <v>1451.44</v>
      </c>
    </row>
    <row r="5535" spans="1:10" x14ac:dyDescent="0.2">
      <c r="B5535" s="339" t="s">
        <v>1824</v>
      </c>
      <c r="C5535" s="339">
        <v>10</v>
      </c>
      <c r="D5535" s="339" t="s">
        <v>2</v>
      </c>
      <c r="E5535" s="339">
        <v>11.69</v>
      </c>
      <c r="F5535" s="339">
        <v>2.1</v>
      </c>
      <c r="G5535" s="339">
        <f t="shared" si="192"/>
        <v>116.9</v>
      </c>
      <c r="H5535" s="339">
        <f t="shared" si="193"/>
        <v>21</v>
      </c>
    </row>
    <row r="5536" spans="1:10" x14ac:dyDescent="0.2">
      <c r="B5536" s="339" t="s">
        <v>1738</v>
      </c>
    </row>
    <row r="5537" spans="1:10" x14ac:dyDescent="0.2">
      <c r="B5537" s="339" t="s">
        <v>1825</v>
      </c>
      <c r="C5537" s="339">
        <v>2</v>
      </c>
      <c r="D5537" s="339" t="s">
        <v>2</v>
      </c>
      <c r="E5537" s="339">
        <v>1279.60673</v>
      </c>
      <c r="F5537" s="339">
        <v>0</v>
      </c>
      <c r="G5537" s="339">
        <f>ROUND((C5537*(E5537)),2)</f>
        <v>2559.21</v>
      </c>
      <c r="H5537" s="339">
        <f>ROUND((C5537*(F5537)),2)</f>
        <v>0</v>
      </c>
    </row>
    <row r="5538" spans="1:10" x14ac:dyDescent="0.2">
      <c r="B5538" s="339" t="s">
        <v>1826</v>
      </c>
      <c r="C5538" s="339">
        <v>10</v>
      </c>
      <c r="D5538" s="339" t="s">
        <v>2</v>
      </c>
      <c r="E5538" s="339">
        <v>7.7898049999999985</v>
      </c>
      <c r="F5538" s="339">
        <v>0</v>
      </c>
      <c r="G5538" s="339">
        <f>ROUND((C5538*(E5538)),2)</f>
        <v>77.900000000000006</v>
      </c>
      <c r="H5538" s="339">
        <f>ROUND((C5538*(F5538)),2)</f>
        <v>0</v>
      </c>
    </row>
    <row r="5539" spans="1:10" x14ac:dyDescent="0.2">
      <c r="B5539" s="339" t="s">
        <v>707</v>
      </c>
      <c r="G5539" s="339">
        <f>SUM(G5528:G5538)</f>
        <v>17240.730000000003</v>
      </c>
      <c r="H5539" s="339">
        <f>SUM(H5528:H5538)</f>
        <v>2628.6</v>
      </c>
      <c r="I5539" s="340">
        <f>SUM(G5539:H5539)</f>
        <v>19869.330000000002</v>
      </c>
    </row>
    <row r="5541" spans="1:10" ht="24" x14ac:dyDescent="0.2">
      <c r="A5541" s="339">
        <f>+A5524+0.01</f>
        <v>128.19999999999982</v>
      </c>
      <c r="B5541" s="339" t="s">
        <v>1854</v>
      </c>
      <c r="C5541" s="339">
        <v>1</v>
      </c>
      <c r="D5541" s="339" t="s">
        <v>9</v>
      </c>
      <c r="G5541" s="339">
        <f>+G5556/C5543</f>
        <v>17053.93</v>
      </c>
      <c r="H5541" s="339">
        <f>+H5556/C5543</f>
        <v>2594.8999999999996</v>
      </c>
      <c r="I5541" s="340">
        <f>+H5541+G5541</f>
        <v>19648.830000000002</v>
      </c>
      <c r="J5541" s="339" t="s">
        <v>701</v>
      </c>
    </row>
    <row r="5542" spans="1:10" x14ac:dyDescent="0.2">
      <c r="B5542" s="339" t="s">
        <v>1849</v>
      </c>
    </row>
    <row r="5543" spans="1:10" x14ac:dyDescent="0.2">
      <c r="B5543" s="339" t="s">
        <v>703</v>
      </c>
      <c r="C5543" s="339">
        <v>1</v>
      </c>
      <c r="D5543" s="339" t="s">
        <v>9</v>
      </c>
    </row>
    <row r="5544" spans="1:10" x14ac:dyDescent="0.2">
      <c r="B5544" s="339" t="s">
        <v>704</v>
      </c>
    </row>
    <row r="5545" spans="1:10" x14ac:dyDescent="0.2">
      <c r="B5545" s="339" t="s">
        <v>1831</v>
      </c>
      <c r="C5545" s="339">
        <v>10</v>
      </c>
      <c r="D5545" s="339" t="s">
        <v>1818</v>
      </c>
      <c r="E5545" s="339">
        <v>19.07</v>
      </c>
      <c r="F5545" s="339">
        <v>3.43</v>
      </c>
      <c r="G5545" s="339">
        <f t="shared" ref="G5545:G5552" si="194">ROUND((C5545*(E5545)),2)</f>
        <v>190.7</v>
      </c>
      <c r="H5545" s="339">
        <f t="shared" ref="H5545:H5552" si="195">ROUND((C5545*(F5545)),2)</f>
        <v>34.299999999999997</v>
      </c>
    </row>
    <row r="5546" spans="1:10" x14ac:dyDescent="0.2">
      <c r="B5546" s="339" t="s">
        <v>1834</v>
      </c>
      <c r="C5546" s="339">
        <v>0.22</v>
      </c>
      <c r="D5546" s="339" t="s">
        <v>1048</v>
      </c>
      <c r="E5546" s="339">
        <v>22358.77</v>
      </c>
      <c r="F5546" s="339">
        <v>4024.58</v>
      </c>
      <c r="G5546" s="339">
        <f t="shared" si="194"/>
        <v>4918.93</v>
      </c>
      <c r="H5546" s="339">
        <f t="shared" si="195"/>
        <v>885.41</v>
      </c>
    </row>
    <row r="5547" spans="1:10" x14ac:dyDescent="0.2">
      <c r="B5547" s="339" t="s">
        <v>1812</v>
      </c>
      <c r="C5547" s="339">
        <v>2.5499999999999998</v>
      </c>
      <c r="D5547" s="339" t="s">
        <v>1093</v>
      </c>
      <c r="E5547" s="339">
        <v>76.27</v>
      </c>
      <c r="F5547" s="339">
        <v>13.73</v>
      </c>
      <c r="G5547" s="339">
        <f t="shared" si="194"/>
        <v>194.49</v>
      </c>
      <c r="H5547" s="339">
        <f t="shared" si="195"/>
        <v>35.01</v>
      </c>
    </row>
    <row r="5548" spans="1:10" x14ac:dyDescent="0.2">
      <c r="B5548" s="339" t="s">
        <v>1845</v>
      </c>
      <c r="C5548" s="339">
        <v>0.26</v>
      </c>
      <c r="D5548" s="339" t="s">
        <v>782</v>
      </c>
      <c r="E5548" s="339">
        <v>2906.78</v>
      </c>
      <c r="F5548" s="339">
        <v>523.22</v>
      </c>
      <c r="G5548" s="339">
        <f t="shared" si="194"/>
        <v>755.76</v>
      </c>
      <c r="H5548" s="339">
        <f t="shared" si="195"/>
        <v>136.04</v>
      </c>
    </row>
    <row r="5549" spans="1:10" x14ac:dyDescent="0.2">
      <c r="B5549" s="339" t="s">
        <v>1819</v>
      </c>
      <c r="C5549" s="339">
        <v>3.5000000000000001E-3</v>
      </c>
      <c r="D5549" s="339" t="s">
        <v>692</v>
      </c>
      <c r="E5549" s="339">
        <v>13650</v>
      </c>
      <c r="F5549" s="339">
        <v>2457</v>
      </c>
      <c r="G5549" s="339">
        <f t="shared" si="194"/>
        <v>47.78</v>
      </c>
      <c r="H5549" s="339">
        <f t="shared" si="195"/>
        <v>8.6</v>
      </c>
    </row>
    <row r="5550" spans="1:10" x14ac:dyDescent="0.2">
      <c r="B5550" s="339" t="s">
        <v>1821</v>
      </c>
      <c r="C5550" s="339">
        <v>15</v>
      </c>
      <c r="D5550" s="339" t="s">
        <v>692</v>
      </c>
      <c r="E5550" s="339">
        <v>8.58</v>
      </c>
      <c r="F5550" s="339">
        <v>1.54</v>
      </c>
      <c r="G5550" s="339">
        <f t="shared" si="194"/>
        <v>128.69999999999999</v>
      </c>
      <c r="H5550" s="339">
        <f t="shared" si="195"/>
        <v>23.1</v>
      </c>
    </row>
    <row r="5551" spans="1:10" x14ac:dyDescent="0.2">
      <c r="B5551" s="339" t="s">
        <v>1814</v>
      </c>
      <c r="C5551" s="339">
        <v>1.1000000000000001</v>
      </c>
      <c r="D5551" s="339" t="s">
        <v>9</v>
      </c>
      <c r="E5551" s="339">
        <v>7330.51</v>
      </c>
      <c r="F5551" s="339">
        <v>1319.49</v>
      </c>
      <c r="G5551" s="339">
        <f t="shared" si="194"/>
        <v>8063.56</v>
      </c>
      <c r="H5551" s="339">
        <f t="shared" si="195"/>
        <v>1451.44</v>
      </c>
    </row>
    <row r="5552" spans="1:10" x14ac:dyDescent="0.2">
      <c r="B5552" s="339" t="s">
        <v>1824</v>
      </c>
      <c r="C5552" s="339">
        <v>10</v>
      </c>
      <c r="D5552" s="339" t="s">
        <v>2</v>
      </c>
      <c r="E5552" s="339">
        <v>11.69</v>
      </c>
      <c r="F5552" s="339">
        <v>2.1</v>
      </c>
      <c r="G5552" s="339">
        <f t="shared" si="194"/>
        <v>116.9</v>
      </c>
      <c r="H5552" s="339">
        <f t="shared" si="195"/>
        <v>21</v>
      </c>
    </row>
    <row r="5553" spans="1:10" x14ac:dyDescent="0.2">
      <c r="B5553" s="339" t="s">
        <v>1738</v>
      </c>
    </row>
    <row r="5554" spans="1:10" x14ac:dyDescent="0.2">
      <c r="B5554" s="339" t="s">
        <v>1825</v>
      </c>
      <c r="C5554" s="339">
        <v>2</v>
      </c>
      <c r="D5554" s="339" t="s">
        <v>2</v>
      </c>
      <c r="E5554" s="339">
        <v>1279.60673</v>
      </c>
      <c r="F5554" s="339">
        <v>0</v>
      </c>
      <c r="G5554" s="339">
        <f>ROUND((C5554*(E5554)),2)</f>
        <v>2559.21</v>
      </c>
      <c r="H5554" s="339">
        <f>ROUND((C5554*(F5554)),2)</f>
        <v>0</v>
      </c>
    </row>
    <row r="5555" spans="1:10" x14ac:dyDescent="0.2">
      <c r="B5555" s="339" t="s">
        <v>1826</v>
      </c>
      <c r="C5555" s="339">
        <v>10</v>
      </c>
      <c r="D5555" s="339" t="s">
        <v>2</v>
      </c>
      <c r="E5555" s="339">
        <v>7.7898049999999985</v>
      </c>
      <c r="F5555" s="339">
        <v>0</v>
      </c>
      <c r="G5555" s="339">
        <f>ROUND((C5555*(E5555)),2)</f>
        <v>77.900000000000006</v>
      </c>
      <c r="H5555" s="339">
        <f>ROUND((C5555*(F5555)),2)</f>
        <v>0</v>
      </c>
    </row>
    <row r="5556" spans="1:10" x14ac:dyDescent="0.2">
      <c r="B5556" s="339" t="s">
        <v>707</v>
      </c>
      <c r="G5556" s="339">
        <f>SUM(G5545:G5555)</f>
        <v>17053.93</v>
      </c>
      <c r="H5556" s="339">
        <f>SUM(H5545:H5555)</f>
        <v>2594.8999999999996</v>
      </c>
      <c r="I5556" s="340">
        <f>SUM(G5556:H5556)</f>
        <v>19648.830000000002</v>
      </c>
    </row>
    <row r="5558" spans="1:10" ht="24" x14ac:dyDescent="0.2">
      <c r="A5558" s="339">
        <f>+A5541+0.01</f>
        <v>128.20999999999981</v>
      </c>
      <c r="B5558" s="339" t="s">
        <v>1855</v>
      </c>
      <c r="C5558" s="339">
        <v>1</v>
      </c>
      <c r="D5558" s="339" t="s">
        <v>9</v>
      </c>
      <c r="G5558" s="339">
        <f>+G5567/C5560</f>
        <v>17352.29</v>
      </c>
      <c r="H5558" s="339">
        <f>+H5567/C5560</f>
        <v>3123.42</v>
      </c>
      <c r="I5558" s="340">
        <f>+H5558+G5558</f>
        <v>20475.71</v>
      </c>
      <c r="J5558" s="339" t="s">
        <v>701</v>
      </c>
    </row>
    <row r="5559" spans="1:10" x14ac:dyDescent="0.2">
      <c r="B5559" s="339" t="s">
        <v>1844</v>
      </c>
    </row>
    <row r="5560" spans="1:10" x14ac:dyDescent="0.2">
      <c r="B5560" s="339" t="s">
        <v>703</v>
      </c>
      <c r="C5560" s="339">
        <v>1</v>
      </c>
      <c r="D5560" s="339" t="s">
        <v>9</v>
      </c>
    </row>
    <row r="5561" spans="1:10" x14ac:dyDescent="0.2">
      <c r="B5561" s="339" t="s">
        <v>704</v>
      </c>
    </row>
    <row r="5562" spans="1:10" x14ac:dyDescent="0.2">
      <c r="B5562" s="339" t="s">
        <v>1810</v>
      </c>
      <c r="C5562" s="339">
        <v>2</v>
      </c>
      <c r="D5562" s="339" t="s">
        <v>2</v>
      </c>
      <c r="E5562" s="339">
        <v>1690</v>
      </c>
      <c r="F5562" s="339">
        <v>304.2</v>
      </c>
      <c r="G5562" s="339">
        <f>ROUND((C5562*(E5562)),2)</f>
        <v>3380</v>
      </c>
      <c r="H5562" s="339">
        <f>ROUND((C5562*(F5562)),2)</f>
        <v>608.4</v>
      </c>
    </row>
    <row r="5563" spans="1:10" x14ac:dyDescent="0.2">
      <c r="B5563" s="339" t="s">
        <v>1839</v>
      </c>
      <c r="C5563" s="339">
        <v>0.22</v>
      </c>
      <c r="D5563" s="339" t="s">
        <v>1048</v>
      </c>
      <c r="E5563" s="339">
        <v>22472.67</v>
      </c>
      <c r="F5563" s="339">
        <v>4045.08</v>
      </c>
      <c r="G5563" s="339">
        <f>ROUND((C5563*(E5563)),2)</f>
        <v>4943.99</v>
      </c>
      <c r="H5563" s="339">
        <f>ROUND((C5563*(F5563)),2)</f>
        <v>889.92</v>
      </c>
    </row>
    <row r="5564" spans="1:10" x14ac:dyDescent="0.2">
      <c r="B5564" s="339" t="s">
        <v>1812</v>
      </c>
      <c r="C5564" s="339">
        <v>2.74</v>
      </c>
      <c r="D5564" s="339" t="s">
        <v>1093</v>
      </c>
      <c r="E5564" s="339">
        <v>76.27</v>
      </c>
      <c r="F5564" s="339">
        <v>13.73</v>
      </c>
      <c r="G5564" s="339">
        <f>ROUND((C5564*(E5564)),2)</f>
        <v>208.98</v>
      </c>
      <c r="H5564" s="339">
        <f>ROUND((C5564*(F5564)),2)</f>
        <v>37.619999999999997</v>
      </c>
    </row>
    <row r="5565" spans="1:10" x14ac:dyDescent="0.2">
      <c r="B5565" s="339" t="s">
        <v>1845</v>
      </c>
      <c r="C5565" s="339">
        <f>0.013*10*2</f>
        <v>0.26</v>
      </c>
      <c r="D5565" s="339" t="s">
        <v>782</v>
      </c>
      <c r="E5565" s="339">
        <v>2906.78</v>
      </c>
      <c r="F5565" s="339">
        <v>523.22</v>
      </c>
      <c r="G5565" s="339">
        <f>ROUND((C5565*(E5565)),2)</f>
        <v>755.76</v>
      </c>
      <c r="H5565" s="339">
        <f>ROUND((C5565*(F5565)),2)</f>
        <v>136.04</v>
      </c>
    </row>
    <row r="5566" spans="1:10" x14ac:dyDescent="0.2">
      <c r="B5566" s="339" t="s">
        <v>1814</v>
      </c>
      <c r="C5566" s="339">
        <f>1*0.1*1.1*10</f>
        <v>1.1000000000000001</v>
      </c>
      <c r="D5566" s="339" t="s">
        <v>9</v>
      </c>
      <c r="E5566" s="339">
        <v>7330.51</v>
      </c>
      <c r="F5566" s="339">
        <v>1319.49</v>
      </c>
      <c r="G5566" s="339">
        <f>ROUND((C5566*(E5566)),2)</f>
        <v>8063.56</v>
      </c>
      <c r="H5566" s="339">
        <f>ROUND((C5566*(F5566)),2)</f>
        <v>1451.44</v>
      </c>
    </row>
    <row r="5567" spans="1:10" x14ac:dyDescent="0.2">
      <c r="B5567" s="339" t="s">
        <v>707</v>
      </c>
      <c r="G5567" s="339">
        <f>SUM(G5562:G5566)</f>
        <v>17352.29</v>
      </c>
      <c r="H5567" s="339">
        <f>SUM(H5562:H5566)</f>
        <v>3123.42</v>
      </c>
      <c r="I5567" s="340">
        <f>SUM(G5567:H5567)</f>
        <v>20475.71</v>
      </c>
    </row>
    <row r="5569" spans="1:10" ht="24" x14ac:dyDescent="0.2">
      <c r="A5569" s="339">
        <f>+A5558+0.01</f>
        <v>128.2199999999998</v>
      </c>
      <c r="B5569" s="339" t="s">
        <v>1856</v>
      </c>
      <c r="C5569" s="339">
        <v>1</v>
      </c>
      <c r="D5569" s="339" t="s">
        <v>9</v>
      </c>
      <c r="G5569" s="339">
        <f>+G5584/C5571</f>
        <v>17353.990000000002</v>
      </c>
      <c r="H5569" s="339">
        <f>+H5584/C5571</f>
        <v>2648.8999999999996</v>
      </c>
      <c r="I5569" s="340">
        <f>+H5569+G5569</f>
        <v>20002.89</v>
      </c>
      <c r="J5569" s="339" t="s">
        <v>701</v>
      </c>
    </row>
    <row r="5570" spans="1:10" x14ac:dyDescent="0.2">
      <c r="B5570" s="339" t="s">
        <v>1847</v>
      </c>
    </row>
    <row r="5571" spans="1:10" x14ac:dyDescent="0.2">
      <c r="B5571" s="339" t="s">
        <v>703</v>
      </c>
      <c r="C5571" s="339">
        <v>1</v>
      </c>
      <c r="D5571" s="339" t="s">
        <v>9</v>
      </c>
    </row>
    <row r="5572" spans="1:10" x14ac:dyDescent="0.2">
      <c r="B5572" s="339" t="s">
        <v>704</v>
      </c>
    </row>
    <row r="5573" spans="1:10" x14ac:dyDescent="0.2">
      <c r="B5573" s="339" t="s">
        <v>1817</v>
      </c>
      <c r="C5573" s="339">
        <v>10</v>
      </c>
      <c r="D5573" s="339" t="s">
        <v>1818</v>
      </c>
      <c r="E5573" s="339">
        <v>45.19</v>
      </c>
      <c r="F5573" s="339">
        <v>8.1300000000000008</v>
      </c>
      <c r="G5573" s="339">
        <f t="shared" ref="G5573:G5580" si="196">ROUND((C5573*(E5573)),2)</f>
        <v>451.9</v>
      </c>
      <c r="H5573" s="339">
        <f t="shared" ref="H5573:H5580" si="197">ROUND((C5573*(F5573)),2)</f>
        <v>81.3</v>
      </c>
    </row>
    <row r="5574" spans="1:10" x14ac:dyDescent="0.2">
      <c r="B5574" s="339" t="s">
        <v>1839</v>
      </c>
      <c r="C5574" s="339">
        <v>0.22</v>
      </c>
      <c r="D5574" s="339" t="s">
        <v>1048</v>
      </c>
      <c r="E5574" s="339">
        <v>22472.67</v>
      </c>
      <c r="F5574" s="339">
        <v>4045.08</v>
      </c>
      <c r="G5574" s="339">
        <f t="shared" si="196"/>
        <v>4943.99</v>
      </c>
      <c r="H5574" s="339">
        <f t="shared" si="197"/>
        <v>889.92</v>
      </c>
    </row>
    <row r="5575" spans="1:10" x14ac:dyDescent="0.2">
      <c r="B5575" s="339" t="s">
        <v>1812</v>
      </c>
      <c r="C5575" s="339">
        <v>2.74</v>
      </c>
      <c r="D5575" s="339" t="s">
        <v>1093</v>
      </c>
      <c r="E5575" s="339">
        <v>76.27</v>
      </c>
      <c r="F5575" s="339">
        <v>13.73</v>
      </c>
      <c r="G5575" s="339">
        <f t="shared" si="196"/>
        <v>208.98</v>
      </c>
      <c r="H5575" s="339">
        <f t="shared" si="197"/>
        <v>37.619999999999997</v>
      </c>
    </row>
    <row r="5576" spans="1:10" x14ac:dyDescent="0.2">
      <c r="B5576" s="339" t="s">
        <v>1845</v>
      </c>
      <c r="C5576" s="339">
        <v>0.26</v>
      </c>
      <c r="D5576" s="339" t="s">
        <v>782</v>
      </c>
      <c r="E5576" s="339">
        <v>2906.78</v>
      </c>
      <c r="F5576" s="339">
        <v>523.22</v>
      </c>
      <c r="G5576" s="339">
        <f t="shared" si="196"/>
        <v>755.76</v>
      </c>
      <c r="H5576" s="339">
        <f t="shared" si="197"/>
        <v>136.04</v>
      </c>
    </row>
    <row r="5577" spans="1:10" x14ac:dyDescent="0.2">
      <c r="B5577" s="339" t="s">
        <v>1819</v>
      </c>
      <c r="C5577" s="339">
        <f>0.00069*5</f>
        <v>3.4499999999999999E-3</v>
      </c>
      <c r="D5577" s="339" t="s">
        <v>692</v>
      </c>
      <c r="E5577" s="339">
        <v>13650</v>
      </c>
      <c r="F5577" s="339">
        <v>2457</v>
      </c>
      <c r="G5577" s="339">
        <f t="shared" si="196"/>
        <v>47.09</v>
      </c>
      <c r="H5577" s="339">
        <f t="shared" si="197"/>
        <v>8.48</v>
      </c>
    </row>
    <row r="5578" spans="1:10" x14ac:dyDescent="0.2">
      <c r="B5578" s="339" t="s">
        <v>1821</v>
      </c>
      <c r="C5578" s="339">
        <f>1.5*10</f>
        <v>15</v>
      </c>
      <c r="D5578" s="339" t="s">
        <v>692</v>
      </c>
      <c r="E5578" s="339">
        <v>8.58</v>
      </c>
      <c r="F5578" s="339">
        <v>1.54</v>
      </c>
      <c r="G5578" s="339">
        <f t="shared" si="196"/>
        <v>128.69999999999999</v>
      </c>
      <c r="H5578" s="339">
        <f t="shared" si="197"/>
        <v>23.1</v>
      </c>
    </row>
    <row r="5579" spans="1:10" x14ac:dyDescent="0.2">
      <c r="B5579" s="339" t="s">
        <v>1814</v>
      </c>
      <c r="C5579" s="339">
        <f>1*0.1*1.1*10</f>
        <v>1.1000000000000001</v>
      </c>
      <c r="D5579" s="339" t="s">
        <v>9</v>
      </c>
      <c r="E5579" s="339">
        <v>7330.51</v>
      </c>
      <c r="F5579" s="339">
        <v>1319.49</v>
      </c>
      <c r="G5579" s="339">
        <f t="shared" si="196"/>
        <v>8063.56</v>
      </c>
      <c r="H5579" s="339">
        <f t="shared" si="197"/>
        <v>1451.44</v>
      </c>
    </row>
    <row r="5580" spans="1:10" x14ac:dyDescent="0.2">
      <c r="B5580" s="339" t="s">
        <v>1824</v>
      </c>
      <c r="C5580" s="339">
        <v>10</v>
      </c>
      <c r="D5580" s="339" t="s">
        <v>2</v>
      </c>
      <c r="E5580" s="339">
        <v>11.69</v>
      </c>
      <c r="F5580" s="339">
        <v>2.1</v>
      </c>
      <c r="G5580" s="339">
        <f t="shared" si="196"/>
        <v>116.9</v>
      </c>
      <c r="H5580" s="339">
        <f t="shared" si="197"/>
        <v>21</v>
      </c>
    </row>
    <row r="5581" spans="1:10" x14ac:dyDescent="0.2">
      <c r="B5581" s="339" t="s">
        <v>1738</v>
      </c>
    </row>
    <row r="5582" spans="1:10" x14ac:dyDescent="0.2">
      <c r="B5582" s="339" t="s">
        <v>1825</v>
      </c>
      <c r="C5582" s="339">
        <v>2</v>
      </c>
      <c r="D5582" s="339" t="s">
        <v>2</v>
      </c>
      <c r="E5582" s="339">
        <v>1279.60673</v>
      </c>
      <c r="F5582" s="339">
        <v>0</v>
      </c>
      <c r="G5582" s="339">
        <f>ROUND((C5582*(E5582)),2)</f>
        <v>2559.21</v>
      </c>
      <c r="H5582" s="339">
        <f>ROUND((C5582*(F5582)),2)</f>
        <v>0</v>
      </c>
    </row>
    <row r="5583" spans="1:10" x14ac:dyDescent="0.2">
      <c r="B5583" s="339" t="s">
        <v>1826</v>
      </c>
      <c r="C5583" s="339">
        <v>10</v>
      </c>
      <c r="D5583" s="339" t="s">
        <v>2</v>
      </c>
      <c r="E5583" s="339">
        <v>7.7898049999999985</v>
      </c>
      <c r="F5583" s="339">
        <v>0</v>
      </c>
      <c r="G5583" s="339">
        <f>ROUND((C5583*(E5583)),2)</f>
        <v>77.900000000000006</v>
      </c>
      <c r="H5583" s="339">
        <f>ROUND((C5583*(F5583)),2)</f>
        <v>0</v>
      </c>
    </row>
    <row r="5584" spans="1:10" x14ac:dyDescent="0.2">
      <c r="B5584" s="339" t="s">
        <v>707</v>
      </c>
      <c r="G5584" s="339">
        <f>SUM(G5573:G5583)</f>
        <v>17353.990000000002</v>
      </c>
      <c r="H5584" s="339">
        <f>SUM(H5573:H5583)</f>
        <v>2648.8999999999996</v>
      </c>
      <c r="I5584" s="340">
        <f>SUM(G5584:H5584)</f>
        <v>20002.89</v>
      </c>
    </row>
    <row r="5586" spans="1:10" ht="24" x14ac:dyDescent="0.2">
      <c r="A5586" s="339">
        <f>+A5569+0.01</f>
        <v>128.22999999999979</v>
      </c>
      <c r="B5586" s="339" t="s">
        <v>1857</v>
      </c>
      <c r="C5586" s="339">
        <v>1</v>
      </c>
      <c r="D5586" s="339" t="s">
        <v>9</v>
      </c>
      <c r="G5586" s="339">
        <f>+G5601/C5588</f>
        <v>17280.280000000002</v>
      </c>
      <c r="H5586" s="339">
        <f>+H5601/C5588</f>
        <v>2635.72</v>
      </c>
      <c r="I5586" s="340">
        <f>+H5586+G5586</f>
        <v>19916.000000000004</v>
      </c>
      <c r="J5586" s="339" t="s">
        <v>701</v>
      </c>
    </row>
    <row r="5587" spans="1:10" x14ac:dyDescent="0.2">
      <c r="B5587" s="339" t="s">
        <v>1849</v>
      </c>
    </row>
    <row r="5588" spans="1:10" x14ac:dyDescent="0.2">
      <c r="B5588" s="339" t="s">
        <v>703</v>
      </c>
      <c r="C5588" s="339">
        <v>1</v>
      </c>
      <c r="D5588" s="339" t="s">
        <v>9</v>
      </c>
    </row>
    <row r="5589" spans="1:10" x14ac:dyDescent="0.2">
      <c r="B5589" s="339" t="s">
        <v>704</v>
      </c>
    </row>
    <row r="5590" spans="1:10" x14ac:dyDescent="0.2">
      <c r="B5590" s="339" t="s">
        <v>1829</v>
      </c>
      <c r="C5590" s="339">
        <v>10</v>
      </c>
      <c r="D5590" s="339" t="s">
        <v>1818</v>
      </c>
      <c r="E5590" s="339">
        <v>37.75</v>
      </c>
      <c r="F5590" s="339">
        <v>6.8</v>
      </c>
      <c r="G5590" s="339">
        <f t="shared" ref="G5590:G5597" si="198">ROUND((C5590*(E5590)),2)</f>
        <v>377.5</v>
      </c>
      <c r="H5590" s="339">
        <f t="shared" ref="H5590:H5597" si="199">ROUND((C5590*(F5590)),2)</f>
        <v>68</v>
      </c>
    </row>
    <row r="5591" spans="1:10" x14ac:dyDescent="0.2">
      <c r="B5591" s="339" t="s">
        <v>1839</v>
      </c>
      <c r="C5591" s="339">
        <v>0.22</v>
      </c>
      <c r="D5591" s="339" t="s">
        <v>1048</v>
      </c>
      <c r="E5591" s="339">
        <v>22472.67</v>
      </c>
      <c r="F5591" s="339">
        <v>4045.08</v>
      </c>
      <c r="G5591" s="339">
        <f t="shared" si="198"/>
        <v>4943.99</v>
      </c>
      <c r="H5591" s="339">
        <f t="shared" si="199"/>
        <v>889.92</v>
      </c>
    </row>
    <row r="5592" spans="1:10" x14ac:dyDescent="0.2">
      <c r="B5592" s="339" t="s">
        <v>1812</v>
      </c>
      <c r="C5592" s="339">
        <v>2.74</v>
      </c>
      <c r="D5592" s="339" t="s">
        <v>1093</v>
      </c>
      <c r="E5592" s="339">
        <v>76.27</v>
      </c>
      <c r="F5592" s="339">
        <v>13.73</v>
      </c>
      <c r="G5592" s="339">
        <f t="shared" si="198"/>
        <v>208.98</v>
      </c>
      <c r="H5592" s="339">
        <f t="shared" si="199"/>
        <v>37.619999999999997</v>
      </c>
    </row>
    <row r="5593" spans="1:10" x14ac:dyDescent="0.2">
      <c r="B5593" s="339" t="s">
        <v>1845</v>
      </c>
      <c r="C5593" s="339">
        <v>0.26</v>
      </c>
      <c r="D5593" s="339" t="s">
        <v>782</v>
      </c>
      <c r="E5593" s="339">
        <v>2906.78</v>
      </c>
      <c r="F5593" s="339">
        <v>523.22</v>
      </c>
      <c r="G5593" s="339">
        <f t="shared" si="198"/>
        <v>755.76</v>
      </c>
      <c r="H5593" s="339">
        <f t="shared" si="199"/>
        <v>136.04</v>
      </c>
    </row>
    <row r="5594" spans="1:10" x14ac:dyDescent="0.2">
      <c r="B5594" s="339" t="s">
        <v>1819</v>
      </c>
      <c r="C5594" s="339">
        <v>3.5000000000000001E-3</v>
      </c>
      <c r="D5594" s="339" t="s">
        <v>692</v>
      </c>
      <c r="E5594" s="339">
        <v>13650</v>
      </c>
      <c r="F5594" s="339">
        <v>2457</v>
      </c>
      <c r="G5594" s="339">
        <f t="shared" si="198"/>
        <v>47.78</v>
      </c>
      <c r="H5594" s="339">
        <f t="shared" si="199"/>
        <v>8.6</v>
      </c>
    </row>
    <row r="5595" spans="1:10" x14ac:dyDescent="0.2">
      <c r="B5595" s="339" t="s">
        <v>1821</v>
      </c>
      <c r="C5595" s="339">
        <v>15</v>
      </c>
      <c r="D5595" s="339" t="s">
        <v>692</v>
      </c>
      <c r="E5595" s="339">
        <v>8.58</v>
      </c>
      <c r="F5595" s="339">
        <v>1.54</v>
      </c>
      <c r="G5595" s="339">
        <f t="shared" si="198"/>
        <v>128.69999999999999</v>
      </c>
      <c r="H5595" s="339">
        <f t="shared" si="199"/>
        <v>23.1</v>
      </c>
    </row>
    <row r="5596" spans="1:10" x14ac:dyDescent="0.2">
      <c r="B5596" s="339" t="s">
        <v>1814</v>
      </c>
      <c r="C5596" s="339">
        <v>1.1000000000000001</v>
      </c>
      <c r="D5596" s="339" t="s">
        <v>9</v>
      </c>
      <c r="E5596" s="339">
        <v>7330.51</v>
      </c>
      <c r="F5596" s="339">
        <v>1319.49</v>
      </c>
      <c r="G5596" s="339">
        <f t="shared" si="198"/>
        <v>8063.56</v>
      </c>
      <c r="H5596" s="339">
        <f t="shared" si="199"/>
        <v>1451.44</v>
      </c>
    </row>
    <row r="5597" spans="1:10" x14ac:dyDescent="0.2">
      <c r="B5597" s="339" t="s">
        <v>1824</v>
      </c>
      <c r="C5597" s="339">
        <v>10</v>
      </c>
      <c r="D5597" s="339" t="s">
        <v>2</v>
      </c>
      <c r="E5597" s="339">
        <v>11.69</v>
      </c>
      <c r="F5597" s="339">
        <v>2.1</v>
      </c>
      <c r="G5597" s="339">
        <f t="shared" si="198"/>
        <v>116.9</v>
      </c>
      <c r="H5597" s="339">
        <f t="shared" si="199"/>
        <v>21</v>
      </c>
    </row>
    <row r="5598" spans="1:10" x14ac:dyDescent="0.2">
      <c r="B5598" s="339" t="s">
        <v>1738</v>
      </c>
    </row>
    <row r="5599" spans="1:10" x14ac:dyDescent="0.2">
      <c r="B5599" s="339" t="s">
        <v>1825</v>
      </c>
      <c r="C5599" s="339">
        <v>2</v>
      </c>
      <c r="D5599" s="339" t="s">
        <v>2</v>
      </c>
      <c r="E5599" s="339">
        <v>1279.60673</v>
      </c>
      <c r="F5599" s="339">
        <v>0</v>
      </c>
      <c r="G5599" s="339">
        <f>ROUND((C5599*(E5599)),2)</f>
        <v>2559.21</v>
      </c>
      <c r="H5599" s="339">
        <f>ROUND((C5599*(F5599)),2)</f>
        <v>0</v>
      </c>
    </row>
    <row r="5600" spans="1:10" x14ac:dyDescent="0.2">
      <c r="B5600" s="339" t="s">
        <v>1826</v>
      </c>
      <c r="C5600" s="339">
        <v>10</v>
      </c>
      <c r="D5600" s="339" t="s">
        <v>2</v>
      </c>
      <c r="E5600" s="339">
        <v>7.7898049999999985</v>
      </c>
      <c r="F5600" s="339">
        <v>0</v>
      </c>
      <c r="G5600" s="339">
        <f>ROUND((C5600*(E5600)),2)</f>
        <v>77.900000000000006</v>
      </c>
      <c r="H5600" s="339">
        <f>ROUND((C5600*(F5600)),2)</f>
        <v>0</v>
      </c>
    </row>
    <row r="5601" spans="1:10" x14ac:dyDescent="0.2">
      <c r="B5601" s="339" t="s">
        <v>707</v>
      </c>
      <c r="G5601" s="339">
        <f>SUM(G5590:G5600)</f>
        <v>17280.280000000002</v>
      </c>
      <c r="H5601" s="339">
        <f>SUM(H5590:H5600)</f>
        <v>2635.72</v>
      </c>
      <c r="I5601" s="340">
        <f>SUM(G5601:H5601)</f>
        <v>19916.000000000004</v>
      </c>
    </row>
    <row r="5603" spans="1:10" ht="24" x14ac:dyDescent="0.2">
      <c r="A5603" s="339">
        <f>+A5586+0.01</f>
        <v>128.23999999999978</v>
      </c>
      <c r="B5603" s="339" t="s">
        <v>1858</v>
      </c>
      <c r="C5603" s="339">
        <v>1</v>
      </c>
      <c r="D5603" s="339" t="s">
        <v>9</v>
      </c>
      <c r="G5603" s="339">
        <f>+G5618/C5605</f>
        <v>17093.48</v>
      </c>
      <c r="H5603" s="339">
        <f>+H5618/C5605</f>
        <v>2602.0199999999995</v>
      </c>
      <c r="I5603" s="340">
        <f>+H5603+G5603</f>
        <v>19695.5</v>
      </c>
      <c r="J5603" s="339" t="s">
        <v>701</v>
      </c>
    </row>
    <row r="5604" spans="1:10" x14ac:dyDescent="0.2">
      <c r="B5604" s="339" t="s">
        <v>1849</v>
      </c>
    </row>
    <row r="5605" spans="1:10" x14ac:dyDescent="0.2">
      <c r="B5605" s="339" t="s">
        <v>703</v>
      </c>
      <c r="C5605" s="339">
        <v>1</v>
      </c>
      <c r="D5605" s="339" t="s">
        <v>9</v>
      </c>
    </row>
    <row r="5606" spans="1:10" x14ac:dyDescent="0.2">
      <c r="B5606" s="339" t="s">
        <v>704</v>
      </c>
    </row>
    <row r="5607" spans="1:10" x14ac:dyDescent="0.2">
      <c r="B5607" s="339" t="s">
        <v>1831</v>
      </c>
      <c r="C5607" s="339">
        <v>10</v>
      </c>
      <c r="D5607" s="339" t="s">
        <v>1818</v>
      </c>
      <c r="E5607" s="339">
        <v>19.07</v>
      </c>
      <c r="F5607" s="339">
        <v>3.43</v>
      </c>
      <c r="G5607" s="339">
        <f t="shared" ref="G5607:G5614" si="200">ROUND((C5607*(E5607)),2)</f>
        <v>190.7</v>
      </c>
      <c r="H5607" s="339">
        <f t="shared" ref="H5607:H5614" si="201">ROUND((C5607*(F5607)),2)</f>
        <v>34.299999999999997</v>
      </c>
    </row>
    <row r="5608" spans="1:10" x14ac:dyDescent="0.2">
      <c r="B5608" s="339" t="s">
        <v>1839</v>
      </c>
      <c r="C5608" s="339">
        <v>0.22</v>
      </c>
      <c r="D5608" s="339" t="s">
        <v>1048</v>
      </c>
      <c r="E5608" s="339">
        <v>22472.67</v>
      </c>
      <c r="F5608" s="339">
        <v>4045.08</v>
      </c>
      <c r="G5608" s="339">
        <f t="shared" si="200"/>
        <v>4943.99</v>
      </c>
      <c r="H5608" s="339">
        <f t="shared" si="201"/>
        <v>889.92</v>
      </c>
    </row>
    <row r="5609" spans="1:10" x14ac:dyDescent="0.2">
      <c r="B5609" s="339" t="s">
        <v>1812</v>
      </c>
      <c r="C5609" s="339">
        <v>2.74</v>
      </c>
      <c r="D5609" s="339" t="s">
        <v>1093</v>
      </c>
      <c r="E5609" s="339">
        <v>76.27</v>
      </c>
      <c r="F5609" s="339">
        <v>13.73</v>
      </c>
      <c r="G5609" s="339">
        <f t="shared" si="200"/>
        <v>208.98</v>
      </c>
      <c r="H5609" s="339">
        <f t="shared" si="201"/>
        <v>37.619999999999997</v>
      </c>
    </row>
    <row r="5610" spans="1:10" x14ac:dyDescent="0.2">
      <c r="B5610" s="339" t="s">
        <v>1845</v>
      </c>
      <c r="C5610" s="339">
        <v>0.26</v>
      </c>
      <c r="D5610" s="339" t="s">
        <v>782</v>
      </c>
      <c r="E5610" s="339">
        <v>2906.78</v>
      </c>
      <c r="F5610" s="339">
        <v>523.22</v>
      </c>
      <c r="G5610" s="339">
        <f t="shared" si="200"/>
        <v>755.76</v>
      </c>
      <c r="H5610" s="339">
        <f t="shared" si="201"/>
        <v>136.04</v>
      </c>
    </row>
    <row r="5611" spans="1:10" x14ac:dyDescent="0.2">
      <c r="B5611" s="339" t="s">
        <v>1819</v>
      </c>
      <c r="C5611" s="339">
        <v>3.5000000000000001E-3</v>
      </c>
      <c r="D5611" s="339" t="s">
        <v>692</v>
      </c>
      <c r="E5611" s="339">
        <v>13650</v>
      </c>
      <c r="F5611" s="339">
        <v>2457</v>
      </c>
      <c r="G5611" s="339">
        <f t="shared" si="200"/>
        <v>47.78</v>
      </c>
      <c r="H5611" s="339">
        <f t="shared" si="201"/>
        <v>8.6</v>
      </c>
    </row>
    <row r="5612" spans="1:10" x14ac:dyDescent="0.2">
      <c r="B5612" s="339" t="s">
        <v>1821</v>
      </c>
      <c r="C5612" s="339">
        <v>15</v>
      </c>
      <c r="D5612" s="339" t="s">
        <v>692</v>
      </c>
      <c r="E5612" s="339">
        <v>8.58</v>
      </c>
      <c r="F5612" s="339">
        <v>1.54</v>
      </c>
      <c r="G5612" s="339">
        <f t="shared" si="200"/>
        <v>128.69999999999999</v>
      </c>
      <c r="H5612" s="339">
        <f t="shared" si="201"/>
        <v>23.1</v>
      </c>
    </row>
    <row r="5613" spans="1:10" x14ac:dyDescent="0.2">
      <c r="B5613" s="339" t="s">
        <v>1814</v>
      </c>
      <c r="C5613" s="339">
        <v>1.1000000000000001</v>
      </c>
      <c r="D5613" s="339" t="s">
        <v>9</v>
      </c>
      <c r="E5613" s="339">
        <v>7330.51</v>
      </c>
      <c r="F5613" s="339">
        <v>1319.49</v>
      </c>
      <c r="G5613" s="339">
        <f t="shared" si="200"/>
        <v>8063.56</v>
      </c>
      <c r="H5613" s="339">
        <f t="shared" si="201"/>
        <v>1451.44</v>
      </c>
    </row>
    <row r="5614" spans="1:10" x14ac:dyDescent="0.2">
      <c r="B5614" s="339" t="s">
        <v>1824</v>
      </c>
      <c r="C5614" s="339">
        <v>10</v>
      </c>
      <c r="D5614" s="339" t="s">
        <v>2</v>
      </c>
      <c r="E5614" s="339">
        <v>11.69</v>
      </c>
      <c r="F5614" s="339">
        <v>2.1</v>
      </c>
      <c r="G5614" s="339">
        <f t="shared" si="200"/>
        <v>116.9</v>
      </c>
      <c r="H5614" s="339">
        <f t="shared" si="201"/>
        <v>21</v>
      </c>
    </row>
    <row r="5615" spans="1:10" x14ac:dyDescent="0.2">
      <c r="B5615" s="339" t="s">
        <v>1738</v>
      </c>
    </row>
    <row r="5616" spans="1:10" x14ac:dyDescent="0.2">
      <c r="B5616" s="339" t="s">
        <v>1825</v>
      </c>
      <c r="C5616" s="339">
        <v>2</v>
      </c>
      <c r="D5616" s="339" t="s">
        <v>2</v>
      </c>
      <c r="E5616" s="339">
        <v>1279.60673</v>
      </c>
      <c r="F5616" s="339">
        <v>0</v>
      </c>
      <c r="G5616" s="339">
        <f>ROUND((C5616*(E5616)),2)</f>
        <v>2559.21</v>
      </c>
      <c r="H5616" s="339">
        <f>ROUND((C5616*(F5616)),2)</f>
        <v>0</v>
      </c>
    </row>
    <row r="5617" spans="1:10" x14ac:dyDescent="0.2">
      <c r="B5617" s="339" t="s">
        <v>1826</v>
      </c>
      <c r="C5617" s="339">
        <v>10</v>
      </c>
      <c r="D5617" s="339" t="s">
        <v>2</v>
      </c>
      <c r="E5617" s="339">
        <v>7.7898049999999985</v>
      </c>
      <c r="F5617" s="339">
        <v>0</v>
      </c>
      <c r="G5617" s="339">
        <f>ROUND((C5617*(E5617)),2)</f>
        <v>77.900000000000006</v>
      </c>
      <c r="H5617" s="339">
        <f>ROUND((C5617*(F5617)),2)</f>
        <v>0</v>
      </c>
    </row>
    <row r="5618" spans="1:10" x14ac:dyDescent="0.2">
      <c r="B5618" s="339" t="s">
        <v>707</v>
      </c>
      <c r="G5618" s="339">
        <f>SUM(G5607:G5617)</f>
        <v>17093.48</v>
      </c>
      <c r="H5618" s="339">
        <f>SUM(H5607:H5617)</f>
        <v>2602.0199999999995</v>
      </c>
      <c r="I5618" s="340">
        <f>SUM(G5618:H5618)</f>
        <v>19695.5</v>
      </c>
    </row>
    <row r="5620" spans="1:10" ht="24" x14ac:dyDescent="0.2">
      <c r="A5620" s="339">
        <f>+A5603+0.01</f>
        <v>128.24999999999977</v>
      </c>
      <c r="B5620" s="339" t="s">
        <v>1859</v>
      </c>
      <c r="C5620" s="339">
        <v>1</v>
      </c>
      <c r="D5620" s="339" t="s">
        <v>9</v>
      </c>
      <c r="G5620" s="339">
        <f>+G5629/C5622</f>
        <v>15354.77</v>
      </c>
      <c r="H5620" s="339">
        <f>+H5629/C5622</f>
        <v>2763.8500000000004</v>
      </c>
      <c r="I5620" s="340">
        <f>+H5620+G5620</f>
        <v>18118.620000000003</v>
      </c>
      <c r="J5620" s="339" t="s">
        <v>701</v>
      </c>
    </row>
    <row r="5621" spans="1:10" x14ac:dyDescent="0.2">
      <c r="B5621" s="339" t="s">
        <v>1860</v>
      </c>
    </row>
    <row r="5622" spans="1:10" x14ac:dyDescent="0.2">
      <c r="B5622" s="339" t="s">
        <v>703</v>
      </c>
      <c r="C5622" s="339">
        <v>1</v>
      </c>
      <c r="D5622" s="339" t="s">
        <v>9</v>
      </c>
    </row>
    <row r="5623" spans="1:10" x14ac:dyDescent="0.2">
      <c r="B5623" s="339" t="s">
        <v>704</v>
      </c>
    </row>
    <row r="5624" spans="1:10" x14ac:dyDescent="0.2">
      <c r="B5624" s="339" t="s">
        <v>1810</v>
      </c>
      <c r="C5624" s="339">
        <v>1.67</v>
      </c>
      <c r="D5624" s="339" t="s">
        <v>2</v>
      </c>
      <c r="E5624" s="339">
        <v>1690</v>
      </c>
      <c r="F5624" s="339">
        <v>304.2</v>
      </c>
      <c r="G5624" s="339">
        <f>ROUND((C5624*(E5624)),2)</f>
        <v>2822.3</v>
      </c>
      <c r="H5624" s="339">
        <f>ROUND((C5624*(F5624)),2)</f>
        <v>508.01</v>
      </c>
    </row>
    <row r="5625" spans="1:10" x14ac:dyDescent="0.2">
      <c r="B5625" s="339" t="s">
        <v>1811</v>
      </c>
      <c r="C5625" s="339">
        <v>0.18</v>
      </c>
      <c r="D5625" s="339" t="s">
        <v>1048</v>
      </c>
      <c r="E5625" s="339">
        <v>20512.37</v>
      </c>
      <c r="F5625" s="339">
        <v>3692.23</v>
      </c>
      <c r="G5625" s="339">
        <f>ROUND((C5625*(E5625)),2)</f>
        <v>3692.23</v>
      </c>
      <c r="H5625" s="339">
        <f>ROUND((C5625*(F5625)),2)</f>
        <v>664.6</v>
      </c>
    </row>
    <row r="5626" spans="1:10" x14ac:dyDescent="0.2">
      <c r="B5626" s="339" t="s">
        <v>1812</v>
      </c>
      <c r="C5626" s="339">
        <f>1.18*2*0.83</f>
        <v>1.9587999999999999</v>
      </c>
      <c r="D5626" s="339" t="s">
        <v>1093</v>
      </c>
      <c r="E5626" s="339">
        <v>76.27</v>
      </c>
      <c r="F5626" s="339">
        <v>13.73</v>
      </c>
      <c r="G5626" s="339">
        <f>ROUND((C5626*(E5626)),2)</f>
        <v>149.4</v>
      </c>
      <c r="H5626" s="339">
        <f>ROUND((C5626*(F5626)),2)</f>
        <v>26.89</v>
      </c>
    </row>
    <row r="5627" spans="1:10" x14ac:dyDescent="0.2">
      <c r="B5627" s="339" t="s">
        <v>1845</v>
      </c>
      <c r="C5627" s="339">
        <f>0.013*10*2*0.83</f>
        <v>0.21579999999999999</v>
      </c>
      <c r="D5627" s="339" t="s">
        <v>782</v>
      </c>
      <c r="E5627" s="339">
        <v>2906.78</v>
      </c>
      <c r="F5627" s="339">
        <v>523.22</v>
      </c>
      <c r="G5627" s="339">
        <f>ROUND((C5627*(E5627)),2)</f>
        <v>627.28</v>
      </c>
      <c r="H5627" s="339">
        <f>ROUND((C5627*(F5627)),2)</f>
        <v>112.91</v>
      </c>
    </row>
    <row r="5628" spans="1:10" x14ac:dyDescent="0.2">
      <c r="B5628" s="339" t="s">
        <v>1814</v>
      </c>
      <c r="C5628" s="339">
        <f>1*0.1*1.1*10</f>
        <v>1.1000000000000001</v>
      </c>
      <c r="D5628" s="339" t="s">
        <v>9</v>
      </c>
      <c r="E5628" s="339">
        <v>7330.51</v>
      </c>
      <c r="F5628" s="339">
        <v>1319.49</v>
      </c>
      <c r="G5628" s="339">
        <f>ROUND((C5628*(E5628)),2)</f>
        <v>8063.56</v>
      </c>
      <c r="H5628" s="339">
        <f>ROUND((C5628*(F5628)),2)</f>
        <v>1451.44</v>
      </c>
    </row>
    <row r="5629" spans="1:10" x14ac:dyDescent="0.2">
      <c r="B5629" s="339" t="s">
        <v>707</v>
      </c>
      <c r="G5629" s="339">
        <f>SUM(G5624:G5628)</f>
        <v>15354.77</v>
      </c>
      <c r="H5629" s="339">
        <f>SUM(H5624:H5628)</f>
        <v>2763.8500000000004</v>
      </c>
      <c r="I5629" s="340">
        <f>SUM(G5629:H5629)</f>
        <v>18118.620000000003</v>
      </c>
    </row>
    <row r="5631" spans="1:10" ht="24" x14ac:dyDescent="0.2">
      <c r="A5631" s="339">
        <f>+A5620+0.01</f>
        <v>128.25999999999976</v>
      </c>
      <c r="B5631" s="339" t="s">
        <v>1861</v>
      </c>
      <c r="C5631" s="339">
        <v>1</v>
      </c>
      <c r="D5631" s="339" t="s">
        <v>9</v>
      </c>
      <c r="G5631" s="339">
        <f>+G5646/C5633</f>
        <v>15406.079999999998</v>
      </c>
      <c r="H5631" s="339">
        <f>+H5646/C5633</f>
        <v>2376.63</v>
      </c>
      <c r="I5631" s="340">
        <f>+H5631+G5631</f>
        <v>17782.71</v>
      </c>
      <c r="J5631" s="339" t="s">
        <v>701</v>
      </c>
    </row>
    <row r="5632" spans="1:10" x14ac:dyDescent="0.2">
      <c r="B5632" s="339" t="s">
        <v>1862</v>
      </c>
    </row>
    <row r="5633" spans="1:10" x14ac:dyDescent="0.2">
      <c r="B5633" s="339" t="s">
        <v>703</v>
      </c>
      <c r="C5633" s="339">
        <v>1</v>
      </c>
      <c r="D5633" s="339" t="s">
        <v>9</v>
      </c>
    </row>
    <row r="5634" spans="1:10" x14ac:dyDescent="0.2">
      <c r="B5634" s="339" t="s">
        <v>704</v>
      </c>
    </row>
    <row r="5635" spans="1:10" x14ac:dyDescent="0.2">
      <c r="B5635" s="339" t="s">
        <v>1817</v>
      </c>
      <c r="C5635" s="339">
        <v>8.33</v>
      </c>
      <c r="D5635" s="339" t="s">
        <v>1818</v>
      </c>
      <c r="E5635" s="339">
        <v>45.19</v>
      </c>
      <c r="F5635" s="339">
        <v>8.1300000000000008</v>
      </c>
      <c r="G5635" s="339">
        <f t="shared" ref="G5635:G5642" si="202">ROUND((C5635*(E5635)),2)</f>
        <v>376.43</v>
      </c>
      <c r="H5635" s="339">
        <f t="shared" ref="H5635:H5642" si="203">ROUND((C5635*(F5635)),2)</f>
        <v>67.72</v>
      </c>
    </row>
    <row r="5636" spans="1:10" x14ac:dyDescent="0.2">
      <c r="B5636" s="339" t="s">
        <v>1811</v>
      </c>
      <c r="C5636" s="339">
        <v>0.18</v>
      </c>
      <c r="D5636" s="339" t="s">
        <v>1048</v>
      </c>
      <c r="E5636" s="339">
        <v>20512.37</v>
      </c>
      <c r="F5636" s="339">
        <v>3692.23</v>
      </c>
      <c r="G5636" s="339">
        <f t="shared" si="202"/>
        <v>3692.23</v>
      </c>
      <c r="H5636" s="339">
        <f t="shared" si="203"/>
        <v>664.6</v>
      </c>
    </row>
    <row r="5637" spans="1:10" x14ac:dyDescent="0.2">
      <c r="B5637" s="339" t="s">
        <v>1812</v>
      </c>
      <c r="C5637" s="339">
        <v>1.96</v>
      </c>
      <c r="D5637" s="339" t="s">
        <v>1093</v>
      </c>
      <c r="E5637" s="339">
        <v>76.27</v>
      </c>
      <c r="F5637" s="339">
        <v>13.73</v>
      </c>
      <c r="G5637" s="339">
        <f t="shared" si="202"/>
        <v>149.49</v>
      </c>
      <c r="H5637" s="339">
        <f t="shared" si="203"/>
        <v>26.91</v>
      </c>
    </row>
    <row r="5638" spans="1:10" x14ac:dyDescent="0.2">
      <c r="B5638" s="339" t="s">
        <v>1845</v>
      </c>
      <c r="C5638" s="339">
        <v>0.22</v>
      </c>
      <c r="D5638" s="339" t="s">
        <v>782</v>
      </c>
      <c r="E5638" s="339">
        <v>2906.78</v>
      </c>
      <c r="F5638" s="339">
        <v>523.22</v>
      </c>
      <c r="G5638" s="339">
        <f t="shared" si="202"/>
        <v>639.49</v>
      </c>
      <c r="H5638" s="339">
        <f t="shared" si="203"/>
        <v>115.11</v>
      </c>
    </row>
    <row r="5639" spans="1:10" x14ac:dyDescent="0.2">
      <c r="B5639" s="339" t="s">
        <v>1819</v>
      </c>
      <c r="C5639" s="339">
        <f>0.00069*8.33</f>
        <v>5.7476999999999997E-3</v>
      </c>
      <c r="D5639" s="339" t="s">
        <v>692</v>
      </c>
      <c r="E5639" s="339">
        <v>13650</v>
      </c>
      <c r="F5639" s="339">
        <v>2457</v>
      </c>
      <c r="G5639" s="339">
        <f t="shared" si="202"/>
        <v>78.459999999999994</v>
      </c>
      <c r="H5639" s="339">
        <f t="shared" si="203"/>
        <v>14.12</v>
      </c>
    </row>
    <row r="5640" spans="1:10" x14ac:dyDescent="0.2">
      <c r="B5640" s="339" t="s">
        <v>1821</v>
      </c>
      <c r="C5640" s="339">
        <f>1.5*8.33</f>
        <v>12.495000000000001</v>
      </c>
      <c r="D5640" s="339" t="s">
        <v>692</v>
      </c>
      <c r="E5640" s="339">
        <v>8.58</v>
      </c>
      <c r="F5640" s="339">
        <v>1.54</v>
      </c>
      <c r="G5640" s="339">
        <f t="shared" si="202"/>
        <v>107.21</v>
      </c>
      <c r="H5640" s="339">
        <f t="shared" si="203"/>
        <v>19.239999999999998</v>
      </c>
    </row>
    <row r="5641" spans="1:10" x14ac:dyDescent="0.2">
      <c r="B5641" s="339" t="s">
        <v>1814</v>
      </c>
      <c r="C5641" s="339">
        <f>1*0.1*1.1*10</f>
        <v>1.1000000000000001</v>
      </c>
      <c r="D5641" s="339" t="s">
        <v>9</v>
      </c>
      <c r="E5641" s="339">
        <v>7330.51</v>
      </c>
      <c r="F5641" s="339">
        <v>1319.49</v>
      </c>
      <c r="G5641" s="339">
        <f t="shared" si="202"/>
        <v>8063.56</v>
      </c>
      <c r="H5641" s="339">
        <f t="shared" si="203"/>
        <v>1451.44</v>
      </c>
    </row>
    <row r="5642" spans="1:10" x14ac:dyDescent="0.2">
      <c r="B5642" s="339" t="s">
        <v>1824</v>
      </c>
      <c r="C5642" s="339">
        <v>8.33</v>
      </c>
      <c r="D5642" s="339" t="s">
        <v>2</v>
      </c>
      <c r="E5642" s="339">
        <v>11.69</v>
      </c>
      <c r="F5642" s="339">
        <v>2.1</v>
      </c>
      <c r="G5642" s="339">
        <f t="shared" si="202"/>
        <v>97.38</v>
      </c>
      <c r="H5642" s="339">
        <f t="shared" si="203"/>
        <v>17.489999999999998</v>
      </c>
    </row>
    <row r="5643" spans="1:10" x14ac:dyDescent="0.2">
      <c r="B5643" s="339" t="s">
        <v>1738</v>
      </c>
    </row>
    <row r="5644" spans="1:10" x14ac:dyDescent="0.2">
      <c r="B5644" s="339" t="s">
        <v>1825</v>
      </c>
      <c r="C5644" s="339">
        <v>1.67</v>
      </c>
      <c r="D5644" s="339" t="s">
        <v>2</v>
      </c>
      <c r="E5644" s="339">
        <v>1279.60673</v>
      </c>
      <c r="F5644" s="339">
        <v>0</v>
      </c>
      <c r="G5644" s="339">
        <f>ROUND((C5644*(E5644)),2)</f>
        <v>2136.94</v>
      </c>
      <c r="H5644" s="339">
        <f>ROUND((C5644*(F5644)),2)</f>
        <v>0</v>
      </c>
    </row>
    <row r="5645" spans="1:10" x14ac:dyDescent="0.2">
      <c r="B5645" s="339" t="s">
        <v>1826</v>
      </c>
      <c r="C5645" s="339">
        <v>8.33</v>
      </c>
      <c r="D5645" s="339" t="s">
        <v>2</v>
      </c>
      <c r="E5645" s="339">
        <v>7.7898049999999985</v>
      </c>
      <c r="F5645" s="339">
        <v>0</v>
      </c>
      <c r="G5645" s="339">
        <f>ROUND((C5645*(E5645)),2)</f>
        <v>64.89</v>
      </c>
      <c r="H5645" s="339">
        <f>ROUND((C5645*(F5645)),2)</f>
        <v>0</v>
      </c>
    </row>
    <row r="5646" spans="1:10" x14ac:dyDescent="0.2">
      <c r="B5646" s="339" t="s">
        <v>707</v>
      </c>
      <c r="G5646" s="339">
        <f>SUM(G5635:G5645)</f>
        <v>15406.079999999998</v>
      </c>
      <c r="H5646" s="339">
        <f>SUM(H5635:H5645)</f>
        <v>2376.63</v>
      </c>
      <c r="I5646" s="340">
        <f>SUM(G5646:H5646)</f>
        <v>17782.71</v>
      </c>
    </row>
    <row r="5648" spans="1:10" ht="24" x14ac:dyDescent="0.2">
      <c r="A5648" s="339">
        <f>+A5631+0.01</f>
        <v>128.26999999999975</v>
      </c>
      <c r="B5648" s="339" t="s">
        <v>1863</v>
      </c>
      <c r="C5648" s="339">
        <v>1</v>
      </c>
      <c r="D5648" s="339" t="s">
        <v>9</v>
      </c>
      <c r="G5648" s="339">
        <f>+G5663/C5650</f>
        <v>15343.5</v>
      </c>
      <c r="H5648" s="339">
        <f>+H5663/C5650</f>
        <v>2365.4399999999996</v>
      </c>
      <c r="I5648" s="340">
        <f>+H5648+G5648</f>
        <v>17708.939999999999</v>
      </c>
      <c r="J5648" s="339" t="s">
        <v>701</v>
      </c>
    </row>
    <row r="5649" spans="2:9" x14ac:dyDescent="0.2">
      <c r="B5649" s="339" t="s">
        <v>1864</v>
      </c>
    </row>
    <row r="5650" spans="2:9" x14ac:dyDescent="0.2">
      <c r="B5650" s="339" t="s">
        <v>703</v>
      </c>
      <c r="C5650" s="339">
        <v>1</v>
      </c>
      <c r="D5650" s="339" t="s">
        <v>9</v>
      </c>
    </row>
    <row r="5651" spans="2:9" x14ac:dyDescent="0.2">
      <c r="B5651" s="339" t="s">
        <v>704</v>
      </c>
    </row>
    <row r="5652" spans="2:9" x14ac:dyDescent="0.2">
      <c r="B5652" s="339" t="s">
        <v>1829</v>
      </c>
      <c r="C5652" s="339">
        <v>8.33</v>
      </c>
      <c r="D5652" s="339" t="s">
        <v>1818</v>
      </c>
      <c r="E5652" s="339">
        <v>37.75</v>
      </c>
      <c r="F5652" s="339">
        <v>6.8</v>
      </c>
      <c r="G5652" s="339">
        <f t="shared" ref="G5652:G5659" si="204">ROUND((C5652*(E5652)),2)</f>
        <v>314.45999999999998</v>
      </c>
      <c r="H5652" s="339">
        <f t="shared" ref="H5652:H5659" si="205">ROUND((C5652*(F5652)),2)</f>
        <v>56.64</v>
      </c>
    </row>
    <row r="5653" spans="2:9" x14ac:dyDescent="0.2">
      <c r="B5653" s="339" t="s">
        <v>1811</v>
      </c>
      <c r="C5653" s="339">
        <v>0.18</v>
      </c>
      <c r="D5653" s="339" t="s">
        <v>1048</v>
      </c>
      <c r="E5653" s="339">
        <v>20512.37</v>
      </c>
      <c r="F5653" s="339">
        <v>3692.23</v>
      </c>
      <c r="G5653" s="339">
        <f t="shared" si="204"/>
        <v>3692.23</v>
      </c>
      <c r="H5653" s="339">
        <f t="shared" si="205"/>
        <v>664.6</v>
      </c>
    </row>
    <row r="5654" spans="2:9" x14ac:dyDescent="0.2">
      <c r="B5654" s="339" t="s">
        <v>1812</v>
      </c>
      <c r="C5654" s="339">
        <v>1.96</v>
      </c>
      <c r="D5654" s="339" t="s">
        <v>1093</v>
      </c>
      <c r="E5654" s="339">
        <v>76.27</v>
      </c>
      <c r="F5654" s="339">
        <v>13.73</v>
      </c>
      <c r="G5654" s="339">
        <f t="shared" si="204"/>
        <v>149.49</v>
      </c>
      <c r="H5654" s="339">
        <f t="shared" si="205"/>
        <v>26.91</v>
      </c>
    </row>
    <row r="5655" spans="2:9" x14ac:dyDescent="0.2">
      <c r="B5655" s="339" t="s">
        <v>1845</v>
      </c>
      <c r="C5655" s="339">
        <v>0.22</v>
      </c>
      <c r="D5655" s="339" t="s">
        <v>782</v>
      </c>
      <c r="E5655" s="339">
        <v>2906.78</v>
      </c>
      <c r="F5655" s="339">
        <v>523.22</v>
      </c>
      <c r="G5655" s="339">
        <f t="shared" si="204"/>
        <v>639.49</v>
      </c>
      <c r="H5655" s="339">
        <f t="shared" si="205"/>
        <v>115.11</v>
      </c>
    </row>
    <row r="5656" spans="2:9" x14ac:dyDescent="0.2">
      <c r="B5656" s="339" t="s">
        <v>1819</v>
      </c>
      <c r="C5656" s="339">
        <v>5.7000000000000002E-3</v>
      </c>
      <c r="D5656" s="339" t="s">
        <v>692</v>
      </c>
      <c r="E5656" s="339">
        <v>13650</v>
      </c>
      <c r="F5656" s="339">
        <v>2457</v>
      </c>
      <c r="G5656" s="339">
        <f t="shared" si="204"/>
        <v>77.81</v>
      </c>
      <c r="H5656" s="339">
        <f t="shared" si="205"/>
        <v>14</v>
      </c>
    </row>
    <row r="5657" spans="2:9" x14ac:dyDescent="0.2">
      <c r="B5657" s="339" t="s">
        <v>1821</v>
      </c>
      <c r="C5657" s="339">
        <v>12.5</v>
      </c>
      <c r="D5657" s="339" t="s">
        <v>692</v>
      </c>
      <c r="E5657" s="339">
        <v>8.58</v>
      </c>
      <c r="F5657" s="339">
        <v>1.54</v>
      </c>
      <c r="G5657" s="339">
        <f t="shared" si="204"/>
        <v>107.25</v>
      </c>
      <c r="H5657" s="339">
        <f t="shared" si="205"/>
        <v>19.25</v>
      </c>
    </row>
    <row r="5658" spans="2:9" x14ac:dyDescent="0.2">
      <c r="B5658" s="339" t="s">
        <v>1814</v>
      </c>
      <c r="C5658" s="339">
        <v>1.1000000000000001</v>
      </c>
      <c r="D5658" s="339" t="s">
        <v>9</v>
      </c>
      <c r="E5658" s="339">
        <v>7330.51</v>
      </c>
      <c r="F5658" s="339">
        <v>1319.49</v>
      </c>
      <c r="G5658" s="339">
        <f t="shared" si="204"/>
        <v>8063.56</v>
      </c>
      <c r="H5658" s="339">
        <f t="shared" si="205"/>
        <v>1451.44</v>
      </c>
    </row>
    <row r="5659" spans="2:9" x14ac:dyDescent="0.2">
      <c r="B5659" s="339" t="s">
        <v>1824</v>
      </c>
      <c r="C5659" s="339">
        <v>8.33</v>
      </c>
      <c r="D5659" s="339" t="s">
        <v>2</v>
      </c>
      <c r="E5659" s="339">
        <v>11.69</v>
      </c>
      <c r="F5659" s="339">
        <v>2.1</v>
      </c>
      <c r="G5659" s="339">
        <f t="shared" si="204"/>
        <v>97.38</v>
      </c>
      <c r="H5659" s="339">
        <f t="shared" si="205"/>
        <v>17.489999999999998</v>
      </c>
    </row>
    <row r="5660" spans="2:9" x14ac:dyDescent="0.2">
      <c r="B5660" s="339" t="s">
        <v>1738</v>
      </c>
    </row>
    <row r="5661" spans="2:9" x14ac:dyDescent="0.2">
      <c r="B5661" s="339" t="s">
        <v>1825</v>
      </c>
      <c r="C5661" s="339">
        <v>1.67</v>
      </c>
      <c r="D5661" s="339" t="s">
        <v>2</v>
      </c>
      <c r="E5661" s="339">
        <v>1279.60673</v>
      </c>
      <c r="F5661" s="339">
        <v>0</v>
      </c>
      <c r="G5661" s="339">
        <f>ROUND((C5661*(E5661)),2)</f>
        <v>2136.94</v>
      </c>
      <c r="H5661" s="339">
        <f>ROUND((C5661*(F5661)),2)</f>
        <v>0</v>
      </c>
    </row>
    <row r="5662" spans="2:9" x14ac:dyDescent="0.2">
      <c r="B5662" s="339" t="s">
        <v>1826</v>
      </c>
      <c r="C5662" s="339">
        <v>8.33</v>
      </c>
      <c r="D5662" s="339" t="s">
        <v>2</v>
      </c>
      <c r="E5662" s="339">
        <v>7.7898049999999985</v>
      </c>
      <c r="F5662" s="339">
        <v>0</v>
      </c>
      <c r="G5662" s="339">
        <f>ROUND((C5662*(E5662)),2)</f>
        <v>64.89</v>
      </c>
      <c r="H5662" s="339">
        <f>ROUND((C5662*(F5662)),2)</f>
        <v>0</v>
      </c>
    </row>
    <row r="5663" spans="2:9" x14ac:dyDescent="0.2">
      <c r="B5663" s="339" t="s">
        <v>707</v>
      </c>
      <c r="G5663" s="339">
        <f>SUM(G5652:G5662)</f>
        <v>15343.5</v>
      </c>
      <c r="H5663" s="339">
        <f>SUM(H5652:H5662)</f>
        <v>2365.4399999999996</v>
      </c>
      <c r="I5663" s="340">
        <f>SUM(G5663:H5663)</f>
        <v>17708.939999999999</v>
      </c>
    </row>
    <row r="5665" spans="1:10" ht="24" x14ac:dyDescent="0.2">
      <c r="A5665" s="339">
        <f>+A5648+0.01</f>
        <v>128.27999999999975</v>
      </c>
      <c r="B5665" s="339" t="s">
        <v>1865</v>
      </c>
      <c r="C5665" s="339">
        <v>1</v>
      </c>
      <c r="D5665" s="339" t="s">
        <v>9</v>
      </c>
      <c r="G5665" s="339">
        <f>+G5680/C5667</f>
        <v>15187.89</v>
      </c>
      <c r="H5665" s="339">
        <f>+H5680/C5667</f>
        <v>2337.37</v>
      </c>
      <c r="I5665" s="340">
        <f>+H5665+G5665</f>
        <v>17525.259999999998</v>
      </c>
      <c r="J5665" s="339" t="s">
        <v>701</v>
      </c>
    </row>
    <row r="5666" spans="1:10" x14ac:dyDescent="0.2">
      <c r="B5666" s="339" t="s">
        <v>1864</v>
      </c>
    </row>
    <row r="5667" spans="1:10" x14ac:dyDescent="0.2">
      <c r="B5667" s="339" t="s">
        <v>703</v>
      </c>
      <c r="C5667" s="339">
        <v>1</v>
      </c>
      <c r="D5667" s="339" t="s">
        <v>9</v>
      </c>
    </row>
    <row r="5668" spans="1:10" x14ac:dyDescent="0.2">
      <c r="B5668" s="339" t="s">
        <v>704</v>
      </c>
    </row>
    <row r="5669" spans="1:10" x14ac:dyDescent="0.2">
      <c r="B5669" s="339" t="s">
        <v>1831</v>
      </c>
      <c r="C5669" s="339">
        <v>8.33</v>
      </c>
      <c r="D5669" s="339" t="s">
        <v>1818</v>
      </c>
      <c r="E5669" s="339">
        <v>19.07</v>
      </c>
      <c r="F5669" s="339">
        <v>3.43</v>
      </c>
      <c r="G5669" s="339">
        <f t="shared" ref="G5669:G5676" si="206">ROUND((C5669*(E5669)),2)</f>
        <v>158.85</v>
      </c>
      <c r="H5669" s="339">
        <f t="shared" ref="H5669:H5676" si="207">ROUND((C5669*(F5669)),2)</f>
        <v>28.57</v>
      </c>
    </row>
    <row r="5670" spans="1:10" x14ac:dyDescent="0.2">
      <c r="B5670" s="339" t="s">
        <v>1811</v>
      </c>
      <c r="C5670" s="339">
        <v>0.18</v>
      </c>
      <c r="D5670" s="339" t="s">
        <v>1048</v>
      </c>
      <c r="E5670" s="339">
        <v>20512.37</v>
      </c>
      <c r="F5670" s="339">
        <v>3692.23</v>
      </c>
      <c r="G5670" s="339">
        <f t="shared" si="206"/>
        <v>3692.23</v>
      </c>
      <c r="H5670" s="339">
        <f t="shared" si="207"/>
        <v>664.6</v>
      </c>
    </row>
    <row r="5671" spans="1:10" x14ac:dyDescent="0.2">
      <c r="B5671" s="339" t="s">
        <v>1812</v>
      </c>
      <c r="C5671" s="339">
        <v>1.96</v>
      </c>
      <c r="D5671" s="339" t="s">
        <v>1093</v>
      </c>
      <c r="E5671" s="339">
        <v>76.27</v>
      </c>
      <c r="F5671" s="339">
        <v>13.73</v>
      </c>
      <c r="G5671" s="339">
        <f t="shared" si="206"/>
        <v>149.49</v>
      </c>
      <c r="H5671" s="339">
        <f t="shared" si="207"/>
        <v>26.91</v>
      </c>
    </row>
    <row r="5672" spans="1:10" x14ac:dyDescent="0.2">
      <c r="B5672" s="339" t="s">
        <v>1845</v>
      </c>
      <c r="C5672" s="339">
        <v>0.22</v>
      </c>
      <c r="D5672" s="339" t="s">
        <v>782</v>
      </c>
      <c r="E5672" s="339">
        <v>2906.78</v>
      </c>
      <c r="F5672" s="339">
        <v>523.22</v>
      </c>
      <c r="G5672" s="339">
        <f t="shared" si="206"/>
        <v>639.49</v>
      </c>
      <c r="H5672" s="339">
        <f t="shared" si="207"/>
        <v>115.11</v>
      </c>
    </row>
    <row r="5673" spans="1:10" x14ac:dyDescent="0.2">
      <c r="B5673" s="339" t="s">
        <v>1819</v>
      </c>
      <c r="C5673" s="339">
        <v>5.7000000000000002E-3</v>
      </c>
      <c r="D5673" s="339" t="s">
        <v>692</v>
      </c>
      <c r="E5673" s="339">
        <v>13650</v>
      </c>
      <c r="F5673" s="339">
        <v>2457</v>
      </c>
      <c r="G5673" s="339">
        <f t="shared" si="206"/>
        <v>77.81</v>
      </c>
      <c r="H5673" s="339">
        <f t="shared" si="207"/>
        <v>14</v>
      </c>
    </row>
    <row r="5674" spans="1:10" x14ac:dyDescent="0.2">
      <c r="B5674" s="339" t="s">
        <v>1821</v>
      </c>
      <c r="C5674" s="339">
        <v>12.5</v>
      </c>
      <c r="D5674" s="339" t="s">
        <v>692</v>
      </c>
      <c r="E5674" s="339">
        <v>8.58</v>
      </c>
      <c r="F5674" s="339">
        <v>1.54</v>
      </c>
      <c r="G5674" s="339">
        <f t="shared" si="206"/>
        <v>107.25</v>
      </c>
      <c r="H5674" s="339">
        <f t="shared" si="207"/>
        <v>19.25</v>
      </c>
    </row>
    <row r="5675" spans="1:10" x14ac:dyDescent="0.2">
      <c r="B5675" s="339" t="s">
        <v>1814</v>
      </c>
      <c r="C5675" s="339">
        <v>1.1000000000000001</v>
      </c>
      <c r="D5675" s="339" t="s">
        <v>9</v>
      </c>
      <c r="E5675" s="339">
        <v>7330.51</v>
      </c>
      <c r="F5675" s="339">
        <v>1319.49</v>
      </c>
      <c r="G5675" s="339">
        <f t="shared" si="206"/>
        <v>8063.56</v>
      </c>
      <c r="H5675" s="339">
        <f t="shared" si="207"/>
        <v>1451.44</v>
      </c>
    </row>
    <row r="5676" spans="1:10" x14ac:dyDescent="0.2">
      <c r="B5676" s="339" t="s">
        <v>1824</v>
      </c>
      <c r="C5676" s="339">
        <v>8.33</v>
      </c>
      <c r="D5676" s="339" t="s">
        <v>2</v>
      </c>
      <c r="E5676" s="339">
        <v>11.69</v>
      </c>
      <c r="F5676" s="339">
        <v>2.1</v>
      </c>
      <c r="G5676" s="339">
        <f t="shared" si="206"/>
        <v>97.38</v>
      </c>
      <c r="H5676" s="339">
        <f t="shared" si="207"/>
        <v>17.489999999999998</v>
      </c>
    </row>
    <row r="5677" spans="1:10" x14ac:dyDescent="0.2">
      <c r="B5677" s="339" t="s">
        <v>1738</v>
      </c>
    </row>
    <row r="5678" spans="1:10" x14ac:dyDescent="0.2">
      <c r="B5678" s="339" t="s">
        <v>1825</v>
      </c>
      <c r="C5678" s="339">
        <v>1.67</v>
      </c>
      <c r="D5678" s="339" t="s">
        <v>2</v>
      </c>
      <c r="E5678" s="339">
        <v>1279.60673</v>
      </c>
      <c r="F5678" s="339">
        <v>0</v>
      </c>
      <c r="G5678" s="339">
        <f>ROUND((C5678*(E5678)),2)</f>
        <v>2136.94</v>
      </c>
      <c r="H5678" s="339">
        <f>ROUND((C5678*(F5678)),2)</f>
        <v>0</v>
      </c>
    </row>
    <row r="5679" spans="1:10" x14ac:dyDescent="0.2">
      <c r="B5679" s="339" t="s">
        <v>1826</v>
      </c>
      <c r="C5679" s="339">
        <v>8.33</v>
      </c>
      <c r="D5679" s="339" t="s">
        <v>2</v>
      </c>
      <c r="E5679" s="339">
        <v>7.7898049999999985</v>
      </c>
      <c r="F5679" s="339">
        <v>0</v>
      </c>
      <c r="G5679" s="339">
        <f>ROUND((C5679*(E5679)),2)</f>
        <v>64.89</v>
      </c>
      <c r="H5679" s="339">
        <f>ROUND((C5679*(F5679)),2)</f>
        <v>0</v>
      </c>
    </row>
    <row r="5680" spans="1:10" x14ac:dyDescent="0.2">
      <c r="B5680" s="339" t="s">
        <v>707</v>
      </c>
      <c r="G5680" s="339">
        <f>SUM(G5669:G5679)</f>
        <v>15187.89</v>
      </c>
      <c r="H5680" s="339">
        <f>SUM(H5669:H5679)</f>
        <v>2337.37</v>
      </c>
      <c r="I5680" s="340">
        <f>SUM(G5680:H5680)</f>
        <v>17525.259999999998</v>
      </c>
    </row>
    <row r="5682" spans="1:10" ht="24" x14ac:dyDescent="0.2">
      <c r="A5682" s="339">
        <f>+A5665+0.01</f>
        <v>128.28999999999974</v>
      </c>
      <c r="B5682" s="339" t="s">
        <v>1866</v>
      </c>
      <c r="C5682" s="339">
        <v>1</v>
      </c>
      <c r="D5682" s="339" t="s">
        <v>9</v>
      </c>
      <c r="G5682" s="339">
        <f>+G5691/C5684</f>
        <v>15696.36</v>
      </c>
      <c r="H5682" s="339">
        <f>+H5691/C5684</f>
        <v>2825.34</v>
      </c>
      <c r="I5682" s="340">
        <f>+H5682+G5682</f>
        <v>18521.7</v>
      </c>
      <c r="J5682" s="339" t="s">
        <v>701</v>
      </c>
    </row>
    <row r="5683" spans="1:10" x14ac:dyDescent="0.2">
      <c r="B5683" s="339" t="s">
        <v>1860</v>
      </c>
    </row>
    <row r="5684" spans="1:10" x14ac:dyDescent="0.2">
      <c r="B5684" s="339" t="s">
        <v>703</v>
      </c>
      <c r="C5684" s="339">
        <v>1</v>
      </c>
      <c r="D5684" s="339" t="s">
        <v>9</v>
      </c>
    </row>
    <row r="5685" spans="1:10" x14ac:dyDescent="0.2">
      <c r="B5685" s="339" t="s">
        <v>704</v>
      </c>
    </row>
    <row r="5686" spans="1:10" x14ac:dyDescent="0.2">
      <c r="B5686" s="339" t="s">
        <v>1810</v>
      </c>
      <c r="C5686" s="339">
        <v>1.67</v>
      </c>
      <c r="D5686" s="339" t="s">
        <v>2</v>
      </c>
      <c r="E5686" s="339">
        <v>1690</v>
      </c>
      <c r="F5686" s="339">
        <v>304.2</v>
      </c>
      <c r="G5686" s="339">
        <f>ROUND((C5686*(E5686)),2)</f>
        <v>2822.3</v>
      </c>
      <c r="H5686" s="339">
        <f>ROUND((C5686*(F5686)),2)</f>
        <v>508.01</v>
      </c>
    </row>
    <row r="5687" spans="1:10" x14ac:dyDescent="0.2">
      <c r="B5687" s="339" t="s">
        <v>1834</v>
      </c>
      <c r="C5687" s="339">
        <v>0.18</v>
      </c>
      <c r="D5687" s="339" t="s">
        <v>1048</v>
      </c>
      <c r="E5687" s="339">
        <v>22358.77</v>
      </c>
      <c r="F5687" s="339">
        <v>4024.58</v>
      </c>
      <c r="G5687" s="339">
        <f>ROUND((C5687*(E5687)),2)</f>
        <v>4024.58</v>
      </c>
      <c r="H5687" s="339">
        <f>ROUND((C5687*(F5687)),2)</f>
        <v>724.42</v>
      </c>
    </row>
    <row r="5688" spans="1:10" x14ac:dyDescent="0.2">
      <c r="B5688" s="339" t="s">
        <v>1812</v>
      </c>
      <c r="C5688" s="339">
        <v>2.08</v>
      </c>
      <c r="D5688" s="339" t="s">
        <v>1093</v>
      </c>
      <c r="E5688" s="339">
        <v>76.27</v>
      </c>
      <c r="F5688" s="339">
        <v>13.73</v>
      </c>
      <c r="G5688" s="339">
        <f>ROUND((C5688*(E5688)),2)</f>
        <v>158.63999999999999</v>
      </c>
      <c r="H5688" s="339">
        <f>ROUND((C5688*(F5688)),2)</f>
        <v>28.56</v>
      </c>
    </row>
    <row r="5689" spans="1:10" x14ac:dyDescent="0.2">
      <c r="B5689" s="339" t="s">
        <v>1845</v>
      </c>
      <c r="C5689" s="339">
        <f>0.013*10*2*0.83</f>
        <v>0.21579999999999999</v>
      </c>
      <c r="D5689" s="339" t="s">
        <v>782</v>
      </c>
      <c r="E5689" s="339">
        <v>2906.78</v>
      </c>
      <c r="F5689" s="339">
        <v>523.22</v>
      </c>
      <c r="G5689" s="339">
        <f>ROUND((C5689*(E5689)),2)</f>
        <v>627.28</v>
      </c>
      <c r="H5689" s="339">
        <f>ROUND((C5689*(F5689)),2)</f>
        <v>112.91</v>
      </c>
    </row>
    <row r="5690" spans="1:10" x14ac:dyDescent="0.2">
      <c r="B5690" s="339" t="s">
        <v>1814</v>
      </c>
      <c r="C5690" s="339">
        <f>1*0.1*1.1*10</f>
        <v>1.1000000000000001</v>
      </c>
      <c r="D5690" s="339" t="s">
        <v>9</v>
      </c>
      <c r="E5690" s="339">
        <v>7330.51</v>
      </c>
      <c r="F5690" s="339">
        <v>1319.49</v>
      </c>
      <c r="G5690" s="339">
        <f>ROUND((C5690*(E5690)),2)</f>
        <v>8063.56</v>
      </c>
      <c r="H5690" s="339">
        <f>ROUND((C5690*(F5690)),2)</f>
        <v>1451.44</v>
      </c>
    </row>
    <row r="5691" spans="1:10" x14ac:dyDescent="0.2">
      <c r="B5691" s="339" t="s">
        <v>707</v>
      </c>
      <c r="G5691" s="339">
        <f>SUM(G5686:G5690)</f>
        <v>15696.36</v>
      </c>
      <c r="H5691" s="339">
        <f>SUM(H5686:H5690)</f>
        <v>2825.34</v>
      </c>
      <c r="I5691" s="340">
        <f>SUM(G5691:H5691)</f>
        <v>18521.7</v>
      </c>
    </row>
    <row r="5693" spans="1:10" ht="24" x14ac:dyDescent="0.2">
      <c r="A5693" s="339">
        <f>+A5682+0.01</f>
        <v>128.29999999999973</v>
      </c>
      <c r="B5693" s="339" t="s">
        <v>1867</v>
      </c>
      <c r="C5693" s="339">
        <v>1</v>
      </c>
      <c r="D5693" s="339" t="s">
        <v>9</v>
      </c>
      <c r="G5693" s="339">
        <f>+G5708/C5695</f>
        <v>15747.58</v>
      </c>
      <c r="H5693" s="339">
        <f>+H5708/C5695</f>
        <v>2438.1</v>
      </c>
      <c r="I5693" s="340">
        <f>+H5693+G5693</f>
        <v>18185.68</v>
      </c>
      <c r="J5693" s="339" t="s">
        <v>701</v>
      </c>
    </row>
    <row r="5694" spans="1:10" x14ac:dyDescent="0.2">
      <c r="B5694" s="339" t="s">
        <v>1862</v>
      </c>
    </row>
    <row r="5695" spans="1:10" x14ac:dyDescent="0.2">
      <c r="B5695" s="339" t="s">
        <v>703</v>
      </c>
      <c r="C5695" s="339">
        <v>1</v>
      </c>
      <c r="D5695" s="339" t="s">
        <v>9</v>
      </c>
    </row>
    <row r="5696" spans="1:10" x14ac:dyDescent="0.2">
      <c r="B5696" s="339" t="s">
        <v>704</v>
      </c>
    </row>
    <row r="5697" spans="1:10" x14ac:dyDescent="0.2">
      <c r="B5697" s="339" t="s">
        <v>1817</v>
      </c>
      <c r="C5697" s="339">
        <v>8.33</v>
      </c>
      <c r="D5697" s="339" t="s">
        <v>1818</v>
      </c>
      <c r="E5697" s="339">
        <v>45.19</v>
      </c>
      <c r="F5697" s="339">
        <v>8.1300000000000008</v>
      </c>
      <c r="G5697" s="339">
        <f t="shared" ref="G5697:G5704" si="208">ROUND((C5697*(E5697)),2)</f>
        <v>376.43</v>
      </c>
      <c r="H5697" s="339">
        <f t="shared" ref="H5697:H5704" si="209">ROUND((C5697*(F5697)),2)</f>
        <v>67.72</v>
      </c>
    </row>
    <row r="5698" spans="1:10" x14ac:dyDescent="0.2">
      <c r="B5698" s="339" t="s">
        <v>1834</v>
      </c>
      <c r="C5698" s="339">
        <v>0.18</v>
      </c>
      <c r="D5698" s="339" t="s">
        <v>1048</v>
      </c>
      <c r="E5698" s="339">
        <v>22358.77</v>
      </c>
      <c r="F5698" s="339">
        <v>4024.58</v>
      </c>
      <c r="G5698" s="339">
        <f t="shared" si="208"/>
        <v>4024.58</v>
      </c>
      <c r="H5698" s="339">
        <f t="shared" si="209"/>
        <v>724.42</v>
      </c>
    </row>
    <row r="5699" spans="1:10" x14ac:dyDescent="0.2">
      <c r="B5699" s="339" t="s">
        <v>1812</v>
      </c>
      <c r="C5699" s="339">
        <v>2.08</v>
      </c>
      <c r="D5699" s="339" t="s">
        <v>1093</v>
      </c>
      <c r="E5699" s="339">
        <v>76.27</v>
      </c>
      <c r="F5699" s="339">
        <v>13.73</v>
      </c>
      <c r="G5699" s="339">
        <f t="shared" si="208"/>
        <v>158.63999999999999</v>
      </c>
      <c r="H5699" s="339">
        <f t="shared" si="209"/>
        <v>28.56</v>
      </c>
    </row>
    <row r="5700" spans="1:10" x14ac:dyDescent="0.2">
      <c r="B5700" s="339" t="s">
        <v>1845</v>
      </c>
      <c r="C5700" s="339">
        <v>0.22</v>
      </c>
      <c r="D5700" s="339" t="s">
        <v>782</v>
      </c>
      <c r="E5700" s="339">
        <v>2906.78</v>
      </c>
      <c r="F5700" s="339">
        <v>523.22</v>
      </c>
      <c r="G5700" s="339">
        <f t="shared" si="208"/>
        <v>639.49</v>
      </c>
      <c r="H5700" s="339">
        <f t="shared" si="209"/>
        <v>115.11</v>
      </c>
    </row>
    <row r="5701" spans="1:10" x14ac:dyDescent="0.2">
      <c r="B5701" s="339" t="s">
        <v>1819</v>
      </c>
      <c r="C5701" s="339">
        <f>0.00069*8.33</f>
        <v>5.7476999999999997E-3</v>
      </c>
      <c r="D5701" s="339" t="s">
        <v>692</v>
      </c>
      <c r="E5701" s="339">
        <v>13650</v>
      </c>
      <c r="F5701" s="339">
        <v>2457</v>
      </c>
      <c r="G5701" s="339">
        <f t="shared" si="208"/>
        <v>78.459999999999994</v>
      </c>
      <c r="H5701" s="339">
        <f t="shared" si="209"/>
        <v>14.12</v>
      </c>
    </row>
    <row r="5702" spans="1:10" x14ac:dyDescent="0.2">
      <c r="B5702" s="339" t="s">
        <v>1821</v>
      </c>
      <c r="C5702" s="339">
        <f>1.5*8.33</f>
        <v>12.495000000000001</v>
      </c>
      <c r="D5702" s="339" t="s">
        <v>692</v>
      </c>
      <c r="E5702" s="339">
        <v>8.58</v>
      </c>
      <c r="F5702" s="339">
        <v>1.54</v>
      </c>
      <c r="G5702" s="339">
        <f t="shared" si="208"/>
        <v>107.21</v>
      </c>
      <c r="H5702" s="339">
        <f t="shared" si="209"/>
        <v>19.239999999999998</v>
      </c>
    </row>
    <row r="5703" spans="1:10" x14ac:dyDescent="0.2">
      <c r="B5703" s="339" t="s">
        <v>1814</v>
      </c>
      <c r="C5703" s="339">
        <f>1*0.1*1.1*10</f>
        <v>1.1000000000000001</v>
      </c>
      <c r="D5703" s="339" t="s">
        <v>9</v>
      </c>
      <c r="E5703" s="339">
        <v>7330.51</v>
      </c>
      <c r="F5703" s="339">
        <v>1319.49</v>
      </c>
      <c r="G5703" s="339">
        <f t="shared" si="208"/>
        <v>8063.56</v>
      </c>
      <c r="H5703" s="339">
        <f t="shared" si="209"/>
        <v>1451.44</v>
      </c>
    </row>
    <row r="5704" spans="1:10" x14ac:dyDescent="0.2">
      <c r="B5704" s="339" t="s">
        <v>1824</v>
      </c>
      <c r="C5704" s="339">
        <v>8.33</v>
      </c>
      <c r="D5704" s="339" t="s">
        <v>2</v>
      </c>
      <c r="E5704" s="339">
        <v>11.69</v>
      </c>
      <c r="F5704" s="339">
        <v>2.1</v>
      </c>
      <c r="G5704" s="339">
        <f t="shared" si="208"/>
        <v>97.38</v>
      </c>
      <c r="H5704" s="339">
        <f t="shared" si="209"/>
        <v>17.489999999999998</v>
      </c>
    </row>
    <row r="5705" spans="1:10" x14ac:dyDescent="0.2">
      <c r="B5705" s="339" t="s">
        <v>1738</v>
      </c>
    </row>
    <row r="5706" spans="1:10" x14ac:dyDescent="0.2">
      <c r="B5706" s="339" t="s">
        <v>1825</v>
      </c>
      <c r="C5706" s="339">
        <v>1.67</v>
      </c>
      <c r="D5706" s="339" t="s">
        <v>2</v>
      </c>
      <c r="E5706" s="339">
        <v>1279.60673</v>
      </c>
      <c r="F5706" s="339">
        <v>0</v>
      </c>
      <c r="G5706" s="339">
        <f>ROUND((C5706*(E5706)),2)</f>
        <v>2136.94</v>
      </c>
      <c r="H5706" s="339">
        <f>ROUND((C5706*(F5706)),2)</f>
        <v>0</v>
      </c>
    </row>
    <row r="5707" spans="1:10" x14ac:dyDescent="0.2">
      <c r="B5707" s="339" t="s">
        <v>1826</v>
      </c>
      <c r="C5707" s="339">
        <v>8.33</v>
      </c>
      <c r="D5707" s="339" t="s">
        <v>2</v>
      </c>
      <c r="E5707" s="339">
        <v>7.7898049999999985</v>
      </c>
      <c r="F5707" s="339">
        <v>0</v>
      </c>
      <c r="G5707" s="339">
        <f>ROUND((C5707*(E5707)),2)</f>
        <v>64.89</v>
      </c>
      <c r="H5707" s="339">
        <f>ROUND((C5707*(F5707)),2)</f>
        <v>0</v>
      </c>
    </row>
    <row r="5708" spans="1:10" x14ac:dyDescent="0.2">
      <c r="B5708" s="339" t="s">
        <v>707</v>
      </c>
      <c r="G5708" s="339">
        <f>SUM(G5697:G5707)</f>
        <v>15747.58</v>
      </c>
      <c r="H5708" s="339">
        <f>SUM(H5697:H5707)</f>
        <v>2438.1</v>
      </c>
      <c r="I5708" s="340">
        <f>SUM(G5708:H5708)</f>
        <v>18185.68</v>
      </c>
    </row>
    <row r="5710" spans="1:10" ht="24" x14ac:dyDescent="0.2">
      <c r="A5710" s="339">
        <f>+A5693+0.01</f>
        <v>128.30999999999972</v>
      </c>
      <c r="B5710" s="339" t="s">
        <v>1868</v>
      </c>
      <c r="C5710" s="339">
        <v>1</v>
      </c>
      <c r="D5710" s="339" t="s">
        <v>9</v>
      </c>
      <c r="G5710" s="339">
        <f>+G5725/C5712</f>
        <v>15685</v>
      </c>
      <c r="H5710" s="339">
        <f>+H5725/C5712</f>
        <v>2426.91</v>
      </c>
      <c r="I5710" s="340">
        <f>+H5710+G5710</f>
        <v>18111.91</v>
      </c>
      <c r="J5710" s="339" t="s">
        <v>701</v>
      </c>
    </row>
    <row r="5711" spans="1:10" x14ac:dyDescent="0.2">
      <c r="B5711" s="339" t="s">
        <v>1864</v>
      </c>
    </row>
    <row r="5712" spans="1:10" x14ac:dyDescent="0.2">
      <c r="B5712" s="339" t="s">
        <v>703</v>
      </c>
      <c r="C5712" s="339">
        <v>1</v>
      </c>
      <c r="D5712" s="339" t="s">
        <v>9</v>
      </c>
    </row>
    <row r="5713" spans="1:10" x14ac:dyDescent="0.2">
      <c r="B5713" s="339" t="s">
        <v>704</v>
      </c>
    </row>
    <row r="5714" spans="1:10" x14ac:dyDescent="0.2">
      <c r="B5714" s="339" t="s">
        <v>1829</v>
      </c>
      <c r="C5714" s="339">
        <v>8.33</v>
      </c>
      <c r="D5714" s="339" t="s">
        <v>1818</v>
      </c>
      <c r="E5714" s="339">
        <v>37.75</v>
      </c>
      <c r="F5714" s="339">
        <v>6.8</v>
      </c>
      <c r="G5714" s="339">
        <f t="shared" ref="G5714:G5721" si="210">ROUND((C5714*(E5714)),2)</f>
        <v>314.45999999999998</v>
      </c>
      <c r="H5714" s="339">
        <f t="shared" ref="H5714:H5721" si="211">ROUND((C5714*(F5714)),2)</f>
        <v>56.64</v>
      </c>
    </row>
    <row r="5715" spans="1:10" x14ac:dyDescent="0.2">
      <c r="B5715" s="339" t="s">
        <v>1834</v>
      </c>
      <c r="C5715" s="339">
        <v>0.18</v>
      </c>
      <c r="D5715" s="339" t="s">
        <v>1048</v>
      </c>
      <c r="E5715" s="339">
        <v>22358.77</v>
      </c>
      <c r="F5715" s="339">
        <v>4024.58</v>
      </c>
      <c r="G5715" s="339">
        <f t="shared" si="210"/>
        <v>4024.58</v>
      </c>
      <c r="H5715" s="339">
        <f t="shared" si="211"/>
        <v>724.42</v>
      </c>
    </row>
    <row r="5716" spans="1:10" x14ac:dyDescent="0.2">
      <c r="B5716" s="339" t="s">
        <v>1812</v>
      </c>
      <c r="C5716" s="339">
        <v>2.08</v>
      </c>
      <c r="D5716" s="339" t="s">
        <v>1093</v>
      </c>
      <c r="E5716" s="339">
        <v>76.27</v>
      </c>
      <c r="F5716" s="339">
        <v>13.73</v>
      </c>
      <c r="G5716" s="339">
        <f t="shared" si="210"/>
        <v>158.63999999999999</v>
      </c>
      <c r="H5716" s="339">
        <f t="shared" si="211"/>
        <v>28.56</v>
      </c>
    </row>
    <row r="5717" spans="1:10" x14ac:dyDescent="0.2">
      <c r="B5717" s="339" t="s">
        <v>1845</v>
      </c>
      <c r="C5717" s="339">
        <v>0.22</v>
      </c>
      <c r="D5717" s="339" t="s">
        <v>782</v>
      </c>
      <c r="E5717" s="339">
        <v>2906.78</v>
      </c>
      <c r="F5717" s="339">
        <v>523.22</v>
      </c>
      <c r="G5717" s="339">
        <f t="shared" si="210"/>
        <v>639.49</v>
      </c>
      <c r="H5717" s="339">
        <f t="shared" si="211"/>
        <v>115.11</v>
      </c>
    </row>
    <row r="5718" spans="1:10" x14ac:dyDescent="0.2">
      <c r="B5718" s="339" t="s">
        <v>1819</v>
      </c>
      <c r="C5718" s="339">
        <v>5.7000000000000002E-3</v>
      </c>
      <c r="D5718" s="339" t="s">
        <v>692</v>
      </c>
      <c r="E5718" s="339">
        <v>13650</v>
      </c>
      <c r="F5718" s="339">
        <v>2457</v>
      </c>
      <c r="G5718" s="339">
        <f t="shared" si="210"/>
        <v>77.81</v>
      </c>
      <c r="H5718" s="339">
        <f t="shared" si="211"/>
        <v>14</v>
      </c>
    </row>
    <row r="5719" spans="1:10" x14ac:dyDescent="0.2">
      <c r="B5719" s="339" t="s">
        <v>1821</v>
      </c>
      <c r="C5719" s="339">
        <v>12.5</v>
      </c>
      <c r="D5719" s="339" t="s">
        <v>692</v>
      </c>
      <c r="E5719" s="339">
        <v>8.58</v>
      </c>
      <c r="F5719" s="339">
        <v>1.54</v>
      </c>
      <c r="G5719" s="339">
        <f t="shared" si="210"/>
        <v>107.25</v>
      </c>
      <c r="H5719" s="339">
        <f t="shared" si="211"/>
        <v>19.25</v>
      </c>
    </row>
    <row r="5720" spans="1:10" x14ac:dyDescent="0.2">
      <c r="B5720" s="339" t="s">
        <v>1814</v>
      </c>
      <c r="C5720" s="339">
        <v>1.1000000000000001</v>
      </c>
      <c r="D5720" s="339" t="s">
        <v>9</v>
      </c>
      <c r="E5720" s="339">
        <v>7330.51</v>
      </c>
      <c r="F5720" s="339">
        <v>1319.49</v>
      </c>
      <c r="G5720" s="339">
        <f t="shared" si="210"/>
        <v>8063.56</v>
      </c>
      <c r="H5720" s="339">
        <f t="shared" si="211"/>
        <v>1451.44</v>
      </c>
    </row>
    <row r="5721" spans="1:10" x14ac:dyDescent="0.2">
      <c r="B5721" s="339" t="s">
        <v>1824</v>
      </c>
      <c r="C5721" s="339">
        <v>8.33</v>
      </c>
      <c r="D5721" s="339" t="s">
        <v>2</v>
      </c>
      <c r="E5721" s="339">
        <v>11.69</v>
      </c>
      <c r="F5721" s="339">
        <v>2.1</v>
      </c>
      <c r="G5721" s="339">
        <f t="shared" si="210"/>
        <v>97.38</v>
      </c>
      <c r="H5721" s="339">
        <f t="shared" si="211"/>
        <v>17.489999999999998</v>
      </c>
    </row>
    <row r="5722" spans="1:10" x14ac:dyDescent="0.2">
      <c r="B5722" s="339" t="s">
        <v>1738</v>
      </c>
    </row>
    <row r="5723" spans="1:10" x14ac:dyDescent="0.2">
      <c r="B5723" s="339" t="s">
        <v>1825</v>
      </c>
      <c r="C5723" s="339">
        <v>1.67</v>
      </c>
      <c r="D5723" s="339" t="s">
        <v>2</v>
      </c>
      <c r="E5723" s="339">
        <v>1279.60673</v>
      </c>
      <c r="F5723" s="339">
        <v>0</v>
      </c>
      <c r="G5723" s="339">
        <f>ROUND((C5723*(E5723)),2)</f>
        <v>2136.94</v>
      </c>
      <c r="H5723" s="339">
        <f>ROUND((C5723*(F5723)),2)</f>
        <v>0</v>
      </c>
    </row>
    <row r="5724" spans="1:10" x14ac:dyDescent="0.2">
      <c r="B5724" s="339" t="s">
        <v>1826</v>
      </c>
      <c r="C5724" s="339">
        <v>8.33</v>
      </c>
      <c r="D5724" s="339" t="s">
        <v>2</v>
      </c>
      <c r="E5724" s="339">
        <v>7.7898049999999985</v>
      </c>
      <c r="F5724" s="339">
        <v>0</v>
      </c>
      <c r="G5724" s="339">
        <f>ROUND((C5724*(E5724)),2)</f>
        <v>64.89</v>
      </c>
      <c r="H5724" s="339">
        <f>ROUND((C5724*(F5724)),2)</f>
        <v>0</v>
      </c>
    </row>
    <row r="5725" spans="1:10" x14ac:dyDescent="0.2">
      <c r="B5725" s="339" t="s">
        <v>707</v>
      </c>
      <c r="G5725" s="339">
        <f>SUM(G5714:G5724)</f>
        <v>15685</v>
      </c>
      <c r="H5725" s="339">
        <f>SUM(H5714:H5724)</f>
        <v>2426.91</v>
      </c>
      <c r="I5725" s="340">
        <f>SUM(G5725:H5725)</f>
        <v>18111.91</v>
      </c>
    </row>
    <row r="5727" spans="1:10" ht="24" x14ac:dyDescent="0.2">
      <c r="A5727" s="339">
        <f>+A5710+0.01</f>
        <v>128.31999999999971</v>
      </c>
      <c r="B5727" s="339" t="s">
        <v>1869</v>
      </c>
      <c r="C5727" s="339">
        <v>1</v>
      </c>
      <c r="D5727" s="339" t="s">
        <v>9</v>
      </c>
      <c r="G5727" s="339">
        <f>+G5742/C5729</f>
        <v>15529.39</v>
      </c>
      <c r="H5727" s="339">
        <f>+H5742/C5729</f>
        <v>2398.8399999999997</v>
      </c>
      <c r="I5727" s="340">
        <f>+H5727+G5727</f>
        <v>17928.23</v>
      </c>
      <c r="J5727" s="339" t="s">
        <v>701</v>
      </c>
    </row>
    <row r="5728" spans="1:10" x14ac:dyDescent="0.2">
      <c r="B5728" s="339" t="s">
        <v>1864</v>
      </c>
    </row>
    <row r="5729" spans="1:10" x14ac:dyDescent="0.2">
      <c r="B5729" s="339" t="s">
        <v>703</v>
      </c>
      <c r="C5729" s="339">
        <v>1</v>
      </c>
      <c r="D5729" s="339" t="s">
        <v>9</v>
      </c>
    </row>
    <row r="5730" spans="1:10" x14ac:dyDescent="0.2">
      <c r="B5730" s="339" t="s">
        <v>704</v>
      </c>
    </row>
    <row r="5731" spans="1:10" x14ac:dyDescent="0.2">
      <c r="B5731" s="339" t="s">
        <v>1831</v>
      </c>
      <c r="C5731" s="339">
        <v>8.33</v>
      </c>
      <c r="D5731" s="339" t="s">
        <v>1818</v>
      </c>
      <c r="E5731" s="339">
        <v>19.07</v>
      </c>
      <c r="F5731" s="339">
        <v>3.43</v>
      </c>
      <c r="G5731" s="339">
        <f t="shared" ref="G5731:G5738" si="212">ROUND((C5731*(E5731)),2)</f>
        <v>158.85</v>
      </c>
      <c r="H5731" s="339">
        <f t="shared" ref="H5731:H5738" si="213">ROUND((C5731*(F5731)),2)</f>
        <v>28.57</v>
      </c>
    </row>
    <row r="5732" spans="1:10" x14ac:dyDescent="0.2">
      <c r="B5732" s="339" t="s">
        <v>1834</v>
      </c>
      <c r="C5732" s="339">
        <v>0.18</v>
      </c>
      <c r="D5732" s="339" t="s">
        <v>1048</v>
      </c>
      <c r="E5732" s="339">
        <v>22358.77</v>
      </c>
      <c r="F5732" s="339">
        <v>4024.58</v>
      </c>
      <c r="G5732" s="339">
        <f t="shared" si="212"/>
        <v>4024.58</v>
      </c>
      <c r="H5732" s="339">
        <f t="shared" si="213"/>
        <v>724.42</v>
      </c>
    </row>
    <row r="5733" spans="1:10" x14ac:dyDescent="0.2">
      <c r="B5733" s="339" t="s">
        <v>1812</v>
      </c>
      <c r="C5733" s="339">
        <v>2.08</v>
      </c>
      <c r="D5733" s="339" t="s">
        <v>1093</v>
      </c>
      <c r="E5733" s="339">
        <v>76.27</v>
      </c>
      <c r="F5733" s="339">
        <v>13.73</v>
      </c>
      <c r="G5733" s="339">
        <f t="shared" si="212"/>
        <v>158.63999999999999</v>
      </c>
      <c r="H5733" s="339">
        <f t="shared" si="213"/>
        <v>28.56</v>
      </c>
    </row>
    <row r="5734" spans="1:10" x14ac:dyDescent="0.2">
      <c r="B5734" s="339" t="s">
        <v>1845</v>
      </c>
      <c r="C5734" s="339">
        <v>0.22</v>
      </c>
      <c r="D5734" s="339" t="s">
        <v>782</v>
      </c>
      <c r="E5734" s="339">
        <v>2906.78</v>
      </c>
      <c r="F5734" s="339">
        <v>523.22</v>
      </c>
      <c r="G5734" s="339">
        <f t="shared" si="212"/>
        <v>639.49</v>
      </c>
      <c r="H5734" s="339">
        <f t="shared" si="213"/>
        <v>115.11</v>
      </c>
    </row>
    <row r="5735" spans="1:10" x14ac:dyDescent="0.2">
      <c r="B5735" s="339" t="s">
        <v>1819</v>
      </c>
      <c r="C5735" s="339">
        <v>5.7000000000000002E-3</v>
      </c>
      <c r="D5735" s="339" t="s">
        <v>692</v>
      </c>
      <c r="E5735" s="339">
        <v>13650</v>
      </c>
      <c r="F5735" s="339">
        <v>2457</v>
      </c>
      <c r="G5735" s="339">
        <f t="shared" si="212"/>
        <v>77.81</v>
      </c>
      <c r="H5735" s="339">
        <f t="shared" si="213"/>
        <v>14</v>
      </c>
    </row>
    <row r="5736" spans="1:10" x14ac:dyDescent="0.2">
      <c r="B5736" s="339" t="s">
        <v>1821</v>
      </c>
      <c r="C5736" s="339">
        <v>12.5</v>
      </c>
      <c r="D5736" s="339" t="s">
        <v>692</v>
      </c>
      <c r="E5736" s="339">
        <v>8.58</v>
      </c>
      <c r="F5736" s="339">
        <v>1.54</v>
      </c>
      <c r="G5736" s="339">
        <f t="shared" si="212"/>
        <v>107.25</v>
      </c>
      <c r="H5736" s="339">
        <f t="shared" si="213"/>
        <v>19.25</v>
      </c>
    </row>
    <row r="5737" spans="1:10" x14ac:dyDescent="0.2">
      <c r="B5737" s="339" t="s">
        <v>1814</v>
      </c>
      <c r="C5737" s="339">
        <v>1.1000000000000001</v>
      </c>
      <c r="D5737" s="339" t="s">
        <v>9</v>
      </c>
      <c r="E5737" s="339">
        <v>7330.51</v>
      </c>
      <c r="F5737" s="339">
        <v>1319.49</v>
      </c>
      <c r="G5737" s="339">
        <f t="shared" si="212"/>
        <v>8063.56</v>
      </c>
      <c r="H5737" s="339">
        <f t="shared" si="213"/>
        <v>1451.44</v>
      </c>
    </row>
    <row r="5738" spans="1:10" x14ac:dyDescent="0.2">
      <c r="B5738" s="339" t="s">
        <v>1824</v>
      </c>
      <c r="C5738" s="339">
        <v>8.33</v>
      </c>
      <c r="D5738" s="339" t="s">
        <v>2</v>
      </c>
      <c r="E5738" s="339">
        <v>11.69</v>
      </c>
      <c r="F5738" s="339">
        <v>2.1</v>
      </c>
      <c r="G5738" s="339">
        <f t="shared" si="212"/>
        <v>97.38</v>
      </c>
      <c r="H5738" s="339">
        <f t="shared" si="213"/>
        <v>17.489999999999998</v>
      </c>
    </row>
    <row r="5739" spans="1:10" x14ac:dyDescent="0.2">
      <c r="B5739" s="339" t="s">
        <v>1738</v>
      </c>
    </row>
    <row r="5740" spans="1:10" x14ac:dyDescent="0.2">
      <c r="B5740" s="339" t="s">
        <v>1825</v>
      </c>
      <c r="C5740" s="339">
        <v>1.67</v>
      </c>
      <c r="D5740" s="339" t="s">
        <v>2</v>
      </c>
      <c r="E5740" s="339">
        <v>1279.60673</v>
      </c>
      <c r="F5740" s="339">
        <v>0</v>
      </c>
      <c r="G5740" s="339">
        <f>ROUND((C5740*(E5740)),2)</f>
        <v>2136.94</v>
      </c>
      <c r="H5740" s="339">
        <f>ROUND((C5740*(F5740)),2)</f>
        <v>0</v>
      </c>
    </row>
    <row r="5741" spans="1:10" x14ac:dyDescent="0.2">
      <c r="B5741" s="339" t="s">
        <v>1826</v>
      </c>
      <c r="C5741" s="339">
        <v>8.33</v>
      </c>
      <c r="D5741" s="339" t="s">
        <v>2</v>
      </c>
      <c r="E5741" s="339">
        <v>7.7898049999999985</v>
      </c>
      <c r="F5741" s="339">
        <v>0</v>
      </c>
      <c r="G5741" s="339">
        <f>ROUND((C5741*(E5741)),2)</f>
        <v>64.89</v>
      </c>
      <c r="H5741" s="339">
        <f>ROUND((C5741*(F5741)),2)</f>
        <v>0</v>
      </c>
    </row>
    <row r="5742" spans="1:10" x14ac:dyDescent="0.2">
      <c r="B5742" s="339" t="s">
        <v>707</v>
      </c>
      <c r="G5742" s="339">
        <f>SUM(G5731:G5741)</f>
        <v>15529.39</v>
      </c>
      <c r="H5742" s="339">
        <f>SUM(H5731:H5741)</f>
        <v>2398.8399999999997</v>
      </c>
      <c r="I5742" s="340">
        <f>SUM(G5742:H5742)</f>
        <v>17928.23</v>
      </c>
    </row>
    <row r="5744" spans="1:10" ht="24" x14ac:dyDescent="0.2">
      <c r="A5744" s="339">
        <f>+A5727+0.01</f>
        <v>128.3299999999997</v>
      </c>
      <c r="B5744" s="339" t="s">
        <v>1870</v>
      </c>
      <c r="C5744" s="339">
        <v>1</v>
      </c>
      <c r="D5744" s="339" t="s">
        <v>9</v>
      </c>
      <c r="G5744" s="339">
        <f>+G5753/C5746</f>
        <v>15729.060000000001</v>
      </c>
      <c r="H5744" s="339">
        <f>+H5753/C5746</f>
        <v>2831.23</v>
      </c>
      <c r="I5744" s="340">
        <f>+H5744+G5744</f>
        <v>18560.29</v>
      </c>
      <c r="J5744" s="339" t="s">
        <v>701</v>
      </c>
    </row>
    <row r="5745" spans="1:10" x14ac:dyDescent="0.2">
      <c r="B5745" s="339" t="s">
        <v>1860</v>
      </c>
    </row>
    <row r="5746" spans="1:10" x14ac:dyDescent="0.2">
      <c r="B5746" s="339" t="s">
        <v>703</v>
      </c>
      <c r="C5746" s="339">
        <v>1</v>
      </c>
      <c r="D5746" s="339" t="s">
        <v>9</v>
      </c>
    </row>
    <row r="5747" spans="1:10" x14ac:dyDescent="0.2">
      <c r="B5747" s="339" t="s">
        <v>704</v>
      </c>
    </row>
    <row r="5748" spans="1:10" x14ac:dyDescent="0.2">
      <c r="B5748" s="339" t="s">
        <v>1810</v>
      </c>
      <c r="C5748" s="339">
        <v>1.67</v>
      </c>
      <c r="D5748" s="339" t="s">
        <v>2</v>
      </c>
      <c r="E5748" s="339">
        <v>1690</v>
      </c>
      <c r="F5748" s="339">
        <v>304.2</v>
      </c>
      <c r="G5748" s="339">
        <f>ROUND((C5748*(E5748)),2)</f>
        <v>2822.3</v>
      </c>
      <c r="H5748" s="339">
        <f>ROUND((C5748*(F5748)),2)</f>
        <v>508.01</v>
      </c>
    </row>
    <row r="5749" spans="1:10" x14ac:dyDescent="0.2">
      <c r="B5749" s="339" t="s">
        <v>1839</v>
      </c>
      <c r="C5749" s="339">
        <v>0.18</v>
      </c>
      <c r="D5749" s="339" t="s">
        <v>1048</v>
      </c>
      <c r="E5749" s="339">
        <v>22472.67</v>
      </c>
      <c r="F5749" s="339">
        <v>4045.08</v>
      </c>
      <c r="G5749" s="339">
        <f>ROUND((C5749*(E5749)),2)</f>
        <v>4045.08</v>
      </c>
      <c r="H5749" s="339">
        <f>ROUND((C5749*(F5749)),2)</f>
        <v>728.11</v>
      </c>
    </row>
    <row r="5750" spans="1:10" x14ac:dyDescent="0.2">
      <c r="B5750" s="339" t="s">
        <v>1812</v>
      </c>
      <c r="C5750" s="339">
        <v>2.2400000000000002</v>
      </c>
      <c r="D5750" s="339" t="s">
        <v>1093</v>
      </c>
      <c r="E5750" s="339">
        <v>76.27</v>
      </c>
      <c r="F5750" s="339">
        <v>13.73</v>
      </c>
      <c r="G5750" s="339">
        <f>ROUND((C5750*(E5750)),2)</f>
        <v>170.84</v>
      </c>
      <c r="H5750" s="339">
        <f>ROUND((C5750*(F5750)),2)</f>
        <v>30.76</v>
      </c>
    </row>
    <row r="5751" spans="1:10" x14ac:dyDescent="0.2">
      <c r="B5751" s="339" t="s">
        <v>1845</v>
      </c>
      <c r="C5751" s="339">
        <f>0.013*10*2*0.83</f>
        <v>0.21579999999999999</v>
      </c>
      <c r="D5751" s="339" t="s">
        <v>782</v>
      </c>
      <c r="E5751" s="339">
        <v>2906.78</v>
      </c>
      <c r="F5751" s="339">
        <v>523.22</v>
      </c>
      <c r="G5751" s="339">
        <f>ROUND((C5751*(E5751)),2)</f>
        <v>627.28</v>
      </c>
      <c r="H5751" s="339">
        <f>ROUND((C5751*(F5751)),2)</f>
        <v>112.91</v>
      </c>
    </row>
    <row r="5752" spans="1:10" x14ac:dyDescent="0.2">
      <c r="B5752" s="339" t="s">
        <v>1814</v>
      </c>
      <c r="C5752" s="339">
        <f>1*0.1*1.1*10</f>
        <v>1.1000000000000001</v>
      </c>
      <c r="D5752" s="339" t="s">
        <v>9</v>
      </c>
      <c r="E5752" s="339">
        <v>7330.51</v>
      </c>
      <c r="F5752" s="339">
        <v>1319.49</v>
      </c>
      <c r="G5752" s="339">
        <f>ROUND((C5752*(E5752)),2)</f>
        <v>8063.56</v>
      </c>
      <c r="H5752" s="339">
        <f>ROUND((C5752*(F5752)),2)</f>
        <v>1451.44</v>
      </c>
    </row>
    <row r="5753" spans="1:10" x14ac:dyDescent="0.2">
      <c r="B5753" s="339" t="s">
        <v>707</v>
      </c>
      <c r="G5753" s="339">
        <f>SUM(G5748:G5752)</f>
        <v>15729.060000000001</v>
      </c>
      <c r="H5753" s="339">
        <f>SUM(H5748:H5752)</f>
        <v>2831.23</v>
      </c>
      <c r="I5753" s="340">
        <f>SUM(G5753:H5753)</f>
        <v>18560.29</v>
      </c>
    </row>
    <row r="5755" spans="1:10" ht="24" x14ac:dyDescent="0.2">
      <c r="A5755" s="339">
        <f>+A5744+0.01</f>
        <v>128.33999999999969</v>
      </c>
      <c r="B5755" s="339" t="s">
        <v>1871</v>
      </c>
      <c r="C5755" s="339">
        <v>1</v>
      </c>
      <c r="D5755" s="339" t="s">
        <v>9</v>
      </c>
      <c r="G5755" s="339">
        <f>+G5770/C5757</f>
        <v>15780.279999999999</v>
      </c>
      <c r="H5755" s="339">
        <f>+H5770/C5757</f>
        <v>2443.9899999999998</v>
      </c>
      <c r="I5755" s="340">
        <f>+H5755+G5755</f>
        <v>18224.269999999997</v>
      </c>
      <c r="J5755" s="339" t="s">
        <v>701</v>
      </c>
    </row>
    <row r="5756" spans="1:10" x14ac:dyDescent="0.2">
      <c r="B5756" s="339" t="s">
        <v>1862</v>
      </c>
    </row>
    <row r="5757" spans="1:10" x14ac:dyDescent="0.2">
      <c r="B5757" s="339" t="s">
        <v>703</v>
      </c>
      <c r="C5757" s="339">
        <v>1</v>
      </c>
      <c r="D5757" s="339" t="s">
        <v>9</v>
      </c>
    </row>
    <row r="5758" spans="1:10" x14ac:dyDescent="0.2">
      <c r="B5758" s="339" t="s">
        <v>704</v>
      </c>
    </row>
    <row r="5759" spans="1:10" x14ac:dyDescent="0.2">
      <c r="B5759" s="339" t="s">
        <v>1817</v>
      </c>
      <c r="C5759" s="339">
        <v>8.33</v>
      </c>
      <c r="D5759" s="339" t="s">
        <v>1818</v>
      </c>
      <c r="E5759" s="339">
        <v>45.19</v>
      </c>
      <c r="F5759" s="339">
        <v>8.1300000000000008</v>
      </c>
      <c r="G5759" s="339">
        <f t="shared" ref="G5759:G5766" si="214">ROUND((C5759*(E5759)),2)</f>
        <v>376.43</v>
      </c>
      <c r="H5759" s="339">
        <f t="shared" ref="H5759:H5766" si="215">ROUND((C5759*(F5759)),2)</f>
        <v>67.72</v>
      </c>
    </row>
    <row r="5760" spans="1:10" x14ac:dyDescent="0.2">
      <c r="B5760" s="339" t="s">
        <v>1839</v>
      </c>
      <c r="C5760" s="339">
        <v>0.18</v>
      </c>
      <c r="D5760" s="339" t="s">
        <v>1048</v>
      </c>
      <c r="E5760" s="339">
        <v>22472.67</v>
      </c>
      <c r="F5760" s="339">
        <v>4045.08</v>
      </c>
      <c r="G5760" s="339">
        <f t="shared" si="214"/>
        <v>4045.08</v>
      </c>
      <c r="H5760" s="339">
        <f t="shared" si="215"/>
        <v>728.11</v>
      </c>
    </row>
    <row r="5761" spans="1:10" x14ac:dyDescent="0.2">
      <c r="B5761" s="339" t="s">
        <v>1812</v>
      </c>
      <c r="C5761" s="339">
        <v>2.2400000000000002</v>
      </c>
      <c r="D5761" s="339" t="s">
        <v>1093</v>
      </c>
      <c r="E5761" s="339">
        <v>76.27</v>
      </c>
      <c r="F5761" s="339">
        <v>13.73</v>
      </c>
      <c r="G5761" s="339">
        <f t="shared" si="214"/>
        <v>170.84</v>
      </c>
      <c r="H5761" s="339">
        <f t="shared" si="215"/>
        <v>30.76</v>
      </c>
    </row>
    <row r="5762" spans="1:10" x14ac:dyDescent="0.2">
      <c r="B5762" s="339" t="s">
        <v>1845</v>
      </c>
      <c r="C5762" s="339">
        <v>0.22</v>
      </c>
      <c r="D5762" s="339" t="s">
        <v>782</v>
      </c>
      <c r="E5762" s="339">
        <v>2906.78</v>
      </c>
      <c r="F5762" s="339">
        <v>523.22</v>
      </c>
      <c r="G5762" s="339">
        <f t="shared" si="214"/>
        <v>639.49</v>
      </c>
      <c r="H5762" s="339">
        <f t="shared" si="215"/>
        <v>115.11</v>
      </c>
    </row>
    <row r="5763" spans="1:10" x14ac:dyDescent="0.2">
      <c r="B5763" s="339" t="s">
        <v>1819</v>
      </c>
      <c r="C5763" s="339">
        <f>0.00069*8.33</f>
        <v>5.7476999999999997E-3</v>
      </c>
      <c r="D5763" s="339" t="s">
        <v>692</v>
      </c>
      <c r="E5763" s="339">
        <v>13650</v>
      </c>
      <c r="F5763" s="339">
        <v>2457</v>
      </c>
      <c r="G5763" s="339">
        <f t="shared" si="214"/>
        <v>78.459999999999994</v>
      </c>
      <c r="H5763" s="339">
        <f t="shared" si="215"/>
        <v>14.12</v>
      </c>
    </row>
    <row r="5764" spans="1:10" x14ac:dyDescent="0.2">
      <c r="B5764" s="339" t="s">
        <v>1821</v>
      </c>
      <c r="C5764" s="339">
        <f>1.5*8.33</f>
        <v>12.495000000000001</v>
      </c>
      <c r="D5764" s="339" t="s">
        <v>692</v>
      </c>
      <c r="E5764" s="339">
        <v>8.58</v>
      </c>
      <c r="F5764" s="339">
        <v>1.54</v>
      </c>
      <c r="G5764" s="339">
        <f t="shared" si="214"/>
        <v>107.21</v>
      </c>
      <c r="H5764" s="339">
        <f t="shared" si="215"/>
        <v>19.239999999999998</v>
      </c>
    </row>
    <row r="5765" spans="1:10" x14ac:dyDescent="0.2">
      <c r="B5765" s="339" t="s">
        <v>1814</v>
      </c>
      <c r="C5765" s="339">
        <f>1*0.1*1.1*10</f>
        <v>1.1000000000000001</v>
      </c>
      <c r="D5765" s="339" t="s">
        <v>9</v>
      </c>
      <c r="E5765" s="339">
        <v>7330.51</v>
      </c>
      <c r="F5765" s="339">
        <v>1319.49</v>
      </c>
      <c r="G5765" s="339">
        <f t="shared" si="214"/>
        <v>8063.56</v>
      </c>
      <c r="H5765" s="339">
        <f t="shared" si="215"/>
        <v>1451.44</v>
      </c>
    </row>
    <row r="5766" spans="1:10" x14ac:dyDescent="0.2">
      <c r="B5766" s="339" t="s">
        <v>1824</v>
      </c>
      <c r="C5766" s="339">
        <v>8.33</v>
      </c>
      <c r="D5766" s="339" t="s">
        <v>2</v>
      </c>
      <c r="E5766" s="339">
        <v>11.69</v>
      </c>
      <c r="F5766" s="339">
        <v>2.1</v>
      </c>
      <c r="G5766" s="339">
        <f t="shared" si="214"/>
        <v>97.38</v>
      </c>
      <c r="H5766" s="339">
        <f t="shared" si="215"/>
        <v>17.489999999999998</v>
      </c>
    </row>
    <row r="5767" spans="1:10" x14ac:dyDescent="0.2">
      <c r="B5767" s="339" t="s">
        <v>1738</v>
      </c>
    </row>
    <row r="5768" spans="1:10" x14ac:dyDescent="0.2">
      <c r="B5768" s="339" t="s">
        <v>1825</v>
      </c>
      <c r="C5768" s="339">
        <v>1.67</v>
      </c>
      <c r="D5768" s="339" t="s">
        <v>2</v>
      </c>
      <c r="E5768" s="339">
        <v>1279.60673</v>
      </c>
      <c r="F5768" s="339">
        <v>0</v>
      </c>
      <c r="G5768" s="339">
        <f>ROUND((C5768*(E5768)),2)</f>
        <v>2136.94</v>
      </c>
      <c r="H5768" s="339">
        <f>ROUND((C5768*(F5768)),2)</f>
        <v>0</v>
      </c>
    </row>
    <row r="5769" spans="1:10" x14ac:dyDescent="0.2">
      <c r="B5769" s="339" t="s">
        <v>1826</v>
      </c>
      <c r="C5769" s="339">
        <v>8.33</v>
      </c>
      <c r="D5769" s="339" t="s">
        <v>2</v>
      </c>
      <c r="E5769" s="339">
        <v>7.7898049999999985</v>
      </c>
      <c r="F5769" s="339">
        <v>0</v>
      </c>
      <c r="G5769" s="339">
        <f>ROUND((C5769*(E5769)),2)</f>
        <v>64.89</v>
      </c>
      <c r="H5769" s="339">
        <f>ROUND((C5769*(F5769)),2)</f>
        <v>0</v>
      </c>
    </row>
    <row r="5770" spans="1:10" x14ac:dyDescent="0.2">
      <c r="B5770" s="339" t="s">
        <v>707</v>
      </c>
      <c r="G5770" s="339">
        <f>SUM(G5759:G5769)</f>
        <v>15780.279999999999</v>
      </c>
      <c r="H5770" s="339">
        <f>SUM(H5759:H5769)</f>
        <v>2443.9899999999998</v>
      </c>
      <c r="I5770" s="340">
        <f>SUM(G5770:H5770)</f>
        <v>18224.269999999997</v>
      </c>
    </row>
    <row r="5772" spans="1:10" ht="24" x14ac:dyDescent="0.2">
      <c r="A5772" s="339">
        <f>+A5755+0.01</f>
        <v>128.34999999999968</v>
      </c>
      <c r="B5772" s="339" t="s">
        <v>1872</v>
      </c>
      <c r="C5772" s="339">
        <v>1</v>
      </c>
      <c r="D5772" s="339" t="s">
        <v>9</v>
      </c>
      <c r="G5772" s="339">
        <f>+G5787/C5774</f>
        <v>15717.7</v>
      </c>
      <c r="H5772" s="339">
        <f>+H5787/C5774</f>
        <v>2432.7999999999997</v>
      </c>
      <c r="I5772" s="340">
        <f>+H5772+G5772</f>
        <v>18150.5</v>
      </c>
      <c r="J5772" s="339" t="s">
        <v>701</v>
      </c>
    </row>
    <row r="5773" spans="1:10" x14ac:dyDescent="0.2">
      <c r="B5773" s="339" t="s">
        <v>1864</v>
      </c>
    </row>
    <row r="5774" spans="1:10" x14ac:dyDescent="0.2">
      <c r="B5774" s="339" t="s">
        <v>703</v>
      </c>
      <c r="C5774" s="339">
        <v>1</v>
      </c>
      <c r="D5774" s="339" t="s">
        <v>9</v>
      </c>
    </row>
    <row r="5775" spans="1:10" x14ac:dyDescent="0.2">
      <c r="B5775" s="339" t="s">
        <v>704</v>
      </c>
    </row>
    <row r="5776" spans="1:10" x14ac:dyDescent="0.2">
      <c r="B5776" s="339" t="s">
        <v>1829</v>
      </c>
      <c r="C5776" s="339">
        <v>8.33</v>
      </c>
      <c r="D5776" s="339" t="s">
        <v>1818</v>
      </c>
      <c r="E5776" s="339">
        <v>37.75</v>
      </c>
      <c r="F5776" s="339">
        <v>6.8</v>
      </c>
      <c r="G5776" s="339">
        <f t="shared" ref="G5776:G5783" si="216">ROUND((C5776*(E5776)),2)</f>
        <v>314.45999999999998</v>
      </c>
      <c r="H5776" s="339">
        <f t="shared" ref="H5776:H5783" si="217">ROUND((C5776*(F5776)),2)</f>
        <v>56.64</v>
      </c>
    </row>
    <row r="5777" spans="1:10" x14ac:dyDescent="0.2">
      <c r="B5777" s="339" t="s">
        <v>1839</v>
      </c>
      <c r="C5777" s="339">
        <v>0.18</v>
      </c>
      <c r="D5777" s="339" t="s">
        <v>1048</v>
      </c>
      <c r="E5777" s="339">
        <v>22472.67</v>
      </c>
      <c r="F5777" s="339">
        <v>4045.08</v>
      </c>
      <c r="G5777" s="339">
        <f t="shared" si="216"/>
        <v>4045.08</v>
      </c>
      <c r="H5777" s="339">
        <f t="shared" si="217"/>
        <v>728.11</v>
      </c>
    </row>
    <row r="5778" spans="1:10" x14ac:dyDescent="0.2">
      <c r="B5778" s="339" t="s">
        <v>1812</v>
      </c>
      <c r="C5778" s="339">
        <v>2.2400000000000002</v>
      </c>
      <c r="D5778" s="339" t="s">
        <v>1093</v>
      </c>
      <c r="E5778" s="339">
        <v>76.27</v>
      </c>
      <c r="F5778" s="339">
        <v>13.73</v>
      </c>
      <c r="G5778" s="339">
        <f t="shared" si="216"/>
        <v>170.84</v>
      </c>
      <c r="H5778" s="339">
        <f t="shared" si="217"/>
        <v>30.76</v>
      </c>
    </row>
    <row r="5779" spans="1:10" x14ac:dyDescent="0.2">
      <c r="B5779" s="339" t="s">
        <v>1845</v>
      </c>
      <c r="C5779" s="339">
        <v>0.22</v>
      </c>
      <c r="D5779" s="339" t="s">
        <v>782</v>
      </c>
      <c r="E5779" s="339">
        <v>2906.78</v>
      </c>
      <c r="F5779" s="339">
        <v>523.22</v>
      </c>
      <c r="G5779" s="339">
        <f t="shared" si="216"/>
        <v>639.49</v>
      </c>
      <c r="H5779" s="339">
        <f t="shared" si="217"/>
        <v>115.11</v>
      </c>
    </row>
    <row r="5780" spans="1:10" x14ac:dyDescent="0.2">
      <c r="B5780" s="339" t="s">
        <v>1819</v>
      </c>
      <c r="C5780" s="339">
        <v>5.7000000000000002E-3</v>
      </c>
      <c r="D5780" s="339" t="s">
        <v>692</v>
      </c>
      <c r="E5780" s="339">
        <v>13650</v>
      </c>
      <c r="F5780" s="339">
        <v>2457</v>
      </c>
      <c r="G5780" s="339">
        <f t="shared" si="216"/>
        <v>77.81</v>
      </c>
      <c r="H5780" s="339">
        <f t="shared" si="217"/>
        <v>14</v>
      </c>
    </row>
    <row r="5781" spans="1:10" x14ac:dyDescent="0.2">
      <c r="B5781" s="339" t="s">
        <v>1821</v>
      </c>
      <c r="C5781" s="339">
        <v>12.5</v>
      </c>
      <c r="D5781" s="339" t="s">
        <v>692</v>
      </c>
      <c r="E5781" s="339">
        <v>8.58</v>
      </c>
      <c r="F5781" s="339">
        <v>1.54</v>
      </c>
      <c r="G5781" s="339">
        <f t="shared" si="216"/>
        <v>107.25</v>
      </c>
      <c r="H5781" s="339">
        <f t="shared" si="217"/>
        <v>19.25</v>
      </c>
    </row>
    <row r="5782" spans="1:10" x14ac:dyDescent="0.2">
      <c r="B5782" s="339" t="s">
        <v>1814</v>
      </c>
      <c r="C5782" s="339">
        <v>1.1000000000000001</v>
      </c>
      <c r="D5782" s="339" t="s">
        <v>9</v>
      </c>
      <c r="E5782" s="339">
        <v>7330.51</v>
      </c>
      <c r="F5782" s="339">
        <v>1319.49</v>
      </c>
      <c r="G5782" s="339">
        <f t="shared" si="216"/>
        <v>8063.56</v>
      </c>
      <c r="H5782" s="339">
        <f t="shared" si="217"/>
        <v>1451.44</v>
      </c>
    </row>
    <row r="5783" spans="1:10" x14ac:dyDescent="0.2">
      <c r="B5783" s="339" t="s">
        <v>1824</v>
      </c>
      <c r="C5783" s="339">
        <v>8.33</v>
      </c>
      <c r="D5783" s="339" t="s">
        <v>2</v>
      </c>
      <c r="E5783" s="339">
        <v>11.69</v>
      </c>
      <c r="F5783" s="339">
        <v>2.1</v>
      </c>
      <c r="G5783" s="339">
        <f t="shared" si="216"/>
        <v>97.38</v>
      </c>
      <c r="H5783" s="339">
        <f t="shared" si="217"/>
        <v>17.489999999999998</v>
      </c>
    </row>
    <row r="5784" spans="1:10" x14ac:dyDescent="0.2">
      <c r="B5784" s="339" t="s">
        <v>1738</v>
      </c>
    </row>
    <row r="5785" spans="1:10" x14ac:dyDescent="0.2">
      <c r="B5785" s="339" t="s">
        <v>1825</v>
      </c>
      <c r="C5785" s="339">
        <v>1.67</v>
      </c>
      <c r="D5785" s="339" t="s">
        <v>2</v>
      </c>
      <c r="E5785" s="339">
        <v>1279.60673</v>
      </c>
      <c r="F5785" s="339">
        <v>0</v>
      </c>
      <c r="G5785" s="339">
        <f>ROUND((C5785*(E5785)),2)</f>
        <v>2136.94</v>
      </c>
      <c r="H5785" s="339">
        <f>ROUND((C5785*(F5785)),2)</f>
        <v>0</v>
      </c>
    </row>
    <row r="5786" spans="1:10" x14ac:dyDescent="0.2">
      <c r="B5786" s="339" t="s">
        <v>1826</v>
      </c>
      <c r="C5786" s="339">
        <v>8.33</v>
      </c>
      <c r="D5786" s="339" t="s">
        <v>2</v>
      </c>
      <c r="E5786" s="339">
        <v>7.7898049999999985</v>
      </c>
      <c r="F5786" s="339">
        <v>0</v>
      </c>
      <c r="G5786" s="339">
        <f>ROUND((C5786*(E5786)),2)</f>
        <v>64.89</v>
      </c>
      <c r="H5786" s="339">
        <f>ROUND((C5786*(F5786)),2)</f>
        <v>0</v>
      </c>
    </row>
    <row r="5787" spans="1:10" x14ac:dyDescent="0.2">
      <c r="B5787" s="339" t="s">
        <v>707</v>
      </c>
      <c r="G5787" s="339">
        <f>SUM(G5776:G5786)</f>
        <v>15717.7</v>
      </c>
      <c r="H5787" s="339">
        <f>SUM(H5776:H5786)</f>
        <v>2432.7999999999997</v>
      </c>
      <c r="I5787" s="340">
        <f>SUM(G5787:H5787)</f>
        <v>18150.5</v>
      </c>
    </row>
    <row r="5789" spans="1:10" ht="24" x14ac:dyDescent="0.2">
      <c r="A5789" s="339">
        <f>+A5772+0.01</f>
        <v>128.35999999999967</v>
      </c>
      <c r="B5789" s="339" t="s">
        <v>1873</v>
      </c>
      <c r="C5789" s="339">
        <v>1</v>
      </c>
      <c r="D5789" s="339" t="s">
        <v>9</v>
      </c>
      <c r="G5789" s="339">
        <f>+G5805/C5791</f>
        <v>15562.09</v>
      </c>
      <c r="H5789" s="339">
        <f>+H5805/C5791</f>
        <v>2404.73</v>
      </c>
      <c r="I5789" s="340">
        <f>+H5789+G5789</f>
        <v>17966.82</v>
      </c>
      <c r="J5789" s="339" t="s">
        <v>701</v>
      </c>
    </row>
    <row r="5790" spans="1:10" x14ac:dyDescent="0.2">
      <c r="B5790" s="339" t="s">
        <v>1864</v>
      </c>
    </row>
    <row r="5791" spans="1:10" x14ac:dyDescent="0.2">
      <c r="B5791" s="339" t="s">
        <v>703</v>
      </c>
      <c r="C5791" s="339">
        <v>1</v>
      </c>
      <c r="D5791" s="339" t="s">
        <v>9</v>
      </c>
    </row>
    <row r="5792" spans="1:10" x14ac:dyDescent="0.2">
      <c r="B5792" s="339" t="s">
        <v>704</v>
      </c>
    </row>
    <row r="5793" spans="1:10" x14ac:dyDescent="0.2">
      <c r="B5793" s="339" t="s">
        <v>1831</v>
      </c>
      <c r="C5793" s="339">
        <v>8.33</v>
      </c>
      <c r="D5793" s="339" t="s">
        <v>1818</v>
      </c>
      <c r="E5793" s="339">
        <v>19.07</v>
      </c>
      <c r="F5793" s="339">
        <v>3.43</v>
      </c>
      <c r="G5793" s="339">
        <f t="shared" ref="G5793:G5800" si="218">ROUND((C5793*(E5793)),2)</f>
        <v>158.85</v>
      </c>
      <c r="H5793" s="339">
        <f t="shared" ref="H5793:H5800" si="219">ROUND((C5793*(F5793)),2)</f>
        <v>28.57</v>
      </c>
    </row>
    <row r="5794" spans="1:10" x14ac:dyDescent="0.2">
      <c r="B5794" s="339" t="s">
        <v>1839</v>
      </c>
      <c r="C5794" s="339">
        <v>0.18</v>
      </c>
      <c r="D5794" s="339" t="s">
        <v>1048</v>
      </c>
      <c r="E5794" s="339">
        <v>22472.67</v>
      </c>
      <c r="F5794" s="339">
        <v>4045.08</v>
      </c>
      <c r="G5794" s="339">
        <f t="shared" si="218"/>
        <v>4045.08</v>
      </c>
      <c r="H5794" s="339">
        <f t="shared" si="219"/>
        <v>728.11</v>
      </c>
    </row>
    <row r="5795" spans="1:10" x14ac:dyDescent="0.2">
      <c r="B5795" s="339" t="s">
        <v>1812</v>
      </c>
      <c r="C5795" s="339">
        <v>2.2400000000000002</v>
      </c>
      <c r="D5795" s="339" t="s">
        <v>1093</v>
      </c>
      <c r="E5795" s="339">
        <v>76.27</v>
      </c>
      <c r="F5795" s="339">
        <v>13.73</v>
      </c>
      <c r="G5795" s="339">
        <f t="shared" si="218"/>
        <v>170.84</v>
      </c>
      <c r="H5795" s="339">
        <f t="shared" si="219"/>
        <v>30.76</v>
      </c>
    </row>
    <row r="5796" spans="1:10" x14ac:dyDescent="0.2">
      <c r="B5796" s="339" t="s">
        <v>1845</v>
      </c>
      <c r="C5796" s="339">
        <v>0.22</v>
      </c>
      <c r="D5796" s="339" t="s">
        <v>782</v>
      </c>
      <c r="E5796" s="339">
        <v>2906.78</v>
      </c>
      <c r="F5796" s="339">
        <v>523.22</v>
      </c>
      <c r="G5796" s="339">
        <f t="shared" si="218"/>
        <v>639.49</v>
      </c>
      <c r="H5796" s="339">
        <f t="shared" si="219"/>
        <v>115.11</v>
      </c>
    </row>
    <row r="5797" spans="1:10" x14ac:dyDescent="0.2">
      <c r="B5797" s="339" t="s">
        <v>1819</v>
      </c>
      <c r="C5797" s="339">
        <v>5.7000000000000002E-3</v>
      </c>
      <c r="D5797" s="339" t="s">
        <v>692</v>
      </c>
      <c r="E5797" s="339">
        <v>13650</v>
      </c>
      <c r="F5797" s="339">
        <v>2457</v>
      </c>
      <c r="G5797" s="339">
        <f t="shared" si="218"/>
        <v>77.81</v>
      </c>
      <c r="H5797" s="339">
        <f t="shared" si="219"/>
        <v>14</v>
      </c>
    </row>
    <row r="5798" spans="1:10" x14ac:dyDescent="0.2">
      <c r="B5798" s="339" t="s">
        <v>1821</v>
      </c>
      <c r="C5798" s="339">
        <v>12.5</v>
      </c>
      <c r="D5798" s="339" t="s">
        <v>692</v>
      </c>
      <c r="E5798" s="339">
        <v>8.58</v>
      </c>
      <c r="F5798" s="339">
        <v>1.54</v>
      </c>
      <c r="G5798" s="339">
        <f t="shared" si="218"/>
        <v>107.25</v>
      </c>
      <c r="H5798" s="339">
        <f t="shared" si="219"/>
        <v>19.25</v>
      </c>
    </row>
    <row r="5799" spans="1:10" x14ac:dyDescent="0.2">
      <c r="B5799" s="339" t="s">
        <v>1814</v>
      </c>
      <c r="C5799" s="339">
        <v>1.1000000000000001</v>
      </c>
      <c r="D5799" s="339" t="s">
        <v>9</v>
      </c>
      <c r="E5799" s="339">
        <v>7330.51</v>
      </c>
      <c r="F5799" s="339">
        <v>1319.49</v>
      </c>
      <c r="G5799" s="339">
        <f t="shared" si="218"/>
        <v>8063.56</v>
      </c>
      <c r="H5799" s="339">
        <f t="shared" si="219"/>
        <v>1451.44</v>
      </c>
    </row>
    <row r="5800" spans="1:10" x14ac:dyDescent="0.2">
      <c r="B5800" s="339" t="s">
        <v>1824</v>
      </c>
      <c r="C5800" s="339">
        <v>8.33</v>
      </c>
      <c r="D5800" s="339" t="s">
        <v>2</v>
      </c>
      <c r="E5800" s="339">
        <v>11.69</v>
      </c>
      <c r="F5800" s="339">
        <v>2.1</v>
      </c>
      <c r="G5800" s="339">
        <f t="shared" si="218"/>
        <v>97.38</v>
      </c>
      <c r="H5800" s="339">
        <f t="shared" si="219"/>
        <v>17.489999999999998</v>
      </c>
    </row>
    <row r="5801" spans="1:10" x14ac:dyDescent="0.2">
      <c r="B5801" s="339" t="s">
        <v>1738</v>
      </c>
    </row>
    <row r="5802" spans="1:10" x14ac:dyDescent="0.2">
      <c r="B5802" s="339" t="s">
        <v>1825</v>
      </c>
      <c r="C5802" s="339">
        <v>1.67</v>
      </c>
      <c r="D5802" s="339" t="s">
        <v>2</v>
      </c>
      <c r="E5802" s="339">
        <v>1279.60673</v>
      </c>
      <c r="F5802" s="339">
        <v>0</v>
      </c>
      <c r="G5802" s="339">
        <f>ROUND((C5802*(E5802)),2)</f>
        <v>2136.94</v>
      </c>
      <c r="H5802" s="339">
        <f>ROUND((C5802*(F5802)),2)</f>
        <v>0</v>
      </c>
    </row>
    <row r="5803" spans="1:10" x14ac:dyDescent="0.2">
      <c r="B5803" s="339" t="s">
        <v>1826</v>
      </c>
      <c r="C5803" s="339">
        <v>8.33</v>
      </c>
      <c r="D5803" s="339" t="s">
        <v>2</v>
      </c>
      <c r="E5803" s="339">
        <v>7.7898049999999985</v>
      </c>
      <c r="F5803" s="339">
        <v>0</v>
      </c>
      <c r="G5803" s="339">
        <f>ROUND((C5803*(E5803)),2)</f>
        <v>64.89</v>
      </c>
      <c r="H5803" s="339">
        <f>ROUND((C5803*(F5803)),2)</f>
        <v>0</v>
      </c>
    </row>
    <row r="5805" spans="1:10" x14ac:dyDescent="0.2">
      <c r="B5805" s="339" t="s">
        <v>707</v>
      </c>
      <c r="G5805" s="339">
        <f>SUM(G5793:G5803)</f>
        <v>15562.09</v>
      </c>
      <c r="H5805" s="339">
        <f>SUM(H5793:H5803)</f>
        <v>2404.73</v>
      </c>
      <c r="I5805" s="340">
        <f>SUM(G5805:H5805)</f>
        <v>17966.82</v>
      </c>
    </row>
    <row r="5806" spans="1:10" x14ac:dyDescent="0.2">
      <c r="A5806" s="339">
        <v>129</v>
      </c>
      <c r="B5806" s="339" t="s">
        <v>1874</v>
      </c>
    </row>
    <row r="5807" spans="1:10" x14ac:dyDescent="0.2">
      <c r="A5807" s="339">
        <f>+A5806+0.01</f>
        <v>129.01</v>
      </c>
      <c r="B5807" s="339" t="s">
        <v>1875</v>
      </c>
      <c r="C5807" s="339">
        <v>1</v>
      </c>
      <c r="D5807" s="339" t="s">
        <v>2</v>
      </c>
      <c r="G5807" s="339">
        <f>+G5824/C5809</f>
        <v>1829.229073660714</v>
      </c>
      <c r="H5807" s="339">
        <f>+H5824/C5809</f>
        <v>210.92466517857139</v>
      </c>
      <c r="I5807" s="340">
        <f>+H5807+G5807</f>
        <v>2040.1537388392853</v>
      </c>
      <c r="J5807" s="339" t="s">
        <v>701</v>
      </c>
    </row>
    <row r="5808" spans="1:10" x14ac:dyDescent="0.2">
      <c r="B5808" s="339" t="s">
        <v>1876</v>
      </c>
    </row>
    <row r="5809" spans="2:9" x14ac:dyDescent="0.2">
      <c r="B5809" s="339" t="s">
        <v>703</v>
      </c>
      <c r="C5809" s="339">
        <v>35.840000000000003</v>
      </c>
      <c r="D5809" s="339" t="s">
        <v>2</v>
      </c>
    </row>
    <row r="5810" spans="2:9" x14ac:dyDescent="0.2">
      <c r="B5810" s="339" t="s">
        <v>704</v>
      </c>
    </row>
    <row r="5811" spans="2:9" x14ac:dyDescent="0.2">
      <c r="B5811" s="339" t="s">
        <v>1877</v>
      </c>
      <c r="C5811" s="339">
        <v>25</v>
      </c>
      <c r="D5811" s="339" t="s">
        <v>692</v>
      </c>
      <c r="E5811" s="339">
        <v>887.52</v>
      </c>
      <c r="F5811" s="339">
        <v>159.75</v>
      </c>
      <c r="G5811" s="339">
        <f t="shared" ref="G5811:G5820" si="220">ROUND((C5811*(E5811)),2)</f>
        <v>22188</v>
      </c>
      <c r="H5811" s="339">
        <f t="shared" ref="H5811:H5820" si="221">ROUND((C5811*(F5811)),2)</f>
        <v>3993.75</v>
      </c>
    </row>
    <row r="5812" spans="2:9" x14ac:dyDescent="0.2">
      <c r="B5812" s="339" t="s">
        <v>1878</v>
      </c>
      <c r="C5812" s="339">
        <v>36</v>
      </c>
      <c r="D5812" s="339" t="s">
        <v>692</v>
      </c>
      <c r="E5812" s="339">
        <v>153.19</v>
      </c>
      <c r="F5812" s="339">
        <v>27.57</v>
      </c>
      <c r="G5812" s="339">
        <f t="shared" si="220"/>
        <v>5514.84</v>
      </c>
      <c r="H5812" s="339">
        <f t="shared" si="221"/>
        <v>992.52</v>
      </c>
    </row>
    <row r="5813" spans="2:9" x14ac:dyDescent="0.2">
      <c r="B5813" s="339" t="s">
        <v>1879</v>
      </c>
      <c r="C5813" s="339">
        <v>13</v>
      </c>
      <c r="D5813" s="339" t="s">
        <v>692</v>
      </c>
      <c r="E5813" s="339">
        <v>129.07</v>
      </c>
      <c r="F5813" s="339">
        <v>23.23</v>
      </c>
      <c r="G5813" s="339">
        <f t="shared" si="220"/>
        <v>1677.91</v>
      </c>
      <c r="H5813" s="339">
        <f t="shared" si="221"/>
        <v>301.99</v>
      </c>
    </row>
    <row r="5814" spans="2:9" x14ac:dyDescent="0.2">
      <c r="B5814" s="339" t="s">
        <v>1880</v>
      </c>
      <c r="C5814" s="339">
        <v>2</v>
      </c>
      <c r="D5814" s="339" t="s">
        <v>692</v>
      </c>
      <c r="E5814" s="339">
        <v>158.68</v>
      </c>
      <c r="F5814" s="339">
        <v>28.56</v>
      </c>
      <c r="G5814" s="339">
        <f t="shared" si="220"/>
        <v>317.36</v>
      </c>
      <c r="H5814" s="339">
        <f t="shared" si="221"/>
        <v>57.12</v>
      </c>
    </row>
    <row r="5815" spans="2:9" x14ac:dyDescent="0.2">
      <c r="B5815" s="339" t="s">
        <v>1881</v>
      </c>
      <c r="C5815" s="339">
        <v>4</v>
      </c>
      <c r="D5815" s="339" t="s">
        <v>692</v>
      </c>
      <c r="E5815" s="339">
        <v>1929.6</v>
      </c>
      <c r="F5815" s="339">
        <v>347.33</v>
      </c>
      <c r="G5815" s="339">
        <f t="shared" si="220"/>
        <v>7718.4</v>
      </c>
      <c r="H5815" s="339">
        <f t="shared" si="221"/>
        <v>1389.32</v>
      </c>
    </row>
    <row r="5816" spans="2:9" x14ac:dyDescent="0.2">
      <c r="B5816" s="339" t="s">
        <v>1882</v>
      </c>
      <c r="C5816" s="339">
        <v>1</v>
      </c>
      <c r="D5816" s="339" t="s">
        <v>692</v>
      </c>
      <c r="E5816" s="339">
        <v>473.35</v>
      </c>
      <c r="F5816" s="339">
        <v>85.2</v>
      </c>
      <c r="G5816" s="339">
        <f t="shared" si="220"/>
        <v>473.35</v>
      </c>
      <c r="H5816" s="339">
        <f t="shared" si="221"/>
        <v>85.2</v>
      </c>
    </row>
    <row r="5817" spans="2:9" x14ac:dyDescent="0.2">
      <c r="B5817" s="339" t="s">
        <v>1883</v>
      </c>
      <c r="C5817" s="339">
        <v>1</v>
      </c>
      <c r="D5817" s="339" t="s">
        <v>692</v>
      </c>
      <c r="E5817" s="339">
        <v>890.2</v>
      </c>
      <c r="F5817" s="339">
        <v>160.24</v>
      </c>
      <c r="G5817" s="339">
        <f t="shared" si="220"/>
        <v>890.2</v>
      </c>
      <c r="H5817" s="339">
        <f t="shared" si="221"/>
        <v>160.24</v>
      </c>
    </row>
    <row r="5818" spans="2:9" x14ac:dyDescent="0.2">
      <c r="B5818" s="339" t="s">
        <v>1884</v>
      </c>
      <c r="C5818" s="339">
        <v>3</v>
      </c>
      <c r="D5818" s="339" t="s">
        <v>714</v>
      </c>
      <c r="E5818" s="339">
        <v>225</v>
      </c>
      <c r="F5818" s="339">
        <v>40.5</v>
      </c>
      <c r="G5818" s="339">
        <f t="shared" si="220"/>
        <v>675</v>
      </c>
      <c r="H5818" s="339">
        <f t="shared" si="221"/>
        <v>121.5</v>
      </c>
    </row>
    <row r="5819" spans="2:9" x14ac:dyDescent="0.2">
      <c r="B5819" s="339" t="s">
        <v>1885</v>
      </c>
      <c r="C5819" s="339">
        <v>2</v>
      </c>
      <c r="D5819" s="339" t="s">
        <v>714</v>
      </c>
      <c r="E5819" s="339">
        <v>277.77999999999997</v>
      </c>
      <c r="F5819" s="339">
        <v>50</v>
      </c>
      <c r="G5819" s="339">
        <f t="shared" si="220"/>
        <v>555.55999999999995</v>
      </c>
      <c r="H5819" s="339">
        <f t="shared" si="221"/>
        <v>100</v>
      </c>
    </row>
    <row r="5820" spans="2:9" x14ac:dyDescent="0.2">
      <c r="B5820" s="339" t="s">
        <v>1886</v>
      </c>
      <c r="C5820" s="339">
        <v>15</v>
      </c>
      <c r="D5820" s="339" t="s">
        <v>692</v>
      </c>
      <c r="E5820" s="339">
        <v>132.55000000000001</v>
      </c>
      <c r="F5820" s="339">
        <v>23.86</v>
      </c>
      <c r="G5820" s="339">
        <f t="shared" si="220"/>
        <v>1988.25</v>
      </c>
      <c r="H5820" s="339">
        <f t="shared" si="221"/>
        <v>357.9</v>
      </c>
    </row>
    <row r="5821" spans="2:9" x14ac:dyDescent="0.2">
      <c r="B5821" s="339" t="s">
        <v>1738</v>
      </c>
    </row>
    <row r="5822" spans="2:9" x14ac:dyDescent="0.2">
      <c r="B5822" s="339" t="s">
        <v>1887</v>
      </c>
      <c r="C5822" s="339">
        <v>35.840000000000003</v>
      </c>
      <c r="D5822" s="339" t="s">
        <v>2</v>
      </c>
      <c r="E5822" s="339">
        <v>550</v>
      </c>
      <c r="F5822" s="339">
        <v>0</v>
      </c>
      <c r="G5822" s="339">
        <f>ROUND((C5822*(E5822)),2)</f>
        <v>19712</v>
      </c>
      <c r="H5822" s="339">
        <f>ROUND((C5822*(F5822)),2)</f>
        <v>0</v>
      </c>
    </row>
    <row r="5823" spans="2:9" x14ac:dyDescent="0.2">
      <c r="B5823" s="339" t="s">
        <v>1888</v>
      </c>
      <c r="C5823" s="339">
        <v>35.840000000000003</v>
      </c>
      <c r="D5823" s="339" t="s">
        <v>2</v>
      </c>
      <c r="E5823" s="339">
        <v>107.38573</v>
      </c>
      <c r="F5823" s="339">
        <v>0</v>
      </c>
      <c r="G5823" s="339">
        <f>ROUND((C5823*(E5823)),2)</f>
        <v>3848.7</v>
      </c>
      <c r="H5823" s="339">
        <f>ROUND((C5823*(F5823)),2)</f>
        <v>0</v>
      </c>
    </row>
    <row r="5824" spans="2:9" x14ac:dyDescent="0.2">
      <c r="B5824" s="339" t="s">
        <v>707</v>
      </c>
      <c r="G5824" s="339">
        <f>SUM(G5811:G5823)</f>
        <v>65559.569999999992</v>
      </c>
      <c r="H5824" s="339">
        <f>SUM(H5811:H5823)</f>
        <v>7559.5399999999991</v>
      </c>
      <c r="I5824" s="340">
        <f>SUM(G5824:H5824)</f>
        <v>73119.109999999986</v>
      </c>
    </row>
    <row r="5826" spans="1:10" x14ac:dyDescent="0.2">
      <c r="A5826" s="339">
        <f>+A5807+0.01</f>
        <v>129.01999999999998</v>
      </c>
      <c r="B5826" s="339" t="s">
        <v>1889</v>
      </c>
      <c r="C5826" s="339">
        <v>1</v>
      </c>
      <c r="D5826" s="339" t="s">
        <v>2</v>
      </c>
      <c r="G5826" s="339">
        <f>+G5843/C5828</f>
        <v>3349.1167608286255</v>
      </c>
      <c r="H5826" s="339">
        <f>+H5843/C5828</f>
        <v>480.44381669805409</v>
      </c>
      <c r="I5826" s="340">
        <f>+H5826+G5826</f>
        <v>3829.5605775266795</v>
      </c>
      <c r="J5826" s="339" t="s">
        <v>701</v>
      </c>
    </row>
    <row r="5827" spans="1:10" x14ac:dyDescent="0.2">
      <c r="B5827" s="339" t="s">
        <v>1890</v>
      </c>
    </row>
    <row r="5828" spans="1:10" x14ac:dyDescent="0.2">
      <c r="B5828" s="339" t="s">
        <v>703</v>
      </c>
      <c r="C5828" s="339">
        <v>15.93</v>
      </c>
      <c r="D5828" s="339" t="s">
        <v>2</v>
      </c>
    </row>
    <row r="5829" spans="1:10" x14ac:dyDescent="0.2">
      <c r="B5829" s="339" t="s">
        <v>704</v>
      </c>
    </row>
    <row r="5830" spans="1:10" x14ac:dyDescent="0.2">
      <c r="B5830" s="339" t="s">
        <v>1891</v>
      </c>
      <c r="C5830" s="339">
        <v>12</v>
      </c>
      <c r="D5830" s="339" t="s">
        <v>692</v>
      </c>
      <c r="E5830" s="339">
        <v>2263.3000000000002</v>
      </c>
      <c r="F5830" s="339">
        <v>407.39</v>
      </c>
      <c r="G5830" s="339">
        <f>ROUND((C5830*(E5830)),2)</f>
        <v>27159.599999999999</v>
      </c>
      <c r="H5830" s="339">
        <f>ROUND((C5830*(F5830)),2)</f>
        <v>4888.68</v>
      </c>
    </row>
    <row r="5831" spans="1:10" x14ac:dyDescent="0.2">
      <c r="B5831" s="339" t="s">
        <v>1892</v>
      </c>
      <c r="C5831" s="339">
        <v>18</v>
      </c>
      <c r="D5831" s="339" t="s">
        <v>692</v>
      </c>
      <c r="E5831" s="339">
        <v>361.53</v>
      </c>
      <c r="F5831" s="339">
        <v>65.08</v>
      </c>
      <c r="G5831" s="339">
        <f>ROUND((C5831*(E5831)),2)</f>
        <v>6507.54</v>
      </c>
      <c r="H5831" s="339">
        <f>ROUND((C5831*(F5831)),2)</f>
        <v>1171.44</v>
      </c>
    </row>
    <row r="5832" spans="1:10" x14ac:dyDescent="0.2">
      <c r="B5832" s="339" t="s">
        <v>1893</v>
      </c>
      <c r="C5832" s="339">
        <v>6</v>
      </c>
      <c r="D5832" s="339" t="s">
        <v>692</v>
      </c>
      <c r="E5832" s="339">
        <v>306.14999999999998</v>
      </c>
      <c r="F5832" s="339">
        <v>55.11</v>
      </c>
      <c r="G5832" s="339">
        <f>ROUND((C5832*(E5832)),2)</f>
        <v>1836.9</v>
      </c>
      <c r="H5832" s="339">
        <f>ROUND((C5832*(F5832)),2)</f>
        <v>330.66</v>
      </c>
    </row>
    <row r="5833" spans="1:10" x14ac:dyDescent="0.2">
      <c r="B5833" s="339" t="s">
        <v>1894</v>
      </c>
      <c r="C5833" s="339">
        <v>1</v>
      </c>
      <c r="D5833" s="339" t="s">
        <v>692</v>
      </c>
      <c r="E5833" s="339">
        <v>352.12</v>
      </c>
      <c r="F5833" s="339">
        <v>63.38</v>
      </c>
      <c r="G5833" s="339">
        <f>ROUND((C5833*(E5833)),2)</f>
        <v>352.12</v>
      </c>
      <c r="H5833" s="339">
        <f>ROUND((C5833*(F5833)),2)</f>
        <v>63.38</v>
      </c>
    </row>
    <row r="5834" spans="1:10" x14ac:dyDescent="0.2">
      <c r="B5834" s="339" t="s">
        <v>1895</v>
      </c>
      <c r="C5834" s="339">
        <v>2</v>
      </c>
      <c r="D5834" s="339" t="s">
        <v>692</v>
      </c>
      <c r="E5834" s="339">
        <v>343.22</v>
      </c>
      <c r="F5834" s="339">
        <v>61.78</v>
      </c>
      <c r="G5834" s="339">
        <f t="shared" ref="G5834:G5839" si="222">ROUND((C5834*(E5834)),2)</f>
        <v>686.44</v>
      </c>
      <c r="H5834" s="339">
        <f t="shared" ref="H5834:H5839" si="223">ROUND((C5834*(F5834)),2)</f>
        <v>123.56</v>
      </c>
    </row>
    <row r="5835" spans="1:10" x14ac:dyDescent="0.2">
      <c r="B5835" s="339" t="s">
        <v>1882</v>
      </c>
      <c r="C5835" s="339">
        <v>1</v>
      </c>
      <c r="D5835" s="339" t="s">
        <v>692</v>
      </c>
      <c r="E5835" s="339">
        <v>473.35</v>
      </c>
      <c r="F5835" s="339">
        <v>85.2</v>
      </c>
      <c r="G5835" s="339">
        <f t="shared" si="222"/>
        <v>473.35</v>
      </c>
      <c r="H5835" s="339">
        <f t="shared" si="223"/>
        <v>85.2</v>
      </c>
    </row>
    <row r="5836" spans="1:10" x14ac:dyDescent="0.2">
      <c r="B5836" s="339" t="s">
        <v>1883</v>
      </c>
      <c r="C5836" s="339">
        <v>1</v>
      </c>
      <c r="D5836" s="339" t="s">
        <v>692</v>
      </c>
      <c r="E5836" s="339">
        <v>890.2</v>
      </c>
      <c r="F5836" s="339">
        <v>160.24</v>
      </c>
      <c r="G5836" s="339">
        <f t="shared" si="222"/>
        <v>890.2</v>
      </c>
      <c r="H5836" s="339">
        <f t="shared" si="223"/>
        <v>160.24</v>
      </c>
    </row>
    <row r="5837" spans="1:10" x14ac:dyDescent="0.2">
      <c r="B5837" s="339" t="s">
        <v>1884</v>
      </c>
      <c r="C5837" s="339">
        <v>2</v>
      </c>
      <c r="D5837" s="339" t="s">
        <v>714</v>
      </c>
      <c r="E5837" s="339">
        <v>225</v>
      </c>
      <c r="F5837" s="339">
        <v>40.5</v>
      </c>
      <c r="G5837" s="339">
        <f t="shared" si="222"/>
        <v>450</v>
      </c>
      <c r="H5837" s="339">
        <f t="shared" si="223"/>
        <v>81</v>
      </c>
    </row>
    <row r="5838" spans="1:10" x14ac:dyDescent="0.2">
      <c r="B5838" s="339" t="s">
        <v>1885</v>
      </c>
      <c r="C5838" s="339">
        <v>1</v>
      </c>
      <c r="D5838" s="339" t="s">
        <v>714</v>
      </c>
      <c r="E5838" s="339">
        <v>277.77999999999997</v>
      </c>
      <c r="F5838" s="339">
        <v>50</v>
      </c>
      <c r="G5838" s="339">
        <f t="shared" si="222"/>
        <v>277.77999999999997</v>
      </c>
      <c r="H5838" s="339">
        <f t="shared" si="223"/>
        <v>50</v>
      </c>
    </row>
    <row r="5839" spans="1:10" x14ac:dyDescent="0.2">
      <c r="B5839" s="339" t="s">
        <v>1896</v>
      </c>
      <c r="C5839" s="339">
        <v>5</v>
      </c>
      <c r="D5839" s="339" t="s">
        <v>692</v>
      </c>
      <c r="E5839" s="339">
        <v>162.62</v>
      </c>
      <c r="F5839" s="339">
        <v>29.27</v>
      </c>
      <c r="G5839" s="339">
        <f t="shared" si="222"/>
        <v>813.1</v>
      </c>
      <c r="H5839" s="339">
        <f t="shared" si="223"/>
        <v>146.35</v>
      </c>
    </row>
    <row r="5840" spans="1:10" x14ac:dyDescent="0.2">
      <c r="B5840" s="339" t="s">
        <v>1102</v>
      </c>
      <c r="C5840" s="339">
        <v>16</v>
      </c>
      <c r="D5840" s="339" t="s">
        <v>2</v>
      </c>
      <c r="E5840" s="339">
        <v>192</v>
      </c>
      <c r="F5840" s="339">
        <v>34.56</v>
      </c>
      <c r="G5840" s="339">
        <f>ROUND((C5840*(E5840)),2)</f>
        <v>3072</v>
      </c>
      <c r="H5840" s="339">
        <f>ROUND((C5840*(F5840)),2)</f>
        <v>552.96</v>
      </c>
    </row>
    <row r="5841" spans="1:10" x14ac:dyDescent="0.2">
      <c r="B5841" s="339" t="s">
        <v>1738</v>
      </c>
    </row>
    <row r="5842" spans="1:10" x14ac:dyDescent="0.2">
      <c r="B5842" s="339" t="s">
        <v>1897</v>
      </c>
      <c r="C5842" s="339">
        <f>+C5828</f>
        <v>15.93</v>
      </c>
      <c r="D5842" s="339" t="s">
        <v>2</v>
      </c>
      <c r="E5842" s="339">
        <v>680</v>
      </c>
      <c r="F5842" s="339">
        <v>0</v>
      </c>
      <c r="G5842" s="339">
        <f>ROUND((C5842*(E5842)),2)</f>
        <v>10832.4</v>
      </c>
      <c r="H5842" s="339">
        <f>ROUND((C5842*(F5842)),2)</f>
        <v>0</v>
      </c>
    </row>
    <row r="5843" spans="1:10" x14ac:dyDescent="0.2">
      <c r="B5843" s="339" t="s">
        <v>707</v>
      </c>
      <c r="G5843" s="339">
        <f>SUM(G5830:G5842)</f>
        <v>53351.43</v>
      </c>
      <c r="H5843" s="339">
        <f>SUM(H5830:H5842)</f>
        <v>7653.4700000000012</v>
      </c>
      <c r="I5843" s="340">
        <f>SUM(G5843:H5843)</f>
        <v>61004.9</v>
      </c>
    </row>
    <row r="5845" spans="1:10" x14ac:dyDescent="0.2">
      <c r="A5845" s="339">
        <f>+A5826+0.01</f>
        <v>129.02999999999997</v>
      </c>
      <c r="B5845" s="339" t="s">
        <v>1898</v>
      </c>
      <c r="C5845" s="339">
        <v>1</v>
      </c>
      <c r="D5845" s="339" t="s">
        <v>2</v>
      </c>
      <c r="G5845" s="339">
        <f>+G5861/C5847</f>
        <v>1384.2514696276944</v>
      </c>
      <c r="H5845" s="339">
        <f>+H5861/C5847</f>
        <v>168.1580666231221</v>
      </c>
      <c r="I5845" s="340">
        <f>+H5845+G5845</f>
        <v>1552.4095362508165</v>
      </c>
      <c r="J5845" s="339" t="s">
        <v>701</v>
      </c>
    </row>
    <row r="5846" spans="1:10" x14ac:dyDescent="0.2">
      <c r="B5846" s="339" t="s">
        <v>1899</v>
      </c>
    </row>
    <row r="5847" spans="1:10" x14ac:dyDescent="0.2">
      <c r="B5847" s="339" t="s">
        <v>1900</v>
      </c>
      <c r="C5847" s="339">
        <v>15.31</v>
      </c>
      <c r="D5847" s="339" t="s">
        <v>2</v>
      </c>
    </row>
    <row r="5848" spans="1:10" x14ac:dyDescent="0.2">
      <c r="B5848" s="339" t="s">
        <v>704</v>
      </c>
    </row>
    <row r="5849" spans="1:10" x14ac:dyDescent="0.2">
      <c r="B5849" s="339" t="s">
        <v>1877</v>
      </c>
      <c r="C5849" s="339">
        <v>6</v>
      </c>
      <c r="D5849" s="339" t="s">
        <v>692</v>
      </c>
      <c r="E5849" s="339">
        <v>887.52</v>
      </c>
      <c r="F5849" s="339">
        <v>159.75</v>
      </c>
      <c r="G5849" s="339">
        <f>ROUND((C5849*(E5849)),2)</f>
        <v>5325.12</v>
      </c>
      <c r="H5849" s="339">
        <f>ROUND((C5849*(F5849)),2)</f>
        <v>958.5</v>
      </c>
    </row>
    <row r="5850" spans="1:10" x14ac:dyDescent="0.2">
      <c r="B5850" s="339" t="s">
        <v>1901</v>
      </c>
      <c r="C5850" s="339">
        <v>16</v>
      </c>
      <c r="D5850" s="339" t="s">
        <v>692</v>
      </c>
      <c r="E5850" s="339">
        <v>153.19</v>
      </c>
      <c r="F5850" s="339">
        <v>27.57</v>
      </c>
      <c r="G5850" s="339">
        <f>ROUND((C5850*(E5850)),2)</f>
        <v>2451.04</v>
      </c>
      <c r="H5850" s="339">
        <f>ROUND((C5850*(F5850)),2)</f>
        <v>441.12</v>
      </c>
    </row>
    <row r="5851" spans="1:10" x14ac:dyDescent="0.2">
      <c r="B5851" s="339" t="s">
        <v>1902</v>
      </c>
      <c r="C5851" s="339">
        <v>11</v>
      </c>
      <c r="D5851" s="339" t="s">
        <v>692</v>
      </c>
      <c r="E5851" s="339">
        <v>129.07</v>
      </c>
      <c r="F5851" s="339">
        <v>23.23</v>
      </c>
      <c r="G5851" s="339">
        <f>ROUND((C5851*(E5851)),2)</f>
        <v>1419.77</v>
      </c>
      <c r="H5851" s="339">
        <f>ROUND((C5851*(F5851)),2)</f>
        <v>255.53</v>
      </c>
    </row>
    <row r="5852" spans="1:10" x14ac:dyDescent="0.2">
      <c r="B5852" s="339" t="s">
        <v>1880</v>
      </c>
      <c r="C5852" s="339">
        <v>1</v>
      </c>
      <c r="D5852" s="339" t="s">
        <v>692</v>
      </c>
      <c r="E5852" s="339">
        <v>158.68</v>
      </c>
      <c r="F5852" s="339">
        <v>28.56</v>
      </c>
      <c r="G5852" s="339">
        <f>ROUND((C5852*(E5852)),2)</f>
        <v>158.68</v>
      </c>
      <c r="H5852" s="339">
        <f>ROUND((C5852*(F5852)),2)</f>
        <v>28.56</v>
      </c>
    </row>
    <row r="5853" spans="1:10" x14ac:dyDescent="0.2">
      <c r="B5853" s="339" t="s">
        <v>1881</v>
      </c>
      <c r="C5853" s="339">
        <v>1</v>
      </c>
      <c r="D5853" s="339" t="s">
        <v>692</v>
      </c>
      <c r="E5853" s="339">
        <v>1929.6</v>
      </c>
      <c r="F5853" s="339">
        <v>347.33</v>
      </c>
      <c r="G5853" s="339">
        <f t="shared" ref="G5853:G5858" si="224">ROUND((C5853*(E5853)),2)</f>
        <v>1929.6</v>
      </c>
      <c r="H5853" s="339">
        <f t="shared" ref="H5853:H5858" si="225">ROUND((C5853*(F5853)),2)</f>
        <v>347.33</v>
      </c>
    </row>
    <row r="5854" spans="1:10" x14ac:dyDescent="0.2">
      <c r="B5854" s="339" t="s">
        <v>1882</v>
      </c>
      <c r="C5854" s="339">
        <v>1</v>
      </c>
      <c r="D5854" s="339" t="s">
        <v>692</v>
      </c>
      <c r="E5854" s="339">
        <v>473.35</v>
      </c>
      <c r="F5854" s="339">
        <v>85.2</v>
      </c>
      <c r="G5854" s="339">
        <f t="shared" si="224"/>
        <v>473.35</v>
      </c>
      <c r="H5854" s="339">
        <f t="shared" si="225"/>
        <v>85.2</v>
      </c>
    </row>
    <row r="5855" spans="1:10" x14ac:dyDescent="0.2">
      <c r="B5855" s="339" t="s">
        <v>1883</v>
      </c>
      <c r="C5855" s="339">
        <v>1</v>
      </c>
      <c r="D5855" s="339" t="s">
        <v>692</v>
      </c>
      <c r="E5855" s="339">
        <v>890.2</v>
      </c>
      <c r="F5855" s="339">
        <v>160.24</v>
      </c>
      <c r="G5855" s="339">
        <f t="shared" si="224"/>
        <v>890.2</v>
      </c>
      <c r="H5855" s="339">
        <f t="shared" si="225"/>
        <v>160.24</v>
      </c>
    </row>
    <row r="5856" spans="1:10" x14ac:dyDescent="0.2">
      <c r="B5856" s="339" t="s">
        <v>1884</v>
      </c>
      <c r="C5856" s="339">
        <v>2</v>
      </c>
      <c r="D5856" s="339" t="s">
        <v>714</v>
      </c>
      <c r="E5856" s="339">
        <v>225</v>
      </c>
      <c r="F5856" s="339">
        <v>40.5</v>
      </c>
      <c r="G5856" s="339">
        <f t="shared" si="224"/>
        <v>450</v>
      </c>
      <c r="H5856" s="339">
        <f t="shared" si="225"/>
        <v>81</v>
      </c>
    </row>
    <row r="5857" spans="1:10" x14ac:dyDescent="0.2">
      <c r="B5857" s="339" t="s">
        <v>1885</v>
      </c>
      <c r="C5857" s="339">
        <v>1</v>
      </c>
      <c r="D5857" s="339" t="s">
        <v>714</v>
      </c>
      <c r="E5857" s="339">
        <v>277.77999999999997</v>
      </c>
      <c r="F5857" s="339">
        <v>50</v>
      </c>
      <c r="G5857" s="339">
        <f t="shared" si="224"/>
        <v>277.77999999999997</v>
      </c>
      <c r="H5857" s="339">
        <f t="shared" si="225"/>
        <v>50</v>
      </c>
    </row>
    <row r="5858" spans="1:10" x14ac:dyDescent="0.2">
      <c r="B5858" s="339" t="s">
        <v>1886</v>
      </c>
      <c r="C5858" s="339">
        <v>7</v>
      </c>
      <c r="D5858" s="339" t="s">
        <v>692</v>
      </c>
      <c r="E5858" s="339">
        <v>132.55000000000001</v>
      </c>
      <c r="F5858" s="339">
        <v>23.86</v>
      </c>
      <c r="G5858" s="339">
        <f t="shared" si="224"/>
        <v>927.85</v>
      </c>
      <c r="H5858" s="339">
        <f t="shared" si="225"/>
        <v>167.02</v>
      </c>
    </row>
    <row r="5859" spans="1:10" x14ac:dyDescent="0.2">
      <c r="B5859" s="339" t="s">
        <v>1738</v>
      </c>
    </row>
    <row r="5860" spans="1:10" x14ac:dyDescent="0.2">
      <c r="B5860" s="339" t="s">
        <v>1903</v>
      </c>
      <c r="C5860" s="339">
        <v>15.31</v>
      </c>
      <c r="D5860" s="339" t="s">
        <v>2</v>
      </c>
      <c r="E5860" s="339">
        <v>450</v>
      </c>
      <c r="F5860" s="339">
        <v>0</v>
      </c>
      <c r="G5860" s="339">
        <f>ROUND((C5860*(E5860)),2)</f>
        <v>6889.5</v>
      </c>
      <c r="H5860" s="339">
        <f>ROUND((C5860*(F5860)),2)</f>
        <v>0</v>
      </c>
    </row>
    <row r="5861" spans="1:10" x14ac:dyDescent="0.2">
      <c r="B5861" s="339" t="s">
        <v>707</v>
      </c>
      <c r="G5861" s="339">
        <f>SUM(G5849:G5860)</f>
        <v>21192.890000000003</v>
      </c>
      <c r="H5861" s="339">
        <f>SUM(H5849:H5860)</f>
        <v>2574.4999999999995</v>
      </c>
      <c r="I5861" s="340">
        <f>SUM(G5861:H5861)</f>
        <v>23767.390000000003</v>
      </c>
    </row>
    <row r="5863" spans="1:10" x14ac:dyDescent="0.2">
      <c r="A5863" s="339">
        <f>+A5845+0.01</f>
        <v>129.03999999999996</v>
      </c>
      <c r="B5863" s="339" t="s">
        <v>1904</v>
      </c>
      <c r="C5863" s="339">
        <v>1</v>
      </c>
      <c r="D5863" s="339" t="s">
        <v>1</v>
      </c>
      <c r="G5863" s="339">
        <f>+G5877/C5865</f>
        <v>808.84812499999998</v>
      </c>
      <c r="H5863" s="339">
        <f>+H5877/C5865</f>
        <v>73.58937499999999</v>
      </c>
      <c r="I5863" s="340">
        <f>+H5863+G5863</f>
        <v>882.4375</v>
      </c>
      <c r="J5863" s="339" t="s">
        <v>701</v>
      </c>
    </row>
    <row r="5864" spans="1:10" x14ac:dyDescent="0.2">
      <c r="B5864" s="339" t="s">
        <v>1899</v>
      </c>
    </row>
    <row r="5865" spans="1:10" x14ac:dyDescent="0.2">
      <c r="B5865" s="339" t="s">
        <v>703</v>
      </c>
      <c r="C5865" s="339">
        <v>16</v>
      </c>
      <c r="D5865" s="339" t="s">
        <v>1</v>
      </c>
    </row>
    <row r="5866" spans="1:10" x14ac:dyDescent="0.2">
      <c r="B5866" s="339" t="s">
        <v>704</v>
      </c>
    </row>
    <row r="5867" spans="1:10" x14ac:dyDescent="0.2">
      <c r="B5867" s="339" t="s">
        <v>1901</v>
      </c>
      <c r="C5867" s="339">
        <v>8</v>
      </c>
      <c r="D5867" s="339" t="s">
        <v>692</v>
      </c>
      <c r="E5867" s="339">
        <v>153.19</v>
      </c>
      <c r="F5867" s="339">
        <v>27.57</v>
      </c>
      <c r="G5867" s="339">
        <f t="shared" ref="G5867:G5874" si="226">ROUND((C5867*(E5867)),2)</f>
        <v>1225.52</v>
      </c>
      <c r="H5867" s="339">
        <f t="shared" ref="H5867:H5874" si="227">ROUND((C5867*(F5867)),2)</f>
        <v>220.56</v>
      </c>
    </row>
    <row r="5868" spans="1:10" x14ac:dyDescent="0.2">
      <c r="B5868" s="339" t="s">
        <v>1902</v>
      </c>
      <c r="C5868" s="339">
        <v>8</v>
      </c>
      <c r="D5868" s="339" t="s">
        <v>692</v>
      </c>
      <c r="E5868" s="339">
        <v>129.07</v>
      </c>
      <c r="F5868" s="339">
        <v>23.23</v>
      </c>
      <c r="G5868" s="339">
        <f t="shared" si="226"/>
        <v>1032.56</v>
      </c>
      <c r="H5868" s="339">
        <f t="shared" si="227"/>
        <v>185.84</v>
      </c>
    </row>
    <row r="5869" spans="1:10" x14ac:dyDescent="0.2">
      <c r="B5869" s="339" t="s">
        <v>1880</v>
      </c>
      <c r="C5869" s="339">
        <v>2</v>
      </c>
      <c r="D5869" s="339" t="s">
        <v>692</v>
      </c>
      <c r="E5869" s="339">
        <v>158.68</v>
      </c>
      <c r="F5869" s="339">
        <v>28.56</v>
      </c>
      <c r="G5869" s="339">
        <f t="shared" si="226"/>
        <v>317.36</v>
      </c>
      <c r="H5869" s="339">
        <f t="shared" si="227"/>
        <v>57.12</v>
      </c>
    </row>
    <row r="5870" spans="1:10" x14ac:dyDescent="0.2">
      <c r="B5870" s="339" t="s">
        <v>1881</v>
      </c>
      <c r="C5870" s="339">
        <v>1</v>
      </c>
      <c r="D5870" s="339" t="s">
        <v>692</v>
      </c>
      <c r="E5870" s="339">
        <v>1929.6</v>
      </c>
      <c r="F5870" s="339">
        <v>347.33</v>
      </c>
      <c r="G5870" s="339">
        <f t="shared" si="226"/>
        <v>1929.6</v>
      </c>
      <c r="H5870" s="339">
        <f t="shared" si="227"/>
        <v>347.33</v>
      </c>
    </row>
    <row r="5871" spans="1:10" x14ac:dyDescent="0.2">
      <c r="B5871" s="339" t="s">
        <v>1882</v>
      </c>
      <c r="C5871" s="339">
        <v>1</v>
      </c>
      <c r="D5871" s="339" t="s">
        <v>692</v>
      </c>
      <c r="E5871" s="339">
        <v>473.35</v>
      </c>
      <c r="F5871" s="339">
        <v>85.2</v>
      </c>
      <c r="G5871" s="339">
        <f t="shared" si="226"/>
        <v>473.35</v>
      </c>
      <c r="H5871" s="339">
        <f t="shared" si="227"/>
        <v>85.2</v>
      </c>
    </row>
    <row r="5872" spans="1:10" x14ac:dyDescent="0.2">
      <c r="B5872" s="339" t="s">
        <v>1884</v>
      </c>
      <c r="C5872" s="339">
        <v>1</v>
      </c>
      <c r="D5872" s="339" t="s">
        <v>714</v>
      </c>
      <c r="E5872" s="339">
        <v>225</v>
      </c>
      <c r="F5872" s="339">
        <v>40.5</v>
      </c>
      <c r="G5872" s="339">
        <f t="shared" si="226"/>
        <v>225</v>
      </c>
      <c r="H5872" s="339">
        <f t="shared" si="227"/>
        <v>40.5</v>
      </c>
    </row>
    <row r="5873" spans="1:10" x14ac:dyDescent="0.2">
      <c r="B5873" s="339" t="s">
        <v>1885</v>
      </c>
      <c r="C5873" s="339">
        <v>1</v>
      </c>
      <c r="D5873" s="339" t="s">
        <v>714</v>
      </c>
      <c r="E5873" s="339">
        <v>277.77999999999997</v>
      </c>
      <c r="F5873" s="339">
        <v>50</v>
      </c>
      <c r="G5873" s="339">
        <f t="shared" si="226"/>
        <v>277.77999999999997</v>
      </c>
      <c r="H5873" s="339">
        <f t="shared" si="227"/>
        <v>50</v>
      </c>
    </row>
    <row r="5874" spans="1:10" x14ac:dyDescent="0.2">
      <c r="B5874" s="339" t="s">
        <v>1886</v>
      </c>
      <c r="C5874" s="339">
        <v>8</v>
      </c>
      <c r="D5874" s="339" t="s">
        <v>692</v>
      </c>
      <c r="E5874" s="339">
        <v>132.55000000000001</v>
      </c>
      <c r="F5874" s="339">
        <v>23.86</v>
      </c>
      <c r="G5874" s="339">
        <f t="shared" si="226"/>
        <v>1060.4000000000001</v>
      </c>
      <c r="H5874" s="339">
        <f t="shared" si="227"/>
        <v>190.88</v>
      </c>
    </row>
    <row r="5875" spans="1:10" x14ac:dyDescent="0.2">
      <c r="B5875" s="339" t="s">
        <v>1738</v>
      </c>
    </row>
    <row r="5876" spans="1:10" x14ac:dyDescent="0.2">
      <c r="B5876" s="339" t="s">
        <v>1905</v>
      </c>
      <c r="C5876" s="339">
        <v>16</v>
      </c>
      <c r="D5876" s="339" t="s">
        <v>1</v>
      </c>
      <c r="E5876" s="339">
        <v>400</v>
      </c>
      <c r="F5876" s="339">
        <v>0</v>
      </c>
      <c r="G5876" s="339">
        <f>ROUND((C5876*(E5876)),2)</f>
        <v>6400</v>
      </c>
      <c r="H5876" s="339">
        <f>ROUND((C5876*(F5876)),2)</f>
        <v>0</v>
      </c>
    </row>
    <row r="5877" spans="1:10" x14ac:dyDescent="0.2">
      <c r="B5877" s="339" t="s">
        <v>707</v>
      </c>
      <c r="G5877" s="339">
        <f>SUM(G5867:G5876)</f>
        <v>12941.57</v>
      </c>
      <c r="H5877" s="339">
        <f>SUM(H5867:H5876)</f>
        <v>1177.4299999999998</v>
      </c>
      <c r="I5877" s="340">
        <f>SUM(G5877:H5877)</f>
        <v>14119</v>
      </c>
    </row>
    <row r="5881" spans="1:10" x14ac:dyDescent="0.2">
      <c r="A5881" s="339">
        <f>+A5863+0.01</f>
        <v>129.04999999999995</v>
      </c>
      <c r="B5881" s="339" t="s">
        <v>1906</v>
      </c>
      <c r="C5881" s="339">
        <v>1</v>
      </c>
      <c r="D5881" s="339" t="s">
        <v>2</v>
      </c>
      <c r="G5881" s="339">
        <f>+G5898/C5883</f>
        <v>3000.7798824297847</v>
      </c>
      <c r="H5881" s="339">
        <f>+H5898/C5883</f>
        <v>383.89288047028083</v>
      </c>
      <c r="I5881" s="340">
        <f>+H5881+G5881</f>
        <v>3384.6727629000657</v>
      </c>
      <c r="J5881" s="339" t="s">
        <v>701</v>
      </c>
    </row>
    <row r="5882" spans="1:10" x14ac:dyDescent="0.2">
      <c r="B5882" s="339" t="s">
        <v>1907</v>
      </c>
    </row>
    <row r="5883" spans="1:10" x14ac:dyDescent="0.2">
      <c r="B5883" s="339" t="s">
        <v>1900</v>
      </c>
      <c r="C5883" s="339">
        <v>15.31</v>
      </c>
      <c r="D5883" s="339" t="s">
        <v>2</v>
      </c>
    </row>
    <row r="5884" spans="1:10" x14ac:dyDescent="0.2">
      <c r="B5884" s="339" t="s">
        <v>704</v>
      </c>
    </row>
    <row r="5885" spans="1:10" x14ac:dyDescent="0.2">
      <c r="B5885" s="339" t="s">
        <v>1877</v>
      </c>
      <c r="C5885" s="339">
        <v>6</v>
      </c>
      <c r="D5885" s="339" t="s">
        <v>692</v>
      </c>
      <c r="E5885" s="339">
        <v>153.19</v>
      </c>
      <c r="F5885" s="339">
        <v>27.57</v>
      </c>
      <c r="G5885" s="339">
        <f>ROUND((C5885*(E5885)),2)</f>
        <v>919.14</v>
      </c>
      <c r="H5885" s="339">
        <f>ROUND((C5885*(F5885)),2)</f>
        <v>165.42</v>
      </c>
    </row>
    <row r="5886" spans="1:10" x14ac:dyDescent="0.2">
      <c r="B5886" s="339" t="s">
        <v>1901</v>
      </c>
      <c r="C5886" s="339">
        <v>24</v>
      </c>
      <c r="D5886" s="339" t="s">
        <v>692</v>
      </c>
      <c r="E5886" s="339">
        <v>812.71</v>
      </c>
      <c r="F5886" s="339">
        <v>146.29</v>
      </c>
      <c r="G5886" s="339">
        <f>ROUND((C5886*(E5886)),2)</f>
        <v>19505.04</v>
      </c>
      <c r="H5886" s="339">
        <f>ROUND((C5886*(F5886)),2)</f>
        <v>3510.96</v>
      </c>
    </row>
    <row r="5887" spans="1:10" x14ac:dyDescent="0.2">
      <c r="B5887" s="339" t="s">
        <v>1902</v>
      </c>
      <c r="C5887" s="339">
        <v>28</v>
      </c>
      <c r="D5887" s="339" t="s">
        <v>692</v>
      </c>
      <c r="E5887" s="339">
        <v>129.07</v>
      </c>
      <c r="F5887" s="339">
        <v>23.23</v>
      </c>
      <c r="G5887" s="339">
        <f>ROUND((C5887*(E5887)),2)</f>
        <v>3613.96</v>
      </c>
      <c r="H5887" s="339">
        <f>ROUND((C5887*(F5887)),2)</f>
        <v>650.44000000000005</v>
      </c>
    </row>
    <row r="5888" spans="1:10" x14ac:dyDescent="0.2">
      <c r="B5888" s="339" t="s">
        <v>1880</v>
      </c>
      <c r="C5888" s="339">
        <v>3</v>
      </c>
      <c r="D5888" s="339" t="s">
        <v>692</v>
      </c>
      <c r="E5888" s="339">
        <v>158.68</v>
      </c>
      <c r="F5888" s="339">
        <v>28.56</v>
      </c>
      <c r="G5888" s="339">
        <f>ROUND((C5888*(E5888)),2)</f>
        <v>476.04</v>
      </c>
      <c r="H5888" s="339">
        <f>ROUND((C5888*(F5888)),2)</f>
        <v>85.68</v>
      </c>
    </row>
    <row r="5889" spans="1:10" x14ac:dyDescent="0.2">
      <c r="B5889" s="339" t="s">
        <v>1881</v>
      </c>
      <c r="C5889" s="339">
        <v>2</v>
      </c>
      <c r="D5889" s="339" t="s">
        <v>692</v>
      </c>
      <c r="E5889" s="339">
        <v>1929.6</v>
      </c>
      <c r="F5889" s="339">
        <v>347.33</v>
      </c>
      <c r="G5889" s="339">
        <f t="shared" ref="G5889:G5894" si="228">ROUND((C5889*(E5889)),2)</f>
        <v>3859.2</v>
      </c>
      <c r="H5889" s="339">
        <f t="shared" ref="H5889:H5894" si="229">ROUND((C5889*(F5889)),2)</f>
        <v>694.66</v>
      </c>
    </row>
    <row r="5890" spans="1:10" x14ac:dyDescent="0.2">
      <c r="B5890" s="339" t="s">
        <v>1882</v>
      </c>
      <c r="C5890" s="339">
        <v>1</v>
      </c>
      <c r="D5890" s="339" t="s">
        <v>692</v>
      </c>
      <c r="E5890" s="339">
        <v>473.35</v>
      </c>
      <c r="F5890" s="339">
        <v>85.2</v>
      </c>
      <c r="G5890" s="339">
        <f t="shared" si="228"/>
        <v>473.35</v>
      </c>
      <c r="H5890" s="339">
        <f t="shared" si="229"/>
        <v>85.2</v>
      </c>
    </row>
    <row r="5891" spans="1:10" x14ac:dyDescent="0.2">
      <c r="B5891" s="339" t="s">
        <v>1883</v>
      </c>
      <c r="C5891" s="339">
        <v>1</v>
      </c>
      <c r="D5891" s="339" t="s">
        <v>692</v>
      </c>
      <c r="E5891" s="339">
        <v>890.2</v>
      </c>
      <c r="F5891" s="339">
        <v>160.24</v>
      </c>
      <c r="G5891" s="339">
        <f t="shared" si="228"/>
        <v>890.2</v>
      </c>
      <c r="H5891" s="339">
        <f t="shared" si="229"/>
        <v>160.24</v>
      </c>
    </row>
    <row r="5892" spans="1:10" x14ac:dyDescent="0.2">
      <c r="B5892" s="339" t="s">
        <v>1884</v>
      </c>
      <c r="C5892" s="339">
        <v>3</v>
      </c>
      <c r="D5892" s="339" t="s">
        <v>714</v>
      </c>
      <c r="E5892" s="339">
        <v>225</v>
      </c>
      <c r="F5892" s="339">
        <v>40.5</v>
      </c>
      <c r="G5892" s="339">
        <f t="shared" si="228"/>
        <v>675</v>
      </c>
      <c r="H5892" s="339">
        <f t="shared" si="229"/>
        <v>121.5</v>
      </c>
    </row>
    <row r="5893" spans="1:10" x14ac:dyDescent="0.2">
      <c r="B5893" s="339" t="s">
        <v>1885</v>
      </c>
      <c r="C5893" s="339">
        <v>2</v>
      </c>
      <c r="D5893" s="339" t="s">
        <v>714</v>
      </c>
      <c r="E5893" s="339">
        <v>277.77999999999997</v>
      </c>
      <c r="F5893" s="339">
        <v>50</v>
      </c>
      <c r="G5893" s="339">
        <f t="shared" si="228"/>
        <v>555.55999999999995</v>
      </c>
      <c r="H5893" s="339">
        <f t="shared" si="229"/>
        <v>100</v>
      </c>
    </row>
    <row r="5894" spans="1:10" x14ac:dyDescent="0.2">
      <c r="B5894" s="339" t="s">
        <v>1886</v>
      </c>
      <c r="C5894" s="339">
        <v>15</v>
      </c>
      <c r="D5894" s="339" t="s">
        <v>692</v>
      </c>
      <c r="E5894" s="339">
        <v>112.33</v>
      </c>
      <c r="F5894" s="339">
        <v>20.22</v>
      </c>
      <c r="G5894" s="339">
        <f t="shared" si="228"/>
        <v>1684.95</v>
      </c>
      <c r="H5894" s="339">
        <f t="shared" si="229"/>
        <v>303.3</v>
      </c>
    </row>
    <row r="5895" spans="1:10" x14ac:dyDescent="0.2">
      <c r="B5895" s="339" t="s">
        <v>1738</v>
      </c>
    </row>
    <row r="5896" spans="1:10" x14ac:dyDescent="0.2">
      <c r="B5896" s="339" t="s">
        <v>1903</v>
      </c>
      <c r="C5896" s="339">
        <v>15.31</v>
      </c>
      <c r="D5896" s="339" t="s">
        <v>2</v>
      </c>
      <c r="E5896" s="339">
        <v>450</v>
      </c>
      <c r="F5896" s="339">
        <v>0</v>
      </c>
      <c r="G5896" s="339">
        <f>ROUND((C5896*(E5896)),2)</f>
        <v>6889.5</v>
      </c>
      <c r="H5896" s="339">
        <f>ROUND((C5896*(F5896)),2)</f>
        <v>0</v>
      </c>
    </row>
    <row r="5897" spans="1:10" x14ac:dyDescent="0.2">
      <c r="B5897" s="339" t="s">
        <v>1905</v>
      </c>
      <c r="C5897" s="339">
        <v>16</v>
      </c>
      <c r="D5897" s="339" t="s">
        <v>1</v>
      </c>
      <c r="E5897" s="339">
        <v>400</v>
      </c>
      <c r="F5897" s="339">
        <v>0</v>
      </c>
      <c r="G5897" s="339">
        <f>ROUND((C5897*(E5897)),2)</f>
        <v>6400</v>
      </c>
      <c r="H5897" s="339">
        <f>ROUND((C5897*(F5897)),2)</f>
        <v>0</v>
      </c>
    </row>
    <row r="5898" spans="1:10" x14ac:dyDescent="0.2">
      <c r="B5898" s="339" t="s">
        <v>707</v>
      </c>
      <c r="G5898" s="339">
        <f>SUM(G5885:G5897)</f>
        <v>45941.94</v>
      </c>
      <c r="H5898" s="339">
        <f>SUM(H5885:H5897)</f>
        <v>5877.4</v>
      </c>
      <c r="I5898" s="340">
        <f>SUM(G5898:H5898)</f>
        <v>51819.340000000004</v>
      </c>
    </row>
    <row r="5900" spans="1:10" x14ac:dyDescent="0.2">
      <c r="A5900" s="339">
        <v>130</v>
      </c>
      <c r="B5900" s="339" t="s">
        <v>1908</v>
      </c>
    </row>
    <row r="5901" spans="1:10" x14ac:dyDescent="0.2">
      <c r="A5901" s="339">
        <f>+A5900+0.01</f>
        <v>130.01</v>
      </c>
      <c r="B5901" s="339" t="s">
        <v>1909</v>
      </c>
      <c r="C5901" s="339">
        <v>1</v>
      </c>
      <c r="D5901" s="339" t="s">
        <v>2</v>
      </c>
      <c r="G5901" s="339">
        <f>+G5910/C5903</f>
        <v>2115.0299999999997</v>
      </c>
      <c r="H5901" s="339">
        <f>+H5910/C5903</f>
        <v>104.92</v>
      </c>
      <c r="I5901" s="340">
        <f>+H5901+G5901</f>
        <v>2219.9499999999998</v>
      </c>
      <c r="J5901" s="339" t="s">
        <v>701</v>
      </c>
    </row>
    <row r="5902" spans="1:10" x14ac:dyDescent="0.2">
      <c r="B5902" s="339" t="s">
        <v>1910</v>
      </c>
    </row>
    <row r="5903" spans="1:10" x14ac:dyDescent="0.2">
      <c r="B5903" s="339" t="s">
        <v>703</v>
      </c>
      <c r="C5903" s="339">
        <v>1</v>
      </c>
      <c r="D5903" s="339" t="s">
        <v>2</v>
      </c>
    </row>
    <row r="5904" spans="1:10" x14ac:dyDescent="0.2">
      <c r="B5904" s="339" t="s">
        <v>704</v>
      </c>
    </row>
    <row r="5905" spans="1:10" x14ac:dyDescent="0.2">
      <c r="B5905" s="339" t="s">
        <v>1911</v>
      </c>
      <c r="C5905" s="339">
        <v>1</v>
      </c>
      <c r="D5905" s="339" t="s">
        <v>2</v>
      </c>
      <c r="E5905" s="339">
        <v>582.87</v>
      </c>
      <c r="F5905" s="339">
        <v>104.92</v>
      </c>
      <c r="G5905" s="339">
        <f>ROUND((C5905*(E5905)),2)</f>
        <v>582.87</v>
      </c>
      <c r="H5905" s="339">
        <f>ROUND((C5905*(F5905)),2)</f>
        <v>104.92</v>
      </c>
    </row>
    <row r="5906" spans="1:10" x14ac:dyDescent="0.2">
      <c r="B5906" s="339" t="s">
        <v>1912</v>
      </c>
      <c r="C5906" s="339">
        <v>1</v>
      </c>
      <c r="D5906" s="339" t="s">
        <v>2</v>
      </c>
      <c r="E5906" s="339">
        <v>11.657400000000001</v>
      </c>
      <c r="F5906" s="339">
        <v>0</v>
      </c>
      <c r="G5906" s="339">
        <f>ROUND((C5906*(E5906)),2)</f>
        <v>11.66</v>
      </c>
      <c r="H5906" s="339">
        <f>ROUND((C5906*(F5906)),2)</f>
        <v>0</v>
      </c>
    </row>
    <row r="5907" spans="1:10" x14ac:dyDescent="0.2">
      <c r="B5907" s="339" t="s">
        <v>1738</v>
      </c>
    </row>
    <row r="5908" spans="1:10" x14ac:dyDescent="0.2">
      <c r="B5908" s="339" t="s">
        <v>1913</v>
      </c>
      <c r="C5908" s="339">
        <v>1</v>
      </c>
      <c r="D5908" s="339" t="s">
        <v>2</v>
      </c>
      <c r="E5908" s="339">
        <v>1483.05</v>
      </c>
      <c r="F5908" s="339">
        <v>0</v>
      </c>
      <c r="G5908" s="339">
        <f>ROUND((C5908*(E5908)),2)</f>
        <v>1483.05</v>
      </c>
      <c r="H5908" s="339">
        <f>ROUND((C5908*(F5908)),2)</f>
        <v>0</v>
      </c>
    </row>
    <row r="5909" spans="1:10" x14ac:dyDescent="0.2">
      <c r="B5909" s="339" t="s">
        <v>1914</v>
      </c>
      <c r="C5909" s="339">
        <v>1</v>
      </c>
      <c r="D5909" s="339" t="s">
        <v>4</v>
      </c>
      <c r="E5909" s="339">
        <v>37.450000000000003</v>
      </c>
      <c r="F5909" s="339">
        <v>0</v>
      </c>
      <c r="G5909" s="339">
        <f>ROUND((C5909*(E5909)),2)</f>
        <v>37.450000000000003</v>
      </c>
      <c r="H5909" s="339">
        <f>ROUND((C5909*(F5909)),2)</f>
        <v>0</v>
      </c>
    </row>
    <row r="5910" spans="1:10" x14ac:dyDescent="0.2">
      <c r="B5910" s="339" t="s">
        <v>707</v>
      </c>
      <c r="G5910" s="339">
        <f>SUM(G5905:G5909)</f>
        <v>2115.0299999999997</v>
      </c>
      <c r="H5910" s="339">
        <f>SUM(H5905:H5909)</f>
        <v>104.92</v>
      </c>
      <c r="I5910" s="340">
        <f>SUM(G5910:H5910)</f>
        <v>2219.9499999999998</v>
      </c>
    </row>
    <row r="5912" spans="1:10" x14ac:dyDescent="0.2">
      <c r="A5912" s="339">
        <f>+A5901+0.01</f>
        <v>130.01999999999998</v>
      </c>
      <c r="B5912" s="339" t="s">
        <v>1915</v>
      </c>
      <c r="C5912" s="339">
        <v>1</v>
      </c>
      <c r="D5912" s="339" t="s">
        <v>2</v>
      </c>
      <c r="G5912" s="339">
        <f>+G5921/C5914</f>
        <v>2204.04</v>
      </c>
      <c r="H5912" s="339">
        <f>+H5921/C5914</f>
        <v>120.63</v>
      </c>
      <c r="I5912" s="340">
        <f>+H5912+G5912</f>
        <v>2324.67</v>
      </c>
      <c r="J5912" s="339" t="s">
        <v>701</v>
      </c>
    </row>
    <row r="5913" spans="1:10" x14ac:dyDescent="0.2">
      <c r="B5913" s="339" t="s">
        <v>1916</v>
      </c>
    </row>
    <row r="5914" spans="1:10" x14ac:dyDescent="0.2">
      <c r="B5914" s="339" t="s">
        <v>703</v>
      </c>
      <c r="C5914" s="339">
        <v>1</v>
      </c>
      <c r="D5914" s="339" t="s">
        <v>2</v>
      </c>
    </row>
    <row r="5915" spans="1:10" x14ac:dyDescent="0.2">
      <c r="B5915" s="339" t="s">
        <v>704</v>
      </c>
    </row>
    <row r="5916" spans="1:10" x14ac:dyDescent="0.2">
      <c r="B5916" s="339" t="s">
        <v>1911</v>
      </c>
      <c r="C5916" s="339">
        <v>1</v>
      </c>
      <c r="D5916" s="339" t="s">
        <v>2</v>
      </c>
      <c r="E5916" s="339">
        <v>670.14</v>
      </c>
      <c r="F5916" s="339">
        <v>120.63</v>
      </c>
      <c r="G5916" s="339">
        <f>ROUND((C5916*(E5916)),2)</f>
        <v>670.14</v>
      </c>
      <c r="H5916" s="339">
        <f>ROUND((C5916*(F5916)),2)</f>
        <v>120.63</v>
      </c>
    </row>
    <row r="5917" spans="1:10" x14ac:dyDescent="0.2">
      <c r="B5917" s="339" t="s">
        <v>1912</v>
      </c>
      <c r="C5917" s="339">
        <v>1</v>
      </c>
      <c r="D5917" s="339" t="s">
        <v>2</v>
      </c>
      <c r="E5917" s="339">
        <v>13.402799999999999</v>
      </c>
      <c r="F5917" s="339">
        <v>0</v>
      </c>
      <c r="G5917" s="339">
        <f>ROUND((C5917*(E5917)),2)</f>
        <v>13.4</v>
      </c>
      <c r="H5917" s="339">
        <f>ROUND((C5917*(F5917)),2)</f>
        <v>0</v>
      </c>
    </row>
    <row r="5918" spans="1:10" x14ac:dyDescent="0.2">
      <c r="B5918" s="339" t="s">
        <v>1738</v>
      </c>
    </row>
    <row r="5919" spans="1:10" x14ac:dyDescent="0.2">
      <c r="B5919" s="339" t="s">
        <v>1913</v>
      </c>
      <c r="C5919" s="339">
        <v>1</v>
      </c>
      <c r="D5919" s="339" t="s">
        <v>2</v>
      </c>
      <c r="E5919" s="339">
        <v>1483.05</v>
      </c>
      <c r="F5919" s="339">
        <v>0</v>
      </c>
      <c r="G5919" s="339">
        <f>ROUND((C5919*(E5919)),2)</f>
        <v>1483.05</v>
      </c>
      <c r="H5919" s="339">
        <f>ROUND((C5919*(F5919)),2)</f>
        <v>0</v>
      </c>
    </row>
    <row r="5920" spans="1:10" x14ac:dyDescent="0.2">
      <c r="B5920" s="339" t="s">
        <v>1914</v>
      </c>
      <c r="C5920" s="339">
        <v>1</v>
      </c>
      <c r="D5920" s="339" t="s">
        <v>4</v>
      </c>
      <c r="E5920" s="339">
        <v>37.450000000000003</v>
      </c>
      <c r="F5920" s="339">
        <v>0</v>
      </c>
      <c r="G5920" s="339">
        <f>ROUND((C5920*(E5920)),2)</f>
        <v>37.450000000000003</v>
      </c>
      <c r="H5920" s="339">
        <f>ROUND((C5920*(F5920)),2)</f>
        <v>0</v>
      </c>
    </row>
    <row r="5921" spans="1:10" x14ac:dyDescent="0.2">
      <c r="B5921" s="339" t="s">
        <v>707</v>
      </c>
      <c r="G5921" s="339">
        <f>SUM(G5916:G5920)</f>
        <v>2204.04</v>
      </c>
      <c r="H5921" s="339">
        <f>SUM(H5916:H5920)</f>
        <v>120.63</v>
      </c>
      <c r="I5921" s="340">
        <f>SUM(G5921:H5921)</f>
        <v>2324.67</v>
      </c>
    </row>
    <row r="5923" spans="1:10" x14ac:dyDescent="0.2">
      <c r="A5923" s="339">
        <f>+A5912+0.01</f>
        <v>130.02999999999997</v>
      </c>
      <c r="B5923" s="339" t="s">
        <v>1917</v>
      </c>
      <c r="C5923" s="339">
        <v>1</v>
      </c>
      <c r="D5923" s="339" t="s">
        <v>2</v>
      </c>
      <c r="G5923" s="339">
        <f>+G5932/C5925</f>
        <v>2293.0699999999997</v>
      </c>
      <c r="H5923" s="339">
        <f>+H5932/C5925</f>
        <v>136.34</v>
      </c>
      <c r="I5923" s="340">
        <f>+H5923+G5923</f>
        <v>2429.41</v>
      </c>
      <c r="J5923" s="339" t="s">
        <v>701</v>
      </c>
    </row>
    <row r="5924" spans="1:10" x14ac:dyDescent="0.2">
      <c r="B5924" s="339" t="s">
        <v>1918</v>
      </c>
    </row>
    <row r="5925" spans="1:10" x14ac:dyDescent="0.2">
      <c r="B5925" s="339" t="s">
        <v>703</v>
      </c>
      <c r="C5925" s="339">
        <v>1</v>
      </c>
      <c r="D5925" s="339" t="s">
        <v>2</v>
      </c>
    </row>
    <row r="5926" spans="1:10" x14ac:dyDescent="0.2">
      <c r="B5926" s="339" t="s">
        <v>704</v>
      </c>
    </row>
    <row r="5927" spans="1:10" x14ac:dyDescent="0.2">
      <c r="B5927" s="339" t="s">
        <v>1911</v>
      </c>
      <c r="C5927" s="339">
        <v>1</v>
      </c>
      <c r="D5927" s="339" t="s">
        <v>2</v>
      </c>
      <c r="E5927" s="339">
        <v>757.42</v>
      </c>
      <c r="F5927" s="339">
        <v>136.34</v>
      </c>
      <c r="G5927" s="339">
        <f>ROUND((C5927*(E5927)),2)</f>
        <v>757.42</v>
      </c>
      <c r="H5927" s="339">
        <f>ROUND((C5927*(F5927)),2)</f>
        <v>136.34</v>
      </c>
    </row>
    <row r="5928" spans="1:10" x14ac:dyDescent="0.2">
      <c r="B5928" s="339" t="s">
        <v>1912</v>
      </c>
      <c r="C5928" s="339">
        <v>1</v>
      </c>
      <c r="D5928" s="339" t="s">
        <v>2</v>
      </c>
      <c r="E5928" s="339">
        <v>15.148399999999999</v>
      </c>
      <c r="F5928" s="339">
        <v>0</v>
      </c>
      <c r="G5928" s="339">
        <f>ROUND((C5928*(E5928)),2)</f>
        <v>15.15</v>
      </c>
      <c r="H5928" s="339">
        <f>ROUND((C5928*(F5928)),2)</f>
        <v>0</v>
      </c>
    </row>
    <row r="5929" spans="1:10" x14ac:dyDescent="0.2">
      <c r="B5929" s="339" t="s">
        <v>1738</v>
      </c>
    </row>
    <row r="5930" spans="1:10" x14ac:dyDescent="0.2">
      <c r="B5930" s="339" t="s">
        <v>1913</v>
      </c>
      <c r="C5930" s="339">
        <v>1</v>
      </c>
      <c r="D5930" s="339" t="s">
        <v>2</v>
      </c>
      <c r="E5930" s="339">
        <v>1483.05</v>
      </c>
      <c r="F5930" s="339">
        <v>0</v>
      </c>
      <c r="G5930" s="339">
        <f>ROUND((C5930*(E5930)),2)</f>
        <v>1483.05</v>
      </c>
      <c r="H5930" s="339">
        <f>ROUND((C5930*(F5930)),2)</f>
        <v>0</v>
      </c>
    </row>
    <row r="5931" spans="1:10" x14ac:dyDescent="0.2">
      <c r="B5931" s="339" t="s">
        <v>1914</v>
      </c>
      <c r="C5931" s="339">
        <v>1</v>
      </c>
      <c r="D5931" s="339" t="s">
        <v>4</v>
      </c>
      <c r="E5931" s="339">
        <v>37.450000000000003</v>
      </c>
      <c r="F5931" s="339">
        <v>0</v>
      </c>
      <c r="G5931" s="339">
        <f>ROUND((C5931*(E5931)),2)</f>
        <v>37.450000000000003</v>
      </c>
      <c r="H5931" s="339">
        <f>ROUND((C5931*(F5931)),2)</f>
        <v>0</v>
      </c>
    </row>
    <row r="5932" spans="1:10" x14ac:dyDescent="0.2">
      <c r="B5932" s="339" t="s">
        <v>707</v>
      </c>
      <c r="G5932" s="339">
        <f>SUM(G5927:G5931)</f>
        <v>2293.0699999999997</v>
      </c>
      <c r="H5932" s="339">
        <f>SUM(H5927:H5931)</f>
        <v>136.34</v>
      </c>
      <c r="I5932" s="340">
        <f>SUM(G5932:H5932)</f>
        <v>2429.41</v>
      </c>
    </row>
    <row r="5934" spans="1:10" x14ac:dyDescent="0.2">
      <c r="A5934" s="339">
        <f>+A5923+0.01</f>
        <v>130.03999999999996</v>
      </c>
      <c r="B5934" s="339" t="s">
        <v>1919</v>
      </c>
      <c r="C5934" s="339">
        <v>1</v>
      </c>
      <c r="D5934" s="339" t="s">
        <v>2</v>
      </c>
      <c r="G5934" s="339">
        <f>+G5943/C5936</f>
        <v>2382.08</v>
      </c>
      <c r="H5934" s="339">
        <f>+H5943/C5936</f>
        <v>152.04</v>
      </c>
      <c r="I5934" s="340">
        <f>+H5934+G5934</f>
        <v>2534.12</v>
      </c>
      <c r="J5934" s="339" t="s">
        <v>701</v>
      </c>
    </row>
    <row r="5935" spans="1:10" x14ac:dyDescent="0.2">
      <c r="B5935" s="339" t="s">
        <v>1920</v>
      </c>
    </row>
    <row r="5936" spans="1:10" x14ac:dyDescent="0.2">
      <c r="B5936" s="339" t="s">
        <v>703</v>
      </c>
      <c r="C5936" s="339">
        <v>1</v>
      </c>
      <c r="D5936" s="339" t="s">
        <v>2</v>
      </c>
    </row>
    <row r="5937" spans="1:10" x14ac:dyDescent="0.2">
      <c r="B5937" s="339" t="s">
        <v>704</v>
      </c>
    </row>
    <row r="5938" spans="1:10" x14ac:dyDescent="0.2">
      <c r="B5938" s="339" t="s">
        <v>1911</v>
      </c>
      <c r="C5938" s="339">
        <v>1</v>
      </c>
      <c r="D5938" s="339" t="s">
        <v>2</v>
      </c>
      <c r="E5938" s="339">
        <v>844.69</v>
      </c>
      <c r="F5938" s="339">
        <v>152.04</v>
      </c>
      <c r="G5938" s="339">
        <f>ROUND((C5938*(E5938)),2)</f>
        <v>844.69</v>
      </c>
      <c r="H5938" s="339">
        <f>ROUND((C5938*(F5938)),2)</f>
        <v>152.04</v>
      </c>
    </row>
    <row r="5939" spans="1:10" x14ac:dyDescent="0.2">
      <c r="B5939" s="339" t="s">
        <v>1912</v>
      </c>
      <c r="C5939" s="339">
        <v>1</v>
      </c>
      <c r="D5939" s="339" t="s">
        <v>2</v>
      </c>
      <c r="E5939" s="339">
        <v>16.893800000000002</v>
      </c>
      <c r="F5939" s="339">
        <v>0</v>
      </c>
      <c r="G5939" s="339">
        <f>ROUND((C5939*(E5939)),2)</f>
        <v>16.89</v>
      </c>
      <c r="H5939" s="339">
        <f>ROUND((C5939*(F5939)),2)</f>
        <v>0</v>
      </c>
    </row>
    <row r="5940" spans="1:10" x14ac:dyDescent="0.2">
      <c r="B5940" s="339" t="s">
        <v>1738</v>
      </c>
    </row>
    <row r="5941" spans="1:10" x14ac:dyDescent="0.2">
      <c r="B5941" s="339" t="s">
        <v>1913</v>
      </c>
      <c r="C5941" s="339">
        <v>1</v>
      </c>
      <c r="D5941" s="339" t="s">
        <v>2</v>
      </c>
      <c r="E5941" s="339">
        <v>1483.05</v>
      </c>
      <c r="F5941" s="339">
        <v>0</v>
      </c>
      <c r="G5941" s="339">
        <f>ROUND((C5941*(E5941)),2)</f>
        <v>1483.05</v>
      </c>
      <c r="H5941" s="339">
        <f>ROUND((C5941*(F5941)),2)</f>
        <v>0</v>
      </c>
    </row>
    <row r="5942" spans="1:10" x14ac:dyDescent="0.2">
      <c r="B5942" s="339" t="s">
        <v>1914</v>
      </c>
      <c r="C5942" s="339">
        <v>1</v>
      </c>
      <c r="D5942" s="339" t="s">
        <v>4</v>
      </c>
      <c r="E5942" s="339">
        <v>37.450000000000003</v>
      </c>
      <c r="F5942" s="339">
        <v>0</v>
      </c>
      <c r="G5942" s="339">
        <f>ROUND((C5942*(E5942)),2)</f>
        <v>37.450000000000003</v>
      </c>
      <c r="H5942" s="339">
        <f>ROUND((C5942*(F5942)),2)</f>
        <v>0</v>
      </c>
    </row>
    <row r="5943" spans="1:10" x14ac:dyDescent="0.2">
      <c r="B5943" s="339" t="s">
        <v>707</v>
      </c>
      <c r="G5943" s="339">
        <f>SUM(G5938:G5942)</f>
        <v>2382.08</v>
      </c>
      <c r="H5943" s="339">
        <f>SUM(H5938:H5942)</f>
        <v>152.04</v>
      </c>
      <c r="I5943" s="340">
        <f>SUM(G5943:H5943)</f>
        <v>2534.12</v>
      </c>
    </row>
    <row r="5945" spans="1:10" x14ac:dyDescent="0.2">
      <c r="A5945" s="339">
        <f>+A5934+0.01</f>
        <v>130.04999999999995</v>
      </c>
      <c r="B5945" s="339" t="s">
        <v>1921</v>
      </c>
      <c r="C5945" s="339">
        <v>1</v>
      </c>
      <c r="D5945" s="339" t="s">
        <v>2</v>
      </c>
      <c r="G5945" s="339">
        <f>+G5954/C5947</f>
        <v>2515.2799999999997</v>
      </c>
      <c r="H5945" s="339">
        <f>+H5954/C5947</f>
        <v>175.55</v>
      </c>
      <c r="I5945" s="340">
        <f>+H5945+G5945</f>
        <v>2690.83</v>
      </c>
      <c r="J5945" s="339" t="s">
        <v>701</v>
      </c>
    </row>
    <row r="5946" spans="1:10" x14ac:dyDescent="0.2">
      <c r="B5946" s="339" t="s">
        <v>1922</v>
      </c>
    </row>
    <row r="5947" spans="1:10" x14ac:dyDescent="0.2">
      <c r="B5947" s="339" t="s">
        <v>703</v>
      </c>
      <c r="C5947" s="339">
        <v>1</v>
      </c>
      <c r="D5947" s="339" t="s">
        <v>2</v>
      </c>
    </row>
    <row r="5948" spans="1:10" x14ac:dyDescent="0.2">
      <c r="B5948" s="339" t="s">
        <v>704</v>
      </c>
    </row>
    <row r="5949" spans="1:10" x14ac:dyDescent="0.2">
      <c r="B5949" s="339" t="s">
        <v>1911</v>
      </c>
      <c r="C5949" s="339">
        <v>1</v>
      </c>
      <c r="D5949" s="339" t="s">
        <v>2</v>
      </c>
      <c r="E5949" s="339">
        <v>975.27</v>
      </c>
      <c r="F5949" s="339">
        <v>175.55</v>
      </c>
      <c r="G5949" s="339">
        <f>ROUND((C5949*(E5949)),2)</f>
        <v>975.27</v>
      </c>
      <c r="H5949" s="339">
        <f>ROUND((C5949*(F5949)),2)</f>
        <v>175.55</v>
      </c>
    </row>
    <row r="5950" spans="1:10" x14ac:dyDescent="0.2">
      <c r="B5950" s="339" t="s">
        <v>1912</v>
      </c>
      <c r="C5950" s="339">
        <v>1</v>
      </c>
      <c r="D5950" s="339" t="s">
        <v>2</v>
      </c>
      <c r="E5950" s="339">
        <v>19.505400000000002</v>
      </c>
      <c r="F5950" s="339">
        <v>0</v>
      </c>
      <c r="G5950" s="339">
        <f>ROUND((C5950*(E5950)),2)</f>
        <v>19.510000000000002</v>
      </c>
      <c r="H5950" s="339">
        <f>ROUND((C5950*(F5950)),2)</f>
        <v>0</v>
      </c>
    </row>
    <row r="5951" spans="1:10" x14ac:dyDescent="0.2">
      <c r="B5951" s="339" t="s">
        <v>1738</v>
      </c>
    </row>
    <row r="5952" spans="1:10" x14ac:dyDescent="0.2">
      <c r="B5952" s="339" t="s">
        <v>1913</v>
      </c>
      <c r="C5952" s="339">
        <v>1</v>
      </c>
      <c r="D5952" s="339" t="s">
        <v>2</v>
      </c>
      <c r="E5952" s="339">
        <v>1483.05</v>
      </c>
      <c r="F5952" s="339">
        <v>0</v>
      </c>
      <c r="G5952" s="339">
        <f>ROUND((C5952*(E5952)),2)</f>
        <v>1483.05</v>
      </c>
      <c r="H5952" s="339">
        <f>ROUND((C5952*(F5952)),2)</f>
        <v>0</v>
      </c>
    </row>
    <row r="5953" spans="1:10" x14ac:dyDescent="0.2">
      <c r="B5953" s="339" t="s">
        <v>1914</v>
      </c>
      <c r="C5953" s="339">
        <v>1</v>
      </c>
      <c r="D5953" s="339" t="s">
        <v>4</v>
      </c>
      <c r="E5953" s="339">
        <v>37.450000000000003</v>
      </c>
      <c r="F5953" s="339">
        <v>0</v>
      </c>
      <c r="G5953" s="339">
        <f>ROUND((C5953*(E5953)),2)</f>
        <v>37.450000000000003</v>
      </c>
      <c r="H5953" s="339">
        <f>ROUND((C5953*(F5953)),2)</f>
        <v>0</v>
      </c>
    </row>
    <row r="5954" spans="1:10" x14ac:dyDescent="0.2">
      <c r="B5954" s="339" t="s">
        <v>707</v>
      </c>
      <c r="G5954" s="339">
        <f>SUM(G5949:G5953)</f>
        <v>2515.2799999999997</v>
      </c>
      <c r="H5954" s="339">
        <f>SUM(H5949:H5953)</f>
        <v>175.55</v>
      </c>
      <c r="I5954" s="340">
        <f>SUM(G5954:H5954)</f>
        <v>2690.83</v>
      </c>
    </row>
    <row r="5956" spans="1:10" x14ac:dyDescent="0.2">
      <c r="A5956" s="339">
        <v>131</v>
      </c>
      <c r="B5956" s="339" t="s">
        <v>1923</v>
      </c>
    </row>
    <row r="5957" spans="1:10" x14ac:dyDescent="0.2">
      <c r="A5957" s="339">
        <f>+A5956+0.01</f>
        <v>131.01</v>
      </c>
      <c r="B5957" s="339" t="s">
        <v>1924</v>
      </c>
      <c r="C5957" s="339">
        <v>1</v>
      </c>
      <c r="D5957" s="339" t="s">
        <v>782</v>
      </c>
      <c r="G5957" s="339">
        <f>+G5969/C5959</f>
        <v>224.44918918918921</v>
      </c>
      <c r="H5957" s="339">
        <f>+H5969/C5959</f>
        <v>0.71405405405405398</v>
      </c>
      <c r="I5957" s="340">
        <f>+H5957+G5957</f>
        <v>225.16324324324327</v>
      </c>
      <c r="J5957" s="339" t="s">
        <v>701</v>
      </c>
    </row>
    <row r="5958" spans="1:10" x14ac:dyDescent="0.2">
      <c r="B5958" s="339" t="s">
        <v>1925</v>
      </c>
    </row>
    <row r="5959" spans="1:10" x14ac:dyDescent="0.2">
      <c r="B5959" s="339" t="s">
        <v>703</v>
      </c>
      <c r="C5959" s="339">
        <v>18.5</v>
      </c>
      <c r="D5959" s="339" t="s">
        <v>782</v>
      </c>
    </row>
    <row r="5960" spans="1:10" x14ac:dyDescent="0.2">
      <c r="B5960" s="339" t="s">
        <v>1926</v>
      </c>
    </row>
    <row r="5961" spans="1:10" x14ac:dyDescent="0.2">
      <c r="B5961" s="339" t="s">
        <v>1927</v>
      </c>
      <c r="C5961" s="339">
        <v>18.5</v>
      </c>
      <c r="D5961" s="339" t="s">
        <v>1928</v>
      </c>
    </row>
    <row r="5962" spans="1:10" x14ac:dyDescent="0.2">
      <c r="B5962" s="339" t="s">
        <v>704</v>
      </c>
    </row>
    <row r="5963" spans="1:10" x14ac:dyDescent="0.2">
      <c r="B5963" s="339" t="s">
        <v>1929</v>
      </c>
      <c r="C5963" s="339">
        <v>3.3333333333333333E-2</v>
      </c>
      <c r="D5963" s="339" t="s">
        <v>692</v>
      </c>
      <c r="E5963" s="339">
        <v>350</v>
      </c>
      <c r="F5963" s="339">
        <v>63</v>
      </c>
      <c r="G5963" s="339">
        <f>ROUND((C5963*(E5963)),2)</f>
        <v>11.67</v>
      </c>
      <c r="H5963" s="339">
        <f>ROUND((C5963*(F5963)),2)</f>
        <v>2.1</v>
      </c>
    </row>
    <row r="5964" spans="1:10" x14ac:dyDescent="0.2">
      <c r="B5964" s="339" t="s">
        <v>1930</v>
      </c>
      <c r="C5964" s="339">
        <v>0.66666666666666663</v>
      </c>
      <c r="D5964" s="339" t="s">
        <v>1093</v>
      </c>
      <c r="E5964" s="339">
        <v>76.27</v>
      </c>
      <c r="F5964" s="339">
        <v>13.73</v>
      </c>
      <c r="G5964" s="339">
        <f>ROUND((C5964*(E5964)),2)</f>
        <v>50.85</v>
      </c>
      <c r="H5964" s="339">
        <f>ROUND((C5964*(F5964)),2)</f>
        <v>9.15</v>
      </c>
    </row>
    <row r="5965" spans="1:10" x14ac:dyDescent="0.2">
      <c r="B5965" s="339" t="s">
        <v>1931</v>
      </c>
      <c r="C5965" s="339">
        <v>0.05</v>
      </c>
      <c r="D5965" s="339" t="s">
        <v>735</v>
      </c>
      <c r="E5965" s="339">
        <v>143.22</v>
      </c>
      <c r="F5965" s="339">
        <v>25.78</v>
      </c>
      <c r="G5965" s="339">
        <f>ROUND((C5965*(E5965)),2)</f>
        <v>7.16</v>
      </c>
      <c r="H5965" s="339">
        <f>ROUND((C5965*(F5965)),2)</f>
        <v>1.29</v>
      </c>
    </row>
    <row r="5966" spans="1:10" x14ac:dyDescent="0.2">
      <c r="B5966" s="339" t="s">
        <v>1932</v>
      </c>
      <c r="C5966" s="339">
        <v>0.08</v>
      </c>
      <c r="D5966" s="339" t="s">
        <v>1093</v>
      </c>
      <c r="E5966" s="339">
        <v>46.61</v>
      </c>
      <c r="F5966" s="339">
        <v>8.39</v>
      </c>
      <c r="G5966" s="339">
        <f>ROUND((C5966*(E5966)),2)</f>
        <v>3.73</v>
      </c>
      <c r="H5966" s="339">
        <f>ROUND((C5966*(F5966)),2)</f>
        <v>0.67</v>
      </c>
    </row>
    <row r="5967" spans="1:10" x14ac:dyDescent="0.2">
      <c r="B5967" s="339" t="s">
        <v>1738</v>
      </c>
    </row>
    <row r="5968" spans="1:10" x14ac:dyDescent="0.2">
      <c r="B5968" s="339" t="s">
        <v>1933</v>
      </c>
      <c r="C5968" s="339">
        <v>4</v>
      </c>
      <c r="D5968" s="339" t="s">
        <v>1934</v>
      </c>
      <c r="E5968" s="339">
        <v>1019.7239770666666</v>
      </c>
      <c r="F5968" s="339">
        <v>0</v>
      </c>
      <c r="G5968" s="339">
        <f>ROUND((C5968*(E5968)),2)</f>
        <v>4078.9</v>
      </c>
      <c r="H5968" s="339">
        <f>ROUND((C5968*(F5968)),2)</f>
        <v>0</v>
      </c>
    </row>
    <row r="5969" spans="1:10" x14ac:dyDescent="0.2">
      <c r="B5969" s="339" t="s">
        <v>707</v>
      </c>
      <c r="G5969" s="339">
        <f>SUM(G5963:G5968)</f>
        <v>4152.3100000000004</v>
      </c>
      <c r="H5969" s="339">
        <f>SUM(H5963:H5968)</f>
        <v>13.209999999999999</v>
      </c>
      <c r="I5969" s="340">
        <f>SUM(G5969:H5969)</f>
        <v>4165.5200000000004</v>
      </c>
    </row>
    <row r="5971" spans="1:10" x14ac:dyDescent="0.2">
      <c r="A5971" s="339">
        <f>+A5957+0.01</f>
        <v>131.01999999999998</v>
      </c>
      <c r="B5971" s="339" t="s">
        <v>1935</v>
      </c>
      <c r="C5971" s="339">
        <v>1</v>
      </c>
      <c r="D5971" s="339" t="s">
        <v>782</v>
      </c>
      <c r="G5971" s="339">
        <f>+G5983/C5973</f>
        <v>571.96324324324326</v>
      </c>
      <c r="H5971" s="339">
        <f>+H5983/C5973</f>
        <v>63.26864864864865</v>
      </c>
      <c r="I5971" s="340">
        <f>+H5971+G5971</f>
        <v>635.23189189189191</v>
      </c>
      <c r="J5971" s="339" t="s">
        <v>701</v>
      </c>
    </row>
    <row r="5972" spans="1:10" x14ac:dyDescent="0.2">
      <c r="B5972" s="339" t="s">
        <v>1936</v>
      </c>
    </row>
    <row r="5973" spans="1:10" x14ac:dyDescent="0.2">
      <c r="B5973" s="339" t="s">
        <v>703</v>
      </c>
      <c r="C5973" s="339">
        <v>18.5</v>
      </c>
      <c r="D5973" s="339" t="s">
        <v>782</v>
      </c>
    </row>
    <row r="5974" spans="1:10" x14ac:dyDescent="0.2">
      <c r="B5974" s="339" t="s">
        <v>1926</v>
      </c>
    </row>
    <row r="5975" spans="1:10" x14ac:dyDescent="0.2">
      <c r="B5975" s="339" t="s">
        <v>1927</v>
      </c>
      <c r="C5975" s="339">
        <v>18.5</v>
      </c>
      <c r="D5975" s="339" t="s">
        <v>1928</v>
      </c>
    </row>
    <row r="5976" spans="1:10" x14ac:dyDescent="0.2">
      <c r="B5976" s="339" t="s">
        <v>704</v>
      </c>
    </row>
    <row r="5977" spans="1:10" x14ac:dyDescent="0.2">
      <c r="B5977" s="339" t="s">
        <v>1937</v>
      </c>
      <c r="C5977" s="339">
        <v>8</v>
      </c>
      <c r="D5977" s="339" t="s">
        <v>1938</v>
      </c>
      <c r="E5977" s="339">
        <v>805.08500000000004</v>
      </c>
      <c r="F5977" s="339">
        <v>144.91999999999999</v>
      </c>
      <c r="G5977" s="339">
        <f>ROUND((C5977*(E5977)),2)</f>
        <v>6440.68</v>
      </c>
      <c r="H5977" s="339">
        <f>ROUND((C5977*(F5977)),2)</f>
        <v>1159.3599999999999</v>
      </c>
    </row>
    <row r="5978" spans="1:10" x14ac:dyDescent="0.2">
      <c r="B5978" s="339" t="s">
        <v>1930</v>
      </c>
      <c r="C5978" s="339">
        <v>0.66666666666666663</v>
      </c>
      <c r="D5978" s="339" t="s">
        <v>1093</v>
      </c>
      <c r="E5978" s="339">
        <v>76.27</v>
      </c>
      <c r="F5978" s="339">
        <v>13.73</v>
      </c>
      <c r="G5978" s="339">
        <f>ROUND((C5978*(E5978)),2)</f>
        <v>50.85</v>
      </c>
      <c r="H5978" s="339">
        <f>ROUND((C5978*(F5978)),2)</f>
        <v>9.15</v>
      </c>
    </row>
    <row r="5979" spans="1:10" x14ac:dyDescent="0.2">
      <c r="B5979" s="339" t="s">
        <v>1931</v>
      </c>
      <c r="C5979" s="339">
        <v>0.05</v>
      </c>
      <c r="D5979" s="339" t="s">
        <v>735</v>
      </c>
      <c r="E5979" s="339">
        <v>143.22</v>
      </c>
      <c r="F5979" s="339">
        <v>25.78</v>
      </c>
      <c r="G5979" s="339">
        <f>ROUND((C5979*(E5979)),2)</f>
        <v>7.16</v>
      </c>
      <c r="H5979" s="339">
        <f>ROUND((C5979*(F5979)),2)</f>
        <v>1.29</v>
      </c>
    </row>
    <row r="5980" spans="1:10" x14ac:dyDescent="0.2">
      <c r="B5980" s="339" t="s">
        <v>1932</v>
      </c>
      <c r="C5980" s="339">
        <v>0.08</v>
      </c>
      <c r="D5980" s="339" t="s">
        <v>1093</v>
      </c>
      <c r="E5980" s="339">
        <v>46.61</v>
      </c>
      <c r="F5980" s="339">
        <v>8.39</v>
      </c>
      <c r="G5980" s="339">
        <f>ROUND((C5980*(E5980)),2)</f>
        <v>3.73</v>
      </c>
      <c r="H5980" s="339">
        <f>ROUND((C5980*(F5980)),2)</f>
        <v>0.67</v>
      </c>
    </row>
    <row r="5981" spans="1:10" x14ac:dyDescent="0.2">
      <c r="B5981" s="339" t="s">
        <v>1738</v>
      </c>
    </row>
    <row r="5982" spans="1:10" x14ac:dyDescent="0.2">
      <c r="B5982" s="339" t="s">
        <v>1933</v>
      </c>
      <c r="C5982" s="339">
        <v>4</v>
      </c>
      <c r="D5982" s="339" t="s">
        <v>1934</v>
      </c>
      <c r="E5982" s="339">
        <v>1019.7239770666666</v>
      </c>
      <c r="F5982" s="339">
        <v>0</v>
      </c>
      <c r="G5982" s="339">
        <f>ROUND((C5982*(E5982)),2)</f>
        <v>4078.9</v>
      </c>
      <c r="H5982" s="339">
        <f>ROUND((C5982*(F5982)),2)</f>
        <v>0</v>
      </c>
    </row>
    <row r="5983" spans="1:10" x14ac:dyDescent="0.2">
      <c r="B5983" s="339" t="s">
        <v>707</v>
      </c>
      <c r="G5983" s="339">
        <f>SUM(G5977:G5982)</f>
        <v>10581.32</v>
      </c>
      <c r="H5983" s="339">
        <f>SUM(H5977:H5982)</f>
        <v>1170.47</v>
      </c>
      <c r="I5983" s="340">
        <f>SUM(G5983:H5983)</f>
        <v>11751.789999999999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7" workbookViewId="0">
      <selection activeCell="D25" sqref="D2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7"/>
  <sheetViews>
    <sheetView view="pageBreakPreview" topLeftCell="A22" zoomScale="80" zoomScaleSheetLayoutView="80" workbookViewId="0">
      <selection activeCell="C27" sqref="C27:G27"/>
    </sheetView>
  </sheetViews>
  <sheetFormatPr baseColWidth="10" defaultRowHeight="12.75" x14ac:dyDescent="0.2"/>
  <cols>
    <col min="1" max="1" width="1.85546875" style="158" customWidth="1"/>
    <col min="2" max="2" width="9.28515625" customWidth="1"/>
    <col min="3" max="3" width="53" style="176" customWidth="1"/>
    <col min="4" max="4" width="12.7109375" bestFit="1" customWidth="1"/>
    <col min="6" max="6" width="14.5703125" customWidth="1"/>
    <col min="7" max="7" width="17.42578125" bestFit="1" customWidth="1"/>
    <col min="8" max="8" width="25.42578125" bestFit="1" customWidth="1"/>
    <col min="9" max="9" width="17.28515625" bestFit="1" customWidth="1"/>
    <col min="10" max="10" width="11.5703125" bestFit="1" customWidth="1"/>
  </cols>
  <sheetData>
    <row r="1" spans="1:7" s="1" customFormat="1" ht="17.25" customHeight="1" x14ac:dyDescent="0.25">
      <c r="A1" s="154"/>
      <c r="B1" s="3"/>
      <c r="C1" s="448"/>
      <c r="D1" s="448"/>
      <c r="E1" s="448"/>
      <c r="F1" s="448"/>
      <c r="G1" s="448"/>
    </row>
    <row r="2" spans="1:7" s="4" customFormat="1" ht="15.75" customHeight="1" x14ac:dyDescent="0.2">
      <c r="A2" s="153"/>
      <c r="B2" s="90"/>
      <c r="C2" s="471" t="s">
        <v>632</v>
      </c>
      <c r="D2" s="471"/>
      <c r="E2" s="471"/>
      <c r="F2" s="471"/>
      <c r="G2" s="471"/>
    </row>
    <row r="3" spans="1:7" s="4" customFormat="1" ht="12.75" customHeight="1" x14ac:dyDescent="0.2">
      <c r="A3" s="153"/>
      <c r="B3" s="90"/>
      <c r="C3" s="471" t="s">
        <v>633</v>
      </c>
      <c r="D3" s="471"/>
      <c r="E3" s="471"/>
      <c r="F3" s="471"/>
      <c r="G3" s="471"/>
    </row>
    <row r="4" spans="1:7" s="4" customFormat="1" ht="12.75" customHeight="1" x14ac:dyDescent="0.2">
      <c r="A4" s="153"/>
      <c r="B4" s="90"/>
      <c r="C4" s="471" t="s">
        <v>634</v>
      </c>
      <c r="D4" s="471"/>
      <c r="E4" s="471"/>
      <c r="F4" s="471"/>
      <c r="G4" s="471"/>
    </row>
    <row r="5" spans="1:7" s="4" customFormat="1" ht="12.75" customHeight="1" x14ac:dyDescent="0.2">
      <c r="A5" s="153"/>
      <c r="B5" s="90"/>
      <c r="C5" s="177"/>
      <c r="D5" s="89"/>
      <c r="E5" s="89"/>
      <c r="F5" s="89"/>
      <c r="G5" s="70"/>
    </row>
    <row r="6" spans="1:7" s="4" customFormat="1" ht="12.75" customHeight="1" x14ac:dyDescent="0.2">
      <c r="A6" s="153"/>
      <c r="B6" s="90"/>
      <c r="C6" s="471" t="s">
        <v>635</v>
      </c>
      <c r="D6" s="471"/>
      <c r="E6" s="471"/>
      <c r="F6" s="471"/>
      <c r="G6" s="471"/>
    </row>
    <row r="7" spans="1:7" s="1" customFormat="1" ht="11.25" customHeight="1" thickBot="1" x14ac:dyDescent="0.25">
      <c r="A7" s="154"/>
      <c r="B7" s="3"/>
      <c r="C7" s="449"/>
      <c r="D7" s="449"/>
      <c r="E7" s="449"/>
      <c r="F7" s="449"/>
      <c r="G7" s="449"/>
    </row>
    <row r="8" spans="1:7" s="2" customFormat="1" ht="15.75" x14ac:dyDescent="0.25">
      <c r="A8" s="152"/>
      <c r="B8" s="183"/>
      <c r="C8" s="462" t="s">
        <v>631</v>
      </c>
      <c r="D8" s="462"/>
      <c r="E8" s="462"/>
      <c r="F8" s="462"/>
      <c r="G8" s="463"/>
    </row>
    <row r="9" spans="1:7" s="2" customFormat="1" ht="15.75" x14ac:dyDescent="0.25">
      <c r="A9" s="152"/>
      <c r="B9" s="184"/>
      <c r="C9" s="464" t="s">
        <v>32</v>
      </c>
      <c r="D9" s="464"/>
      <c r="E9" s="464"/>
      <c r="F9" s="464"/>
      <c r="G9" s="465"/>
    </row>
    <row r="10" spans="1:7" s="2" customFormat="1" ht="16.5" thickBot="1" x14ac:dyDescent="0.3">
      <c r="A10" s="152"/>
      <c r="B10" s="185"/>
      <c r="C10" s="466" t="s">
        <v>630</v>
      </c>
      <c r="D10" s="466"/>
      <c r="E10" s="466"/>
      <c r="F10" s="466"/>
      <c r="G10" s="467"/>
    </row>
    <row r="11" spans="1:7" s="1" customFormat="1" ht="12.75" customHeight="1" x14ac:dyDescent="0.2">
      <c r="A11" s="154"/>
      <c r="B11" s="3"/>
      <c r="C11" s="172"/>
      <c r="D11" s="31"/>
      <c r="E11" s="32"/>
      <c r="F11" s="32"/>
      <c r="G11" s="115"/>
    </row>
    <row r="12" spans="1:7" s="1" customFormat="1" ht="15.75" customHeight="1" x14ac:dyDescent="0.2">
      <c r="A12" s="154"/>
      <c r="B12" s="70"/>
      <c r="C12" s="179" t="s">
        <v>648</v>
      </c>
      <c r="D12" s="31"/>
      <c r="E12" s="32"/>
      <c r="F12" s="32"/>
      <c r="G12" s="187">
        <v>45995</v>
      </c>
    </row>
    <row r="13" spans="1:7" s="7" customFormat="1" ht="32.25" customHeight="1" x14ac:dyDescent="0.2">
      <c r="A13" s="157"/>
      <c r="B13" s="71" t="s">
        <v>0</v>
      </c>
      <c r="C13" s="6" t="s">
        <v>36</v>
      </c>
      <c r="D13" s="47" t="s">
        <v>39</v>
      </c>
      <c r="E13" s="6" t="s">
        <v>3</v>
      </c>
      <c r="F13" s="91" t="s">
        <v>37</v>
      </c>
      <c r="G13" s="71" t="s">
        <v>38</v>
      </c>
    </row>
    <row r="14" spans="1:7" x14ac:dyDescent="0.2">
      <c r="B14" s="74"/>
      <c r="C14" s="30"/>
      <c r="D14" s="36"/>
      <c r="E14" s="34"/>
      <c r="F14" s="98"/>
      <c r="G14" s="40"/>
    </row>
    <row r="16" spans="1:7" s="123" customFormat="1" ht="15.75" x14ac:dyDescent="0.25">
      <c r="A16" s="159"/>
      <c r="B16" s="103">
        <v>2</v>
      </c>
      <c r="C16" s="188" t="s">
        <v>653</v>
      </c>
      <c r="D16" s="104"/>
      <c r="E16" s="189" t="s">
        <v>47</v>
      </c>
      <c r="F16" s="105"/>
      <c r="G16" s="114">
        <f>SUM(G17:G18)</f>
        <v>943277.72798888269</v>
      </c>
    </row>
    <row r="17" spans="1:10" s="63" customFormat="1" ht="31.5" x14ac:dyDescent="0.25">
      <c r="A17" s="159"/>
      <c r="B17" s="73">
        <f>+B16+0.01</f>
        <v>2.0099999999999998</v>
      </c>
      <c r="C17" s="66" t="s">
        <v>70</v>
      </c>
      <c r="D17" s="64">
        <f>751*0.25*0.15</f>
        <v>28.162499999999998</v>
      </c>
      <c r="E17" s="68" t="s">
        <v>82</v>
      </c>
      <c r="F17" s="97">
        <f>+'Reformulado Rev.1'!E40</f>
        <v>15437.629033000001</v>
      </c>
      <c r="G17" s="59">
        <f>+D17*F17</f>
        <v>434762.22764186253</v>
      </c>
    </row>
    <row r="18" spans="1:10" s="63" customFormat="1" ht="31.5" x14ac:dyDescent="0.25">
      <c r="A18" s="159"/>
      <c r="B18" s="73">
        <f>+B17+0.01</f>
        <v>2.0199999999999996</v>
      </c>
      <c r="C18" s="66" t="s">
        <v>654</v>
      </c>
      <c r="D18" s="64">
        <f>1098*0.2*0.15</f>
        <v>32.940000000000005</v>
      </c>
      <c r="E18" s="68" t="s">
        <v>87</v>
      </c>
      <c r="F18" s="97">
        <f>+F17</f>
        <v>15437.629033000001</v>
      </c>
      <c r="G18" s="59">
        <f>+D18*F18</f>
        <v>508515.5003470201</v>
      </c>
      <c r="J18" s="151"/>
    </row>
    <row r="19" spans="1:10" s="63" customFormat="1" ht="15.75" x14ac:dyDescent="0.25">
      <c r="A19" s="159"/>
      <c r="B19" s="73"/>
      <c r="C19" s="66"/>
      <c r="D19" s="64"/>
      <c r="E19" s="68"/>
      <c r="F19" s="97"/>
      <c r="G19" s="59"/>
      <c r="J19" s="151"/>
    </row>
    <row r="20" spans="1:10" s="123" customFormat="1" ht="15.75" x14ac:dyDescent="0.25">
      <c r="A20" s="159"/>
      <c r="B20" s="103">
        <v>2</v>
      </c>
      <c r="C20" s="174" t="s">
        <v>649</v>
      </c>
      <c r="D20" s="104"/>
      <c r="E20" s="109" t="s">
        <v>47</v>
      </c>
      <c r="F20" s="105"/>
      <c r="G20" s="114">
        <f>SUM(G21:G21)</f>
        <v>868750.38847490004</v>
      </c>
    </row>
    <row r="21" spans="1:10" s="63" customFormat="1" ht="15.75" x14ac:dyDescent="0.25">
      <c r="A21" s="159"/>
      <c r="B21" s="73">
        <f>+B20+0.01</f>
        <v>2.0099999999999998</v>
      </c>
      <c r="C21" s="66" t="s">
        <v>652</v>
      </c>
      <c r="D21" s="64">
        <v>541</v>
      </c>
      <c r="E21" s="68" t="s">
        <v>82</v>
      </c>
      <c r="F21" s="97">
        <v>1605.8232689000001</v>
      </c>
      <c r="G21" s="59">
        <f>+D21*F21</f>
        <v>868750.38847490004</v>
      </c>
    </row>
    <row r="22" spans="1:10" s="63" customFormat="1" ht="15.75" x14ac:dyDescent="0.25">
      <c r="A22" s="159"/>
      <c r="B22" s="73"/>
      <c r="C22" s="66"/>
      <c r="D22" s="64"/>
      <c r="E22" s="68"/>
      <c r="F22" s="97"/>
      <c r="G22" s="59"/>
      <c r="J22" s="151"/>
    </row>
    <row r="23" spans="1:10" s="123" customFormat="1" ht="15.75" x14ac:dyDescent="0.25">
      <c r="A23" s="159"/>
      <c r="B23" s="103">
        <v>2</v>
      </c>
      <c r="C23" s="174" t="s">
        <v>649</v>
      </c>
      <c r="D23" s="104"/>
      <c r="E23" s="109" t="s">
        <v>47</v>
      </c>
      <c r="F23" s="105"/>
      <c r="G23" s="114">
        <f>SUM(G24:G25)</f>
        <v>771466.99833320011</v>
      </c>
    </row>
    <row r="24" spans="1:10" s="63" customFormat="1" ht="15.75" x14ac:dyDescent="0.25">
      <c r="A24" s="159"/>
      <c r="B24" s="73">
        <f>+B23+0.01</f>
        <v>2.0099999999999998</v>
      </c>
      <c r="C24" s="66" t="s">
        <v>652</v>
      </c>
      <c r="D24" s="64">
        <v>388</v>
      </c>
      <c r="E24" s="68" t="s">
        <v>82</v>
      </c>
      <c r="F24" s="97">
        <v>1605.8232689000001</v>
      </c>
      <c r="G24" s="59">
        <f>+D24*F24</f>
        <v>623059.42833320005</v>
      </c>
    </row>
    <row r="25" spans="1:10" s="63" customFormat="1" ht="15.75" x14ac:dyDescent="0.25">
      <c r="A25" s="159"/>
      <c r="B25" s="73">
        <f>+B24+0.01</f>
        <v>2.0199999999999996</v>
      </c>
      <c r="C25" s="66" t="s">
        <v>650</v>
      </c>
      <c r="D25" s="64">
        <v>2473.4594999999999</v>
      </c>
      <c r="E25" s="68" t="s">
        <v>651</v>
      </c>
      <c r="F25" s="97">
        <v>60</v>
      </c>
      <c r="G25" s="59">
        <f>+D25*F25</f>
        <v>148407.57</v>
      </c>
      <c r="J25" s="151"/>
    </row>
    <row r="26" spans="1:10" s="63" customFormat="1" ht="15.75" x14ac:dyDescent="0.25">
      <c r="A26" s="159"/>
      <c r="B26" s="73"/>
      <c r="C26" s="66"/>
      <c r="D26" s="64"/>
      <c r="E26" s="68"/>
      <c r="F26" s="97"/>
      <c r="G26" s="59"/>
      <c r="J26" s="151"/>
    </row>
    <row r="27" spans="1:10" s="132" customFormat="1" ht="25.5" customHeight="1" x14ac:dyDescent="0.25">
      <c r="A27" s="152"/>
      <c r="B27" s="127"/>
      <c r="C27" s="192" t="s">
        <v>624</v>
      </c>
      <c r="D27" s="193"/>
      <c r="E27" s="194"/>
      <c r="F27" s="195"/>
      <c r="G27" s="178">
        <f>SUM(G14:G26)/2</f>
        <v>2583495.1147969831</v>
      </c>
      <c r="H27" s="136"/>
    </row>
    <row r="28" spans="1:10" x14ac:dyDescent="0.2">
      <c r="B28" s="76"/>
      <c r="C28" s="30"/>
      <c r="D28" s="35"/>
      <c r="E28" s="33"/>
      <c r="F28" s="98"/>
      <c r="G28" s="40"/>
    </row>
    <row r="29" spans="1:10" s="140" customFormat="1" ht="15.75" x14ac:dyDescent="0.25">
      <c r="A29" s="160"/>
      <c r="B29" s="116" t="s">
        <v>616</v>
      </c>
      <c r="C29" s="110" t="s">
        <v>605</v>
      </c>
      <c r="D29" s="137"/>
      <c r="E29" s="112"/>
      <c r="F29" s="138"/>
      <c r="G29" s="139">
        <f>SUM(G30:G37)</f>
        <v>552867.9545665544</v>
      </c>
      <c r="H29" s="144"/>
    </row>
    <row r="30" spans="1:10" ht="15.75" x14ac:dyDescent="0.25">
      <c r="B30" s="75">
        <v>1</v>
      </c>
      <c r="C30" s="66" t="s">
        <v>606</v>
      </c>
      <c r="D30" s="145">
        <v>0.1</v>
      </c>
      <c r="E30" s="33" t="s">
        <v>619</v>
      </c>
      <c r="F30" s="98">
        <f>+G27</f>
        <v>2583495.1147969831</v>
      </c>
      <c r="G30" s="40">
        <f>+D30*F30</f>
        <v>258349.51147969833</v>
      </c>
    </row>
    <row r="31" spans="1:10" ht="15.75" x14ac:dyDescent="0.25">
      <c r="B31" s="75">
        <v>2</v>
      </c>
      <c r="C31" s="66" t="s">
        <v>607</v>
      </c>
      <c r="D31" s="145">
        <v>0.03</v>
      </c>
      <c r="E31" s="33" t="s">
        <v>619</v>
      </c>
      <c r="F31" s="98">
        <f>+F30</f>
        <v>2583495.1147969831</v>
      </c>
      <c r="G31" s="40">
        <f t="shared" ref="G31:G37" si="0">+D31*F31</f>
        <v>77504.853443909495</v>
      </c>
    </row>
    <row r="32" spans="1:10" ht="15.75" x14ac:dyDescent="0.25">
      <c r="B32" s="75">
        <v>3</v>
      </c>
      <c r="C32" s="66" t="s">
        <v>608</v>
      </c>
      <c r="D32" s="145">
        <v>0.03</v>
      </c>
      <c r="E32" s="33" t="s">
        <v>619</v>
      </c>
      <c r="F32" s="98">
        <f>+F30</f>
        <v>2583495.1147969831</v>
      </c>
      <c r="G32" s="40">
        <f t="shared" si="0"/>
        <v>77504.853443909495</v>
      </c>
    </row>
    <row r="33" spans="1:9" ht="15.75" x14ac:dyDescent="0.25">
      <c r="B33" s="75">
        <v>4</v>
      </c>
      <c r="C33" s="66" t="s">
        <v>609</v>
      </c>
      <c r="D33" s="145">
        <v>2.5000000000000001E-2</v>
      </c>
      <c r="E33" s="33" t="s">
        <v>619</v>
      </c>
      <c r="F33" s="98">
        <f>+F30</f>
        <v>2583495.1147969831</v>
      </c>
      <c r="G33" s="40">
        <f t="shared" si="0"/>
        <v>64587.377869924581</v>
      </c>
    </row>
    <row r="34" spans="1:9" ht="15.75" x14ac:dyDescent="0.25">
      <c r="B34" s="75">
        <v>5</v>
      </c>
      <c r="C34" s="66" t="s">
        <v>610</v>
      </c>
      <c r="D34" s="145"/>
      <c r="E34" s="33" t="s">
        <v>619</v>
      </c>
      <c r="F34" s="98"/>
      <c r="G34" s="40"/>
    </row>
    <row r="35" spans="1:9" ht="15.75" x14ac:dyDescent="0.25">
      <c r="B35" s="75">
        <v>6</v>
      </c>
      <c r="C35" s="66" t="s">
        <v>611</v>
      </c>
      <c r="D35" s="145">
        <v>0.01</v>
      </c>
      <c r="E35" s="33" t="s">
        <v>619</v>
      </c>
      <c r="F35" s="98">
        <f>+F30</f>
        <v>2583495.1147969831</v>
      </c>
      <c r="G35" s="40">
        <f t="shared" si="0"/>
        <v>25834.95114796983</v>
      </c>
    </row>
    <row r="36" spans="1:9" ht="15.75" x14ac:dyDescent="0.25">
      <c r="B36" s="75">
        <v>7</v>
      </c>
      <c r="C36" s="66" t="s">
        <v>612</v>
      </c>
      <c r="D36" s="145">
        <v>1E-3</v>
      </c>
      <c r="E36" s="33" t="s">
        <v>619</v>
      </c>
      <c r="F36" s="98">
        <f>+F30</f>
        <v>2583495.1147969831</v>
      </c>
      <c r="G36" s="40">
        <f t="shared" si="0"/>
        <v>2583.4951147969832</v>
      </c>
    </row>
    <row r="37" spans="1:9" ht="15.75" x14ac:dyDescent="0.25">
      <c r="B37" s="75">
        <v>10</v>
      </c>
      <c r="C37" s="66" t="s">
        <v>615</v>
      </c>
      <c r="D37" s="145">
        <f>0.18*0.1</f>
        <v>1.7999999999999999E-2</v>
      </c>
      <c r="E37" s="33" t="s">
        <v>619</v>
      </c>
      <c r="F37" s="98">
        <f>+F30</f>
        <v>2583495.1147969831</v>
      </c>
      <c r="G37" s="40">
        <f t="shared" si="0"/>
        <v>46502.912066345692</v>
      </c>
    </row>
    <row r="38" spans="1:9" ht="15.75" x14ac:dyDescent="0.25">
      <c r="B38" s="75"/>
      <c r="C38" s="66"/>
      <c r="D38" s="78"/>
      <c r="E38" s="33"/>
      <c r="F38" s="98"/>
      <c r="G38" s="40"/>
    </row>
    <row r="39" spans="1:9" s="2" customFormat="1" ht="25.5" customHeight="1" x14ac:dyDescent="0.25">
      <c r="A39" s="152"/>
      <c r="B39" s="468" t="s">
        <v>40</v>
      </c>
      <c r="C39" s="469"/>
      <c r="D39" s="469"/>
      <c r="E39" s="469"/>
      <c r="F39" s="470"/>
      <c r="G39" s="178">
        <f>+G27+G29</f>
        <v>3136363.0693635372</v>
      </c>
      <c r="H39" s="191" t="e">
        <f>+'Reformulado Rev.1'!#REF!</f>
        <v>#REF!</v>
      </c>
      <c r="I39" s="191" t="e">
        <f>+G39-H39</f>
        <v>#REF!</v>
      </c>
    </row>
    <row r="44" spans="1:9" x14ac:dyDescent="0.2">
      <c r="A44"/>
      <c r="C44" s="4"/>
      <c r="D44" s="461"/>
      <c r="E44" s="461"/>
      <c r="F44" s="461"/>
      <c r="G44" s="461"/>
    </row>
    <row r="45" spans="1:9" x14ac:dyDescent="0.2">
      <c r="A45"/>
      <c r="C45" s="44" t="s">
        <v>642</v>
      </c>
      <c r="D45" s="476" t="s">
        <v>644</v>
      </c>
      <c r="E45" s="460"/>
      <c r="F45" s="460"/>
      <c r="G45" s="460"/>
    </row>
    <row r="46" spans="1:9" x14ac:dyDescent="0.2">
      <c r="A46"/>
      <c r="C46" s="46" t="s">
        <v>643</v>
      </c>
      <c r="D46" s="477" t="s">
        <v>645</v>
      </c>
      <c r="E46" s="461"/>
      <c r="F46" s="461"/>
      <c r="G46" s="461"/>
    </row>
    <row r="47" spans="1:9" x14ac:dyDescent="0.2">
      <c r="A47"/>
      <c r="C47" s="46" t="s">
        <v>640</v>
      </c>
      <c r="D47" s="477" t="s">
        <v>641</v>
      </c>
      <c r="E47" s="461"/>
      <c r="F47" s="461"/>
      <c r="G47" s="461"/>
    </row>
  </sheetData>
  <mergeCells count="14">
    <mergeCell ref="B39:F39"/>
    <mergeCell ref="D44:G44"/>
    <mergeCell ref="D45:G45"/>
    <mergeCell ref="D46:G46"/>
    <mergeCell ref="D47:G47"/>
    <mergeCell ref="C8:G8"/>
    <mergeCell ref="C9:G9"/>
    <mergeCell ref="C10:G10"/>
    <mergeCell ref="C1:G1"/>
    <mergeCell ref="C2:G2"/>
    <mergeCell ref="C3:G3"/>
    <mergeCell ref="C4:G4"/>
    <mergeCell ref="C6:G6"/>
    <mergeCell ref="C7:G7"/>
  </mergeCells>
  <phoneticPr fontId="17" type="noConversion"/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Valoracion No.4</vt:lpstr>
      <vt:lpstr>Reformulado Rev.1</vt:lpstr>
      <vt:lpstr>Adic. Partidas Nuevas-2da.Etapa</vt:lpstr>
      <vt:lpstr>Imprevistos</vt:lpstr>
      <vt:lpstr>Hoja2</vt:lpstr>
      <vt:lpstr>Hoja3</vt:lpstr>
      <vt:lpstr>Imprevisto Cub.2</vt:lpstr>
      <vt:lpstr>'Adic. Partidas Nuevas-2da.Etapa'!Área_de_impresión</vt:lpstr>
      <vt:lpstr>'Imprevisto Cub.2'!Área_de_impresión</vt:lpstr>
      <vt:lpstr>Imprevistos!Área_de_impresión</vt:lpstr>
      <vt:lpstr>'Reformulado Rev.1'!Área_de_impresión</vt:lpstr>
      <vt:lpstr>'Adic. Partidas Nuevas-2da.Etapa'!Títulos_a_imprimir</vt:lpstr>
      <vt:lpstr>'Reformulado Rev.1'!Títulos_a_imprimir</vt:lpstr>
    </vt:vector>
  </TitlesOfParts>
  <Company>National Textiles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Puerta</dc:creator>
  <cp:lastModifiedBy>Office365 Compras</cp:lastModifiedBy>
  <cp:lastPrinted>2026-09-02T20:53:20Z</cp:lastPrinted>
  <dcterms:created xsi:type="dcterms:W3CDTF">2005-02-17T15:06:23Z</dcterms:created>
  <dcterms:modified xsi:type="dcterms:W3CDTF">2026-09-26T15:27:02Z</dcterms:modified>
</cp:coreProperties>
</file>