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Presupuesto 2026\Listado de Proyectos en Proceso\LISTOS\Listado 5 proyectos para compra\3-CONSTRUCCIÓN DE TECHADO VILLA VERDE PROV. LA ROMANA\"/>
    </mc:Choice>
  </mc:AlternateContent>
  <xr:revisionPtr revIDLastSave="0" documentId="13_ncr:1_{9BECF48F-876F-43BF-A331-73F3255EAEF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NCHA VILLA VERDE" sheetId="2" r:id="rId1"/>
  </sheets>
  <definedNames>
    <definedName name="_xlnm.Print_Area" localSheetId="0">'CANCHA VILLA VERDE'!$A$1:$G$284</definedName>
    <definedName name="_xlnm.Print_Titles" localSheetId="0">'CANCHA VILLA VERDE'!$7:$13</definedName>
    <definedName name="Z_63A32F7A_8322_4FCC_B535_75FE635B1BDF_.wvu.PrintArea" localSheetId="0" hidden="1">'CANCHA VILLA VERDE'!#REF!</definedName>
    <definedName name="Z_63A32F7A_8322_4FCC_B535_75FE635B1BDF_.wvu.PrintTitles" localSheetId="0" hidden="1">'CANCHA VILLA VERDE'!$7:$13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30" i="2" l="1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A101" i="2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F100" i="2"/>
  <c r="C64" i="2"/>
  <c r="F64" i="2" s="1"/>
  <c r="A60" i="2"/>
  <c r="A61" i="2" s="1"/>
  <c r="A62" i="2" s="1"/>
  <c r="A63" i="2" s="1"/>
  <c r="A64" i="2" s="1"/>
  <c r="A65" i="2" s="1"/>
  <c r="C65" i="2"/>
  <c r="F65" i="2" s="1"/>
  <c r="D62" i="2"/>
  <c r="C51" i="2"/>
  <c r="C50" i="2"/>
  <c r="C49" i="2"/>
  <c r="C47" i="2"/>
  <c r="C48" i="2"/>
  <c r="G130" i="2" l="1"/>
  <c r="C61" i="2"/>
  <c r="C63" i="2"/>
  <c r="F63" i="2" s="1"/>
  <c r="C62" i="2" l="1"/>
  <c r="F62" i="2" s="1"/>
  <c r="F61" i="2"/>
  <c r="G66" i="2" l="1"/>
  <c r="C24" i="2" l="1"/>
  <c r="F24" i="2" s="1"/>
  <c r="A24" i="2"/>
  <c r="A25" i="2" s="1"/>
  <c r="A26" i="2" s="1"/>
  <c r="A27" i="2" s="1"/>
  <c r="A28" i="2" s="1"/>
  <c r="A29" i="2" s="1"/>
  <c r="A30" i="2" s="1"/>
  <c r="F166" i="2"/>
  <c r="C152" i="2"/>
  <c r="A149" i="2"/>
  <c r="A150" i="2" s="1"/>
  <c r="A151" i="2" s="1"/>
  <c r="A152" i="2" s="1"/>
  <c r="A153" i="2" s="1"/>
  <c r="A154" i="2" s="1"/>
  <c r="A155" i="2" s="1"/>
  <c r="A156" i="2" s="1"/>
  <c r="C25" i="2" l="1"/>
  <c r="C26" i="2" s="1"/>
  <c r="F26" i="2" s="1"/>
  <c r="F154" i="2"/>
  <c r="F155" i="2"/>
  <c r="F156" i="2"/>
  <c r="F152" i="2"/>
  <c r="D151" i="2"/>
  <c r="C150" i="2"/>
  <c r="F150" i="2" s="1"/>
  <c r="C27" i="2" l="1"/>
  <c r="F27" i="2" s="1"/>
  <c r="F25" i="2"/>
  <c r="C151" i="2"/>
  <c r="F151" i="2" s="1"/>
  <c r="F153" i="2" l="1"/>
  <c r="F149" i="2"/>
  <c r="F69" i="2"/>
  <c r="A69" i="2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C145" i="2"/>
  <c r="F145" i="2" s="1"/>
  <c r="C146" i="2"/>
  <c r="F143" i="2"/>
  <c r="F142" i="2"/>
  <c r="A142" i="2"/>
  <c r="A143" i="2" s="1"/>
  <c r="A144" i="2" s="1"/>
  <c r="A145" i="2" s="1"/>
  <c r="A146" i="2" s="1"/>
  <c r="F139" i="2"/>
  <c r="F138" i="2"/>
  <c r="F137" i="2"/>
  <c r="F136" i="2"/>
  <c r="F135" i="2"/>
  <c r="F134" i="2"/>
  <c r="F133" i="2"/>
  <c r="G140" i="2" s="1"/>
  <c r="A133" i="2"/>
  <c r="A134" i="2" s="1"/>
  <c r="A135" i="2" s="1"/>
  <c r="A136" i="2" s="1"/>
  <c r="A137" i="2" s="1"/>
  <c r="A138" i="2" s="1"/>
  <c r="A139" i="2" s="1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8" i="2"/>
  <c r="G98" i="2" l="1"/>
  <c r="G157" i="2"/>
  <c r="F146" i="2"/>
  <c r="G147" i="2" s="1"/>
  <c r="F164" i="2" l="1"/>
  <c r="F165" i="2"/>
  <c r="F18" i="2"/>
  <c r="F44" i="2"/>
  <c r="C43" i="2"/>
  <c r="F43" i="2" s="1"/>
  <c r="C42" i="2"/>
  <c r="F42" i="2" s="1"/>
  <c r="G44" i="2" s="1"/>
  <c r="A42" i="2"/>
  <c r="A43" i="2" s="1"/>
  <c r="F41" i="2"/>
  <c r="F17" i="2"/>
  <c r="F16" i="2"/>
  <c r="A16" i="2"/>
  <c r="A17" i="2" s="1"/>
  <c r="A18" i="2" s="1"/>
  <c r="A19" i="2" s="1"/>
  <c r="A20" i="2" l="1"/>
  <c r="F161" i="2"/>
  <c r="A218" i="2" l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170" i="2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F268" i="2"/>
  <c r="F267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252" i="2"/>
  <c r="G269" i="2" l="1"/>
  <c r="F214" i="2"/>
  <c r="G215" i="2" s="1"/>
  <c r="F250" i="2"/>
  <c r="G251" i="2" s="1"/>
  <c r="C162" i="2" l="1"/>
  <c r="F56" i="2"/>
  <c r="F55" i="2"/>
  <c r="F53" i="2"/>
  <c r="F52" i="2"/>
  <c r="F51" i="2"/>
  <c r="F49" i="2"/>
  <c r="F48" i="2"/>
  <c r="F47" i="2"/>
  <c r="A47" i="2"/>
  <c r="A48" i="2" s="1"/>
  <c r="A49" i="2" s="1"/>
  <c r="A50" i="2" s="1"/>
  <c r="F50" i="2" l="1"/>
  <c r="A51" i="2"/>
  <c r="A52" i="2" s="1"/>
  <c r="A53" i="2" s="1"/>
  <c r="A54" i="2" s="1"/>
  <c r="A55" i="2"/>
  <c r="A56" i="2" s="1"/>
  <c r="F54" i="2"/>
  <c r="A160" i="2"/>
  <c r="A161" i="2" s="1"/>
  <c r="A162" i="2" s="1"/>
  <c r="A163" i="2" s="1"/>
  <c r="A164" i="2" s="1"/>
  <c r="A165" i="2" s="1"/>
  <c r="A166" i="2" s="1"/>
  <c r="F162" i="2"/>
  <c r="F163" i="2"/>
  <c r="F160" i="2"/>
  <c r="A34" i="2"/>
  <c r="A35" i="2" s="1"/>
  <c r="A36" i="2" s="1"/>
  <c r="A37" i="2" s="1"/>
  <c r="A38" i="2" s="1"/>
  <c r="F35" i="2"/>
  <c r="F36" i="2"/>
  <c r="F37" i="2"/>
  <c r="F38" i="2"/>
  <c r="F34" i="2"/>
  <c r="F28" i="2"/>
  <c r="F29" i="2"/>
  <c r="F30" i="2"/>
  <c r="F20" i="2"/>
  <c r="F19" i="2"/>
  <c r="G21" i="2" s="1"/>
  <c r="G39" i="2" l="1"/>
  <c r="G57" i="2"/>
  <c r="G31" i="2"/>
  <c r="G167" i="2"/>
  <c r="G253" i="2" l="1"/>
  <c r="F259" i="2" s="1"/>
  <c r="F256" i="2" l="1"/>
  <c r="F263" i="2" s="1"/>
  <c r="F258" i="2"/>
  <c r="F257" i="2"/>
  <c r="F264" i="2"/>
  <c r="F262" i="2"/>
  <c r="F261" i="2"/>
  <c r="F260" i="2"/>
  <c r="G265" i="2" l="1"/>
  <c r="G271" i="2" s="1"/>
</calcChain>
</file>

<file path=xl/sharedStrings.xml><?xml version="1.0" encoding="utf-8"?>
<sst xmlns="http://schemas.openxmlformats.org/spreadsheetml/2006/main" count="436" uniqueCount="216">
  <si>
    <t>TOTAL GENERAL</t>
  </si>
  <si>
    <t>i) CODIA</t>
  </si>
  <si>
    <t>h) Itbis</t>
  </si>
  <si>
    <t>g) Supervisión</t>
  </si>
  <si>
    <t>f) Ley no. 6-86 FOPETCONS</t>
  </si>
  <si>
    <t>e) Gastos administrativos</t>
  </si>
  <si>
    <t>d) Seguros y fianzas</t>
  </si>
  <si>
    <t>c) Imprevistos</t>
  </si>
  <si>
    <t xml:space="preserve">b) Transporte </t>
  </si>
  <si>
    <t>a) Dirección Técnica</t>
  </si>
  <si>
    <t>GASTOS GENERALES</t>
  </si>
  <si>
    <t>SUB-TOTAL GENERAL</t>
  </si>
  <si>
    <t>TOTAL</t>
  </si>
  <si>
    <t>SUB-TOTAL</t>
  </si>
  <si>
    <t>PRECIO</t>
  </si>
  <si>
    <t>UND</t>
  </si>
  <si>
    <t>CANT.</t>
  </si>
  <si>
    <t>DESCRIPCIÓN</t>
  </si>
  <si>
    <t>No.</t>
  </si>
  <si>
    <t xml:space="preserve">Contratista:  </t>
  </si>
  <si>
    <t>Ministerio de Deportes</t>
  </si>
  <si>
    <t>PRELIMINAR</t>
  </si>
  <si>
    <t>Replanteo y control topografico</t>
  </si>
  <si>
    <t>Excavacion para zapatas de columnas de pedestal, con equipo</t>
  </si>
  <si>
    <t>Relleno de reposicion compactado</t>
  </si>
  <si>
    <t>Carga y bote de mataeriales , productos de excavaciones ,desmoliciones y desmonte</t>
  </si>
  <si>
    <t>Visitas</t>
  </si>
  <si>
    <t>M3</t>
  </si>
  <si>
    <t>M3C</t>
  </si>
  <si>
    <t>M2</t>
  </si>
  <si>
    <t>HORMIGON ARMADO Y TERMINACION</t>
  </si>
  <si>
    <t>Zapata para columnas de pedestal (cp)</t>
  </si>
  <si>
    <t>Columnasde pedestal (cp)</t>
  </si>
  <si>
    <t xml:space="preserve">fraguache general </t>
  </si>
  <si>
    <t>Pañete general</t>
  </si>
  <si>
    <t>Cnato en general</t>
  </si>
  <si>
    <t>ML</t>
  </si>
  <si>
    <t>ESTRUCTURA METALICA Y TECHADO</t>
  </si>
  <si>
    <t xml:space="preserve">suministro y colocacion de malla ciclonica de 6" incluye zabaleta doble </t>
  </si>
  <si>
    <t>Fino en techo</t>
  </si>
  <si>
    <t>Cantos</t>
  </si>
  <si>
    <t>INSTALACIONES SANITARIAS</t>
  </si>
  <si>
    <t>m2</t>
  </si>
  <si>
    <t>und</t>
  </si>
  <si>
    <t>pa</t>
  </si>
  <si>
    <t>PUERTAS Y VENTANAS</t>
  </si>
  <si>
    <t>p2</t>
  </si>
  <si>
    <t>UTILERIA DEPORTIVA</t>
  </si>
  <si>
    <t>Suministro y colocacion de pizarra digital</t>
  </si>
  <si>
    <t>Suministro y colocacion de piso platico sintetico tipo sport court,(19.00mx32.00m)</t>
  </si>
  <si>
    <t>Suministro y colocacion reloj de 24 segundos</t>
  </si>
  <si>
    <t>pl</t>
  </si>
  <si>
    <t>%</t>
  </si>
  <si>
    <t xml:space="preserve">Suministro y colocación correas de techo y lateralZ8"x3"x3/32" </t>
  </si>
  <si>
    <t>lb</t>
  </si>
  <si>
    <t>Suministro y colocación Aluzinc Cal 26 azul en Techo, frontal posterior y lateral</t>
  </si>
  <si>
    <t xml:space="preserve">Cubre faltas </t>
  </si>
  <si>
    <t xml:space="preserve">Suministro y colocación de tillas </t>
  </si>
  <si>
    <t>Suministro y colocación de tensores</t>
  </si>
  <si>
    <t>Suministro y colocación de Canaletas de aluminio</t>
  </si>
  <si>
    <t>Suministro y colocación de bajantes para desague de techo</t>
  </si>
  <si>
    <t xml:space="preserve">Suministro y colocación de Vigas W16x26, Vigas 8x13 Columnas W10x49, columnas 6x20, placas y pernos (planos adjuntos)  </t>
  </si>
  <si>
    <t xml:space="preserve">Suministro e instalación de perfiles HSS2X4 para cerramiento fontal, posterior </t>
  </si>
  <si>
    <t xml:space="preserve">Suministro y colocación de mortero de nivelación </t>
  </si>
  <si>
    <t>INSTALACION ELECTRICA AREA CANCHA</t>
  </si>
  <si>
    <t xml:space="preserve">Luminarias LED Tipo Estadio 300W.,   6000K  Efic.90% multivoltage 85-265V. IP65, ó IP66. Difusor de Aluminio. </t>
  </si>
  <si>
    <t>uds.</t>
  </si>
  <si>
    <t>Cancamo Cerrado 5/16 x 4" Con Doble Tuerca y Arandela</t>
  </si>
  <si>
    <t>uds</t>
  </si>
  <si>
    <t>Cadena de eslabones de 5 mm (3/16")</t>
  </si>
  <si>
    <t>pies</t>
  </si>
  <si>
    <t>Empaste de Cadena 3/16 C/Tuercas</t>
  </si>
  <si>
    <t xml:space="preserve">Lampara Reflectiva LED Highbay Sin Pantalla 200W.,6500K   multivoltage 85-265V. </t>
  </si>
  <si>
    <t>Tubería PVC SDR-26 de Ø3/4''</t>
  </si>
  <si>
    <t>Curvas PVC de Ø3/4''</t>
  </si>
  <si>
    <t>Adaptador PVC hembra de 3/4''</t>
  </si>
  <si>
    <t>Registro Metalico Reforzado  6'' x 6'' x 4'' Nema 1</t>
  </si>
  <si>
    <t xml:space="preserve">Registro Metalico 5'' x 5''  Ko 3/4''- 1/2" </t>
  </si>
  <si>
    <t xml:space="preserve">Tapa de Metal  Ciega 5'' x 5''  </t>
  </si>
  <si>
    <t>Caja de Metal  Weather Proof  2'' x 4''  Ko 1/2</t>
  </si>
  <si>
    <t>Tapa W. Proof Doble Plastica</t>
  </si>
  <si>
    <t xml:space="preserve">Tapa Ciega Waterproof </t>
  </si>
  <si>
    <t>Tomacorriente Doble 120V. 15A Tipo Leviton</t>
  </si>
  <si>
    <t>Tubería PVC SDR-26 de Ø1/2''</t>
  </si>
  <si>
    <t>Curvas PVC de Ø1/2''</t>
  </si>
  <si>
    <t>Tubería EMT de 1/2"</t>
  </si>
  <si>
    <t>Abrazadera EMT Ø1/2''</t>
  </si>
  <si>
    <t>Conector EMT Ø1/2''</t>
  </si>
  <si>
    <t>Coupling EMT Ø1/2''</t>
  </si>
  <si>
    <t>Tubería EMT de 3/4"</t>
  </si>
  <si>
    <t>Abrazadera EMT Ø3/4''</t>
  </si>
  <si>
    <t>Conector EMT Ø3/4''</t>
  </si>
  <si>
    <t>Coupling EMT Ø3/4''</t>
  </si>
  <si>
    <t>Tubería LT de 1/2"</t>
  </si>
  <si>
    <t>Conector Recto LT Ø1/2''</t>
  </si>
  <si>
    <t>Adaptador PVC hembra de 1/2''</t>
  </si>
  <si>
    <t>Conector UF 3/8'' - 1/2</t>
  </si>
  <si>
    <t xml:space="preserve">Alambre AWG ST THWN ó THHN #12 (Blanco) </t>
  </si>
  <si>
    <t>Pies</t>
  </si>
  <si>
    <t xml:space="preserve">Alambre AWG ST THWN ó THHN #12 (Verde) </t>
  </si>
  <si>
    <t>Cable de Goma 14/2</t>
  </si>
  <si>
    <t>Cable de Goma 12/3</t>
  </si>
  <si>
    <t>Cable UTP</t>
  </si>
  <si>
    <t xml:space="preserve">Caja  Metálica 2 x 4 x 1/2 </t>
  </si>
  <si>
    <t>Tapa Ciega 2 x 4 metálica</t>
  </si>
  <si>
    <t xml:space="preserve">Tapa Ciega Plastica 2 x 4 </t>
  </si>
  <si>
    <t>Excavacion y Tapado (98 x 0.3 x 0.4)</t>
  </si>
  <si>
    <t>Lamparas LED Cobra 150W, 6500K, con Base para Fotocelda y Fotocelda Incluida</t>
  </si>
  <si>
    <t>Brazo Para Lampara Led Tipo Cobra 48"</t>
  </si>
  <si>
    <t xml:space="preserve">Tornillo Hilti para viga H 1 1/4" PUNTA #4 </t>
  </si>
  <si>
    <t>Excavacion y Tapado (138 x 0.3 x 0.4)</t>
  </si>
  <si>
    <t>Tape 3M Scoth-33 Super (plastico)</t>
  </si>
  <si>
    <t>Mano de Obra</t>
  </si>
  <si>
    <t>INSTALACION ELECTRICA AREA SERVICIOS</t>
  </si>
  <si>
    <t>Panel de Breaker TLM1212CCU, 125A. 240V.</t>
  </si>
  <si>
    <t>Porta Contador Milbak (Baquelitas Rojas) con Breaker 100/2 Amp.</t>
  </si>
  <si>
    <t>Breaker THQL 20 Amps.</t>
  </si>
  <si>
    <t>Breaker THQL 20/2 Amps.</t>
  </si>
  <si>
    <t>Breaker THQL 30/2 Amps.</t>
  </si>
  <si>
    <t>Alambre AWG ST #6 THWN ó THHN (Negro)</t>
  </si>
  <si>
    <t>Alambre AWG ST #8 THWN ó THHN (Blanco)</t>
  </si>
  <si>
    <t>Alambre AWG ST #10 THWN ó THHN (Verde)</t>
  </si>
  <si>
    <t>Alambre AWG ST #12 THWN ó THHN (Negro)</t>
  </si>
  <si>
    <t>Alambre AWG ST #12 THWN ó THHN (Blanco)</t>
  </si>
  <si>
    <t>Alambre AWG ST #12 THWN ó THHN (Verde)</t>
  </si>
  <si>
    <t>Interruptor Sencillo Con Tapa Integrada (Marfil)</t>
  </si>
  <si>
    <t>Tomacorriente Doble 120V Con Tapa Integrada (Marfil)</t>
  </si>
  <si>
    <t xml:space="preserve">Caja  Octagonal Ko-1/2 </t>
  </si>
  <si>
    <t xml:space="preserve">Rosetas de Porcelana </t>
  </si>
  <si>
    <t>Bombillo LED 20W 2000 lm Luz Blanca E-27 IP65</t>
  </si>
  <si>
    <t>Tubería PVC SDR-26 de Ø1''</t>
  </si>
  <si>
    <t>Curvas PVC de Ø1''</t>
  </si>
  <si>
    <t>Adaptador PVC Hembra de Ø1"</t>
  </si>
  <si>
    <t>Tubería Galvanizada de Ø1''</t>
  </si>
  <si>
    <t>Conector IMC de Ø1''</t>
  </si>
  <si>
    <t>Condulet Galvanizado de Ø1''</t>
  </si>
  <si>
    <t>Registro Metalico 5'' x 5''  Ko 3/4''- 1/2"</t>
  </si>
  <si>
    <t>Varilla de Tierra 5/8 x 8' con su Conector</t>
  </si>
  <si>
    <t>Excavacion y Tapado (60 x 0.3 x 0.4)</t>
  </si>
  <si>
    <t xml:space="preserve">Alquiler Plataforma Brazo Articulado 45 pies </t>
  </si>
  <si>
    <t>Dias</t>
  </si>
  <si>
    <t>Transporte Ida y Vuelta</t>
  </si>
  <si>
    <t>PA</t>
  </si>
  <si>
    <t xml:space="preserve">Suministro y colocacion de abanico industrial, incluye tuberia MT y cableado </t>
  </si>
  <si>
    <t>Suministro y colocacion de tableros profesionales</t>
  </si>
  <si>
    <t xml:space="preserve">Letrero de obra </t>
  </si>
  <si>
    <t xml:space="preserve">Caseta de Materiales </t>
  </si>
  <si>
    <t>CONSTRUCCION AREA DE JUEGO DE CANCHA</t>
  </si>
  <si>
    <t>Relleno compactado e=20 cm, base para piso en HA</t>
  </si>
  <si>
    <t>Piso HA e=0.10m malla electros. d2.3 10x10 pulido Helicoptero hormigon 210 kg/cm2</t>
  </si>
  <si>
    <t xml:space="preserve">Suministro y colocación de tarja </t>
  </si>
  <si>
    <t xml:space="preserve">Suministro y colocación de asientos plastico </t>
  </si>
  <si>
    <t>Suministro y colocación de cajuela, parales y mallas para voleybol</t>
  </si>
  <si>
    <t>Juego</t>
  </si>
  <si>
    <t>CONSTRUCCIÓN DE GRADA CON BAÑOS, (, 5 ASIENTOS)</t>
  </si>
  <si>
    <t>Excavación para zapatas de muros</t>
  </si>
  <si>
    <t>Relleno de reposición compactado</t>
  </si>
  <si>
    <t>Zapatas HA para muro de 6" (0.45x0.3)m, 3Ø3/8" y Ø3/8"@0.25m, hormigón industrial 210kg/cm²</t>
  </si>
  <si>
    <t>Zapatas HA para muro de 4" (0.30x0.25)m, 3Ø3/8" y Ø3/8"@0.25m, hormigón industrial 210kg/cm²</t>
  </si>
  <si>
    <t>Columnas de amarre HA (0.15 x 0.20)m, hormigón industrial f'c= 210 Kg/cm², 4Ø3/8" y 3/8"@0.20m</t>
  </si>
  <si>
    <t>Vigas de amarre HA (0.15x0.20)m, hormigón industrial f'c=210Kg/cm², 4Ø3/8" y 3/8"@0.20m</t>
  </si>
  <si>
    <t>Bloques hormigón de 6" - 3/8" @ 0.40m, SNP, todas las camaras llenas, (Soportes de Grada)</t>
  </si>
  <si>
    <t>Bloques hormigón de 6" - 3/8" @ 0.40m, BNP, todas las camaras llenas, (Soportes de Grada)</t>
  </si>
  <si>
    <t>Bloques hormigón de 6" - 3/8" @ 0.60m, SNP, Muros de Vestidores</t>
  </si>
  <si>
    <t>Bloques hormigón de 6" - 3/8" @ 0.60m, BNP, Muros de Vestidores</t>
  </si>
  <si>
    <t>Bloques hormigón de 4" - 3/8" @ 0.80m, SNP, Muros de Divisiones de baños</t>
  </si>
  <si>
    <t>Bloques hormigón de 4" - 3/8" @ 0.80m, BNP, Muros de Divisiones de baños</t>
  </si>
  <si>
    <t>Losa para asientos de grada e=0.12m 3/8"@0.25m ad Hormigon Industrial 210Kg/cm2</t>
  </si>
  <si>
    <t>Pulido en losa de asiento en grada</t>
  </si>
  <si>
    <t>Cerramiento de contra huella de gradas en bloques de hormigon de 6"</t>
  </si>
  <si>
    <t>Losa plana de techo en HA, hormigón industrial f'c= 210 Kg/cm² (e=0.12m), 3/8"@0.25m AD</t>
  </si>
  <si>
    <t>Antepecho con block 15 de 0.20m, alt. 0.20m</t>
  </si>
  <si>
    <t>Bajante pluvial Ø4", 3ml</t>
  </si>
  <si>
    <t>Fraguache en elementos estructurales</t>
  </si>
  <si>
    <t>Pintura acrílica superior en muros , exterior / interior</t>
  </si>
  <si>
    <t>Pintura acrílica superior en techos</t>
  </si>
  <si>
    <t>Carga y Bote de materiales sobrante</t>
  </si>
  <si>
    <t>Suministro de sillas plastica de alta resistencia sin espaldar para gradas</t>
  </si>
  <si>
    <t>Suministro y colocacion de lavamanos</t>
  </si>
  <si>
    <t>Suministro y colocacion de inodoros de tanque sencillos</t>
  </si>
  <si>
    <t>Suministro y colocacion de rejilla</t>
  </si>
  <si>
    <t>Suministro y colocación tinaco de 1100 gl y bomba de 3/4hp con tanque (incluye misceláneos y piezas para instalación)</t>
  </si>
  <si>
    <t>Construccion de Camara Septica 1.70x3.40x1.70m</t>
  </si>
  <si>
    <t>Construccion de Camara de inspeccion 070x0.70x0.70m</t>
  </si>
  <si>
    <t>Suministro y Colocacion de acometida y
tuberias de arrastres</t>
  </si>
  <si>
    <t>Suministro y colocacion de Puerta de
polimetal de (0.90 m x alt. 2.10m),
Servicios</t>
  </si>
  <si>
    <t>Suministro y colocacion de Puerta de
polimetal de (0.70 m x alt. 1.50m), para
cubiculos de baños</t>
  </si>
  <si>
    <t>Suministro y colocacion de ventanas en
de celosia en vestidores y baños</t>
  </si>
  <si>
    <t>Suministro y colocacion de Puerta corrediza en tola metalica (3.00 m x  alt. 2.20 m), de acceso a techado</t>
  </si>
  <si>
    <t>Suministro y colocacion de Puerta doble
en tola y herreria  de (2.00 m x alt. 2.20
m), de acceso</t>
  </si>
  <si>
    <t>Demolición de Grada Existente</t>
  </si>
  <si>
    <t xml:space="preserve">Acondicionamiento Exterior Al Techado y Cierre Perimetral Existente </t>
  </si>
  <si>
    <t xml:space="preserve">Suministro y colocación de mallaciclónica de 6´ perimetral </t>
  </si>
  <si>
    <t>Costruccion de aceras internas con h.a. Violinado</t>
  </si>
  <si>
    <t>Pintura amarilla de trafico en bordillo de hormigón</t>
  </si>
  <si>
    <t>ml</t>
  </si>
  <si>
    <t xml:space="preserve"> m²</t>
  </si>
  <si>
    <t xml:space="preserve">Vacia de piso  HA e=0.10m 3/8" @ 0.20m AD en area para parqueos </t>
  </si>
  <si>
    <t xml:space="preserve">Excavación para muro perimetral </t>
  </si>
  <si>
    <t>m3</t>
  </si>
  <si>
    <t>Zapata de HA 6" 3 f 3/8" y 3/8" @ 0.25m</t>
  </si>
  <si>
    <t xml:space="preserve">Construccion de Muro de blocks 6" - 3/8" @ 0.60m incluye pañete y pintura </t>
  </si>
  <si>
    <t xml:space="preserve">Ubicación  :    Villa Verde, Prov. La Romana </t>
  </si>
  <si>
    <t xml:space="preserve">Proyecto: Presupuesto Para La Construcción del Techado Multiuso Para La Comunidad de Villa Verde </t>
  </si>
  <si>
    <t>Fecha: 21/007/2026</t>
  </si>
  <si>
    <t>Núm  : 077-2026</t>
  </si>
  <si>
    <t>Fumigacion de cimientos</t>
  </si>
  <si>
    <t>Construccion de contenes y bordillos</t>
  </si>
  <si>
    <t xml:space="preserve">MOVIMIENTO DE TIERRA </t>
  </si>
  <si>
    <t xml:space="preserve">Desbrose de maleza </t>
  </si>
  <si>
    <t>Corte de capa Vejetal 20.00cm</t>
  </si>
  <si>
    <t xml:space="preserve">Excavación con equipo </t>
  </si>
  <si>
    <t xml:space="preserve">Relleno de caliche compactado </t>
  </si>
  <si>
    <t xml:space="preserve"> CERRAMIENTO DE CANCHA</t>
  </si>
  <si>
    <t xml:space="preserve">Replanteo </t>
  </si>
  <si>
    <t>Zapata de HA 6" 3 - 3/8" y 3/8" @ 0.25m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</si>
</sst>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$&quot;#,##0.00_);[Red]\(&quot;$&quot;#,##0.00\)"/>
    <numFmt numFmtId="43" formatCode="_(* #,##0.00_);_(* \(#,##0.00\);_(* &quot;-&quot;??_);_(@_)"/>
    <numFmt numFmtId="164" formatCode="General_)"/>
    <numFmt numFmtId="165" formatCode="#,##0.0"/>
  </numFmts>
  <fonts count="2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</font>
    <font>
      <sz val="10"/>
      <name val="MS Sans Serif"/>
      <family val="2"/>
    </font>
    <font>
      <sz val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MS Sans Serif"/>
      <family val="2"/>
    </font>
    <font>
      <b/>
      <sz val="18"/>
      <name val="Times New Roman"/>
      <family val="1"/>
    </font>
    <font>
      <sz val="10"/>
      <color rgb="FF000000"/>
      <name val="Times New Roman"/>
      <charset val="204"/>
    </font>
    <font>
      <sz val="10"/>
      <name val="Courier"/>
      <family val="3"/>
    </font>
    <font>
      <sz val="18"/>
      <color rgb="FF000000"/>
      <name val="Times New Roman"/>
      <family val="1"/>
    </font>
    <font>
      <sz val="10"/>
      <name val="Arial"/>
      <family val="2"/>
    </font>
    <font>
      <sz val="18"/>
      <name val="MS Sans Serif"/>
      <family val="2"/>
    </font>
    <font>
      <b/>
      <sz val="18"/>
      <color rgb="FF1B1C1D"/>
      <name val="Times New Roman"/>
      <family val="1"/>
    </font>
    <font>
      <sz val="18"/>
      <color rgb="FF1B1C1D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3" fillId="0" borderId="0"/>
    <xf numFmtId="8" fontId="3" fillId="0" borderId="0" applyFont="0" applyFill="0" applyBorder="0" applyAlignment="0" applyProtection="0"/>
    <xf numFmtId="40" fontId="3" fillId="0" borderId="0" applyFont="0" applyFill="0" applyBorder="0" applyAlignment="0" applyProtection="0"/>
    <xf numFmtId="0" fontId="3" fillId="0" borderId="0"/>
    <xf numFmtId="43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4" fillId="0" borderId="0"/>
    <xf numFmtId="0" fontId="16" fillId="0" borderId="0"/>
    <xf numFmtId="0" fontId="1" fillId="0" borderId="0"/>
  </cellStyleXfs>
  <cellXfs count="183">
    <xf numFmtId="0" fontId="0" fillId="0" borderId="0" xfId="0" applyAlignment="1">
      <alignment horizontal="left" vertical="top"/>
    </xf>
    <xf numFmtId="0" fontId="4" fillId="0" borderId="0" xfId="1" applyFont="1"/>
    <xf numFmtId="4" fontId="4" fillId="0" borderId="0" xfId="1" applyNumberFormat="1" applyFont="1" applyAlignment="1">
      <alignment horizontal="right"/>
    </xf>
    <xf numFmtId="4" fontId="4" fillId="0" borderId="0" xfId="1" applyNumberFormat="1" applyFont="1"/>
    <xf numFmtId="0" fontId="4" fillId="0" borderId="0" xfId="1" applyFont="1" applyAlignment="1">
      <alignment horizontal="right"/>
    </xf>
    <xf numFmtId="0" fontId="4" fillId="0" borderId="0" xfId="1" applyFont="1" applyAlignment="1">
      <alignment horizontal="left"/>
    </xf>
    <xf numFmtId="0" fontId="5" fillId="0" borderId="0" xfId="1" applyFont="1"/>
    <xf numFmtId="4" fontId="5" fillId="0" borderId="0" xfId="1" applyNumberFormat="1" applyFont="1" applyAlignment="1">
      <alignment horizontal="right"/>
    </xf>
    <xf numFmtId="4" fontId="5" fillId="0" borderId="0" xfId="1" applyNumberFormat="1" applyFont="1"/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6" fillId="0" borderId="0" xfId="1" applyFont="1" applyAlignment="1">
      <alignment horizontal="right"/>
    </xf>
    <xf numFmtId="0" fontId="6" fillId="0" borderId="0" xfId="1" applyFont="1" applyAlignment="1">
      <alignment vertical="center"/>
    </xf>
    <xf numFmtId="4" fontId="7" fillId="0" borderId="0" xfId="2" applyNumberFormat="1" applyFont="1" applyFill="1" applyBorder="1"/>
    <xf numFmtId="0" fontId="7" fillId="0" borderId="0" xfId="1" applyFont="1" applyAlignment="1">
      <alignment vertical="center"/>
    </xf>
    <xf numFmtId="4" fontId="7" fillId="0" borderId="0" xfId="1" applyNumberFormat="1" applyFont="1" applyAlignment="1">
      <alignment vertical="center"/>
    </xf>
    <xf numFmtId="0" fontId="8" fillId="0" borderId="0" xfId="1" applyFont="1"/>
    <xf numFmtId="0" fontId="5" fillId="0" borderId="0" xfId="1" applyFont="1" applyAlignment="1">
      <alignment vertical="center"/>
    </xf>
    <xf numFmtId="4" fontId="5" fillId="0" borderId="0" xfId="2" applyNumberFormat="1" applyFont="1" applyFill="1" applyBorder="1"/>
    <xf numFmtId="0" fontId="9" fillId="0" borderId="0" xfId="1" applyFont="1"/>
    <xf numFmtId="0" fontId="8" fillId="0" borderId="0" xfId="1" applyFont="1" applyAlignment="1">
      <alignment vertical="center"/>
    </xf>
    <xf numFmtId="4" fontId="8" fillId="0" borderId="0" xfId="2" applyNumberFormat="1" applyFont="1" applyFill="1" applyBorder="1"/>
    <xf numFmtId="4" fontId="8" fillId="0" borderId="0" xfId="1" applyNumberFormat="1" applyFont="1"/>
    <xf numFmtId="4" fontId="7" fillId="0" borderId="0" xfId="1" applyNumberFormat="1" applyFont="1" applyAlignment="1">
      <alignment horizontal="right"/>
    </xf>
    <xf numFmtId="0" fontId="7" fillId="0" borderId="0" xfId="1" applyFont="1" applyAlignment="1">
      <alignment horizontal="left"/>
    </xf>
    <xf numFmtId="43" fontId="10" fillId="0" borderId="0" xfId="3" applyNumberFormat="1" applyFont="1" applyBorder="1" applyAlignment="1">
      <alignment horizontal="right" vertical="center"/>
    </xf>
    <xf numFmtId="4" fontId="8" fillId="0" borderId="0" xfId="1" applyNumberFormat="1" applyFont="1" applyAlignment="1">
      <alignment horizont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7" fillId="0" borderId="0" xfId="1" applyFont="1"/>
    <xf numFmtId="40" fontId="10" fillId="0" borderId="0" xfId="3" applyFont="1" applyBorder="1" applyAlignment="1">
      <alignment horizontal="right" vertical="center"/>
    </xf>
    <xf numFmtId="0" fontId="11" fillId="0" borderId="0" xfId="1" applyFont="1" applyAlignment="1">
      <alignment horizontal="right" vertical="center"/>
    </xf>
    <xf numFmtId="4" fontId="7" fillId="0" borderId="0" xfId="1" quotePrefix="1" applyNumberFormat="1" applyFont="1" applyAlignment="1">
      <alignment horizontal="right"/>
    </xf>
    <xf numFmtId="4" fontId="7" fillId="0" borderId="0" xfId="1" applyNumberFormat="1" applyFont="1"/>
    <xf numFmtId="40" fontId="7" fillId="0" borderId="0" xfId="3" applyFont="1" applyBorder="1" applyAlignment="1">
      <alignment horizontal="right"/>
    </xf>
    <xf numFmtId="4" fontId="7" fillId="0" borderId="0" xfId="1" applyNumberFormat="1" applyFont="1" applyAlignment="1">
      <alignment horizontal="left"/>
    </xf>
    <xf numFmtId="0" fontId="2" fillId="0" borderId="0" xfId="1" applyFont="1"/>
    <xf numFmtId="4" fontId="12" fillId="0" borderId="1" xfId="2" applyNumberFormat="1" applyFont="1" applyBorder="1" applyAlignment="1">
      <alignment horizontal="right"/>
    </xf>
    <xf numFmtId="4" fontId="7" fillId="0" borderId="2" xfId="2" applyNumberFormat="1" applyFont="1" applyBorder="1" applyAlignment="1"/>
    <xf numFmtId="40" fontId="7" fillId="0" borderId="2" xfId="3" applyFont="1" applyBorder="1" applyAlignment="1">
      <alignment horizontal="right"/>
    </xf>
    <xf numFmtId="4" fontId="7" fillId="0" borderId="2" xfId="1" applyNumberFormat="1" applyFont="1" applyBorder="1" applyAlignment="1">
      <alignment horizontal="right"/>
    </xf>
    <xf numFmtId="4" fontId="12" fillId="0" borderId="3" xfId="1" applyNumberFormat="1" applyFont="1" applyBorder="1" applyAlignment="1">
      <alignment horizontal="left"/>
    </xf>
    <xf numFmtId="4" fontId="12" fillId="0" borderId="0" xfId="1" applyNumberFormat="1" applyFont="1" applyAlignment="1">
      <alignment horizontal="right"/>
    </xf>
    <xf numFmtId="4" fontId="7" fillId="0" borderId="0" xfId="4" applyNumberFormat="1" applyFont="1" applyAlignment="1">
      <alignment horizontal="left"/>
    </xf>
    <xf numFmtId="40" fontId="7" fillId="0" borderId="0" xfId="3" applyFont="1" applyBorder="1" applyAlignment="1"/>
    <xf numFmtId="10" fontId="7" fillId="0" borderId="0" xfId="3" applyNumberFormat="1" applyFont="1" applyBorder="1" applyAlignment="1">
      <alignment horizontal="right"/>
    </xf>
    <xf numFmtId="4" fontId="12" fillId="0" borderId="0" xfId="1" applyNumberFormat="1" applyFont="1"/>
    <xf numFmtId="40" fontId="12" fillId="0" borderId="0" xfId="3" applyFont="1" applyBorder="1" applyAlignment="1">
      <alignment horizontal="right"/>
    </xf>
    <xf numFmtId="4" fontId="12" fillId="0" borderId="0" xfId="1" quotePrefix="1" applyNumberFormat="1" applyFont="1" applyAlignment="1">
      <alignment horizontal="left"/>
    </xf>
    <xf numFmtId="4" fontId="12" fillId="0" borderId="0" xfId="2" applyNumberFormat="1" applyFont="1" applyBorder="1" applyAlignment="1">
      <alignment horizontal="right"/>
    </xf>
    <xf numFmtId="4" fontId="7" fillId="0" borderId="0" xfId="2" applyNumberFormat="1" applyFont="1" applyBorder="1" applyAlignment="1"/>
    <xf numFmtId="4" fontId="12" fillId="0" borderId="1" xfId="1" quotePrefix="1" applyNumberFormat="1" applyFont="1" applyBorder="1" applyAlignment="1">
      <alignment horizontal="right"/>
    </xf>
    <xf numFmtId="4" fontId="7" fillId="0" borderId="2" xfId="1" applyNumberFormat="1" applyFont="1" applyBorder="1"/>
    <xf numFmtId="4" fontId="12" fillId="0" borderId="2" xfId="1" applyNumberFormat="1" applyFont="1" applyBorder="1" applyAlignment="1">
      <alignment horizontal="right"/>
    </xf>
    <xf numFmtId="4" fontId="12" fillId="0" borderId="3" xfId="1" quotePrefix="1" applyNumberFormat="1" applyFont="1" applyBorder="1" applyAlignment="1">
      <alignment horizontal="left"/>
    </xf>
    <xf numFmtId="4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 wrapText="1"/>
    </xf>
    <xf numFmtId="2" fontId="7" fillId="0" borderId="0" xfId="1" applyNumberFormat="1" applyFont="1" applyAlignment="1">
      <alignment horizontal="left" vertical="center"/>
    </xf>
    <xf numFmtId="2" fontId="12" fillId="0" borderId="0" xfId="1" applyNumberFormat="1" applyFont="1" applyAlignment="1">
      <alignment horizontal="left"/>
    </xf>
    <xf numFmtId="4" fontId="12" fillId="0" borderId="4" xfId="1" quotePrefix="1" applyNumberFormat="1" applyFont="1" applyBorder="1" applyAlignment="1">
      <alignment horizontal="right"/>
    </xf>
    <xf numFmtId="4" fontId="12" fillId="0" borderId="5" xfId="1" quotePrefix="1" applyNumberFormat="1" applyFont="1" applyBorder="1"/>
    <xf numFmtId="4" fontId="12" fillId="0" borderId="5" xfId="1" quotePrefix="1" applyNumberFormat="1" applyFont="1" applyBorder="1" applyAlignment="1">
      <alignment horizontal="right"/>
    </xf>
    <xf numFmtId="0" fontId="12" fillId="0" borderId="5" xfId="1" quotePrefix="1" applyFont="1" applyBorder="1" applyAlignment="1">
      <alignment horizontal="right"/>
    </xf>
    <xf numFmtId="0" fontId="12" fillId="0" borderId="5" xfId="1" applyFont="1" applyBorder="1" applyAlignment="1">
      <alignment horizontal="center"/>
    </xf>
    <xf numFmtId="0" fontId="12" fillId="0" borderId="6" xfId="1" applyFont="1" applyBorder="1" applyAlignment="1">
      <alignment horizontal="left"/>
    </xf>
    <xf numFmtId="164" fontId="12" fillId="0" borderId="4" xfId="1" applyNumberFormat="1" applyFont="1" applyBorder="1"/>
    <xf numFmtId="164" fontId="12" fillId="0" borderId="5" xfId="1" applyNumberFormat="1" applyFont="1" applyBorder="1"/>
    <xf numFmtId="0" fontId="7" fillId="0" borderId="5" xfId="1" applyFont="1" applyBorder="1"/>
    <xf numFmtId="164" fontId="12" fillId="0" borderId="6" xfId="1" applyNumberFormat="1" applyFont="1" applyBorder="1"/>
    <xf numFmtId="4" fontId="12" fillId="0" borderId="4" xfId="1" applyNumberFormat="1" applyFont="1" applyBorder="1" applyAlignment="1">
      <alignment horizontal="right"/>
    </xf>
    <xf numFmtId="4" fontId="12" fillId="0" borderId="5" xfId="1" applyNumberFormat="1" applyFont="1" applyBorder="1"/>
    <xf numFmtId="4" fontId="12" fillId="0" borderId="5" xfId="1" applyNumberFormat="1" applyFont="1" applyBorder="1" applyAlignment="1">
      <alignment horizontal="right"/>
    </xf>
    <xf numFmtId="0" fontId="12" fillId="0" borderId="5" xfId="1" applyFont="1" applyBorder="1" applyAlignment="1">
      <alignment horizontal="right"/>
    </xf>
    <xf numFmtId="0" fontId="12" fillId="0" borderId="5" xfId="1" applyFont="1" applyBorder="1"/>
    <xf numFmtId="2" fontId="7" fillId="0" borderId="0" xfId="1" applyNumberFormat="1" applyFont="1" applyAlignment="1">
      <alignment horizontal="left"/>
    </xf>
    <xf numFmtId="2" fontId="7" fillId="0" borderId="0" xfId="1" applyNumberFormat="1" applyFont="1" applyAlignment="1">
      <alignment horizontal="left" wrapText="1"/>
    </xf>
    <xf numFmtId="4" fontId="7" fillId="0" borderId="0" xfId="1" applyNumberFormat="1" applyFont="1" applyAlignment="1">
      <alignment horizontal="right" wrapText="1"/>
    </xf>
    <xf numFmtId="2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2" fontId="7" fillId="0" borderId="0" xfId="1" applyNumberFormat="1" applyFont="1" applyAlignment="1">
      <alignment horizontal="left" vertical="top" wrapText="1"/>
    </xf>
    <xf numFmtId="2" fontId="12" fillId="0" borderId="0" xfId="1" applyNumberFormat="1" applyFont="1" applyAlignment="1">
      <alignment horizontal="left" wrapText="1"/>
    </xf>
    <xf numFmtId="4" fontId="7" fillId="0" borderId="0" xfId="1" applyNumberFormat="1" applyFont="1" applyAlignment="1">
      <alignment horizontal="center" vertical="top"/>
    </xf>
    <xf numFmtId="4" fontId="7" fillId="0" borderId="0" xfId="1" applyNumberFormat="1" applyFont="1" applyAlignment="1">
      <alignment vertical="top"/>
    </xf>
    <xf numFmtId="2" fontId="7" fillId="0" borderId="0" xfId="1" applyNumberFormat="1" applyFont="1" applyAlignment="1">
      <alignment wrapText="1"/>
    </xf>
    <xf numFmtId="4" fontId="7" fillId="0" borderId="0" xfId="1" applyNumberFormat="1" applyFont="1" applyAlignment="1">
      <alignment horizontal="right" vertical="top"/>
    </xf>
    <xf numFmtId="2" fontId="7" fillId="0" borderId="0" xfId="1" applyNumberFormat="1" applyFont="1" applyAlignment="1">
      <alignment horizontal="right" wrapText="1"/>
    </xf>
    <xf numFmtId="43" fontId="12" fillId="0" borderId="0" xfId="5" applyFont="1" applyAlignment="1">
      <alignment horizontal="left" wrapText="1"/>
    </xf>
    <xf numFmtId="43" fontId="7" fillId="0" borderId="0" xfId="5" applyFont="1" applyAlignment="1">
      <alignment horizontal="left" wrapText="1"/>
    </xf>
    <xf numFmtId="2" fontId="7" fillId="0" borderId="0" xfId="1" applyNumberFormat="1" applyFont="1" applyAlignment="1">
      <alignment horizontal="left" vertical="center" wrapText="1"/>
    </xf>
    <xf numFmtId="2" fontId="7" fillId="0" borderId="0" xfId="0" quotePrefix="1" applyNumberFormat="1" applyFont="1" applyAlignment="1">
      <alignment horizontal="center" vertical="center" wrapText="1"/>
    </xf>
    <xf numFmtId="4" fontId="7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2" fontId="7" fillId="0" borderId="0" xfId="0" applyNumberFormat="1" applyFont="1" applyAlignment="1">
      <alignment horizontal="left" vertical="center" wrapText="1"/>
    </xf>
    <xf numFmtId="2" fontId="12" fillId="0" borderId="0" xfId="1" applyNumberFormat="1" applyFont="1" applyAlignment="1">
      <alignment horizontal="left" vertical="center"/>
    </xf>
    <xf numFmtId="2" fontId="12" fillId="0" borderId="0" xfId="1" applyNumberFormat="1" applyFont="1" applyAlignment="1">
      <alignment horizontal="center" vertical="center"/>
    </xf>
    <xf numFmtId="2" fontId="7" fillId="0" borderId="0" xfId="1" applyNumberFormat="1" applyFont="1" applyAlignment="1">
      <alignment horizontal="right" vertical="center" wrapText="1"/>
    </xf>
    <xf numFmtId="43" fontId="7" fillId="0" borderId="0" xfId="5" applyFont="1" applyAlignment="1">
      <alignment horizontal="left" vertical="center" wrapText="1"/>
    </xf>
    <xf numFmtId="2" fontId="12" fillId="0" borderId="13" xfId="0" quotePrefix="1" applyNumberFormat="1" applyFont="1" applyBorder="1" applyAlignment="1">
      <alignment horizontal="center"/>
    </xf>
    <xf numFmtId="164" fontId="12" fillId="0" borderId="0" xfId="0" applyNumberFormat="1" applyFont="1" applyAlignment="1">
      <alignment horizontal="justify" vertical="justify"/>
    </xf>
    <xf numFmtId="4" fontId="7" fillId="0" borderId="0" xfId="0" applyNumberFormat="1" applyFont="1"/>
    <xf numFmtId="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 vertical="justify"/>
    </xf>
    <xf numFmtId="4" fontId="12" fillId="0" borderId="14" xfId="3" applyNumberFormat="1" applyFont="1" applyBorder="1" applyProtection="1"/>
    <xf numFmtId="0" fontId="7" fillId="2" borderId="0" xfId="0" applyFont="1" applyFill="1" applyAlignment="1">
      <alignment vertical="top" wrapText="1"/>
    </xf>
    <xf numFmtId="4" fontId="15" fillId="2" borderId="0" xfId="0" applyNumberFormat="1" applyFont="1" applyFill="1" applyAlignment="1">
      <alignment horizontal="left" vertical="top"/>
    </xf>
    <xf numFmtId="4" fontId="7" fillId="2" borderId="0" xfId="0" applyNumberFormat="1" applyFont="1" applyFill="1" applyAlignment="1">
      <alignment horizontal="center" vertical="top"/>
    </xf>
    <xf numFmtId="4" fontId="7" fillId="2" borderId="0" xfId="0" applyNumberFormat="1" applyFont="1" applyFill="1" applyAlignment="1">
      <alignment horizontal="right" vertical="top"/>
    </xf>
    <xf numFmtId="0" fontId="7" fillId="0" borderId="0" xfId="8" applyFont="1" applyProtection="1">
      <protection locked="0"/>
    </xf>
    <xf numFmtId="4" fontId="7" fillId="0" borderId="0" xfId="0" applyNumberFormat="1" applyFont="1" applyAlignment="1">
      <alignment horizontal="right"/>
    </xf>
    <xf numFmtId="164" fontId="7" fillId="0" borderId="0" xfId="0" applyNumberFormat="1" applyFont="1" applyAlignment="1">
      <alignment horizontal="left" vertical="justify"/>
    </xf>
    <xf numFmtId="0" fontId="7" fillId="2" borderId="0" xfId="0" applyFont="1" applyFill="1" applyAlignment="1">
      <alignment vertical="center" wrapText="1"/>
    </xf>
    <xf numFmtId="4" fontId="15" fillId="2" borderId="0" xfId="0" applyNumberFormat="1" applyFont="1" applyFill="1" applyAlignment="1">
      <alignment horizontal="left" vertical="center"/>
    </xf>
    <xf numFmtId="4" fontId="7" fillId="2" borderId="0" xfId="0" applyNumberFormat="1" applyFont="1" applyFill="1" applyAlignment="1">
      <alignment horizontal="center" vertical="center"/>
    </xf>
    <xf numFmtId="4" fontId="7" fillId="2" borderId="0" xfId="0" applyNumberFormat="1" applyFont="1" applyFill="1" applyAlignment="1">
      <alignment horizontal="right" vertical="center"/>
    </xf>
    <xf numFmtId="0" fontId="7" fillId="0" borderId="0" xfId="0" applyFont="1"/>
    <xf numFmtId="0" fontId="7" fillId="0" borderId="0" xfId="8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2" borderId="0" xfId="8" applyFont="1" applyFill="1" applyAlignment="1" applyProtection="1">
      <alignment vertical="center"/>
      <protection locked="0"/>
    </xf>
    <xf numFmtId="164" fontId="7" fillId="0" borderId="0" xfId="0" applyNumberFormat="1" applyFont="1" applyAlignment="1">
      <alignment horizontal="justify" vertical="justify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/>
    <xf numFmtId="0" fontId="7" fillId="0" borderId="0" xfId="1" applyFont="1" applyAlignment="1" applyProtection="1">
      <alignment vertical="center"/>
      <protection locked="0"/>
    </xf>
    <xf numFmtId="164" fontId="7" fillId="0" borderId="0" xfId="0" applyNumberFormat="1" applyFont="1" applyAlignment="1">
      <alignment horizontal="left" vertical="center"/>
    </xf>
    <xf numFmtId="0" fontId="7" fillId="2" borderId="0" xfId="0" applyFont="1" applyFill="1" applyAlignment="1">
      <alignment wrapText="1"/>
    </xf>
    <xf numFmtId="0" fontId="7" fillId="2" borderId="0" xfId="8" applyFont="1" applyFill="1" applyProtection="1">
      <protection locked="0"/>
    </xf>
    <xf numFmtId="4" fontId="7" fillId="2" borderId="0" xfId="0" applyNumberFormat="1" applyFont="1" applyFill="1" applyAlignment="1">
      <alignment horizontal="center"/>
    </xf>
    <xf numFmtId="4" fontId="7" fillId="2" borderId="0" xfId="0" applyNumberFormat="1" applyFont="1" applyFill="1" applyAlignment="1">
      <alignment horizontal="right"/>
    </xf>
    <xf numFmtId="4" fontId="7" fillId="0" borderId="0" xfId="3" applyNumberFormat="1" applyFont="1" applyFill="1" applyBorder="1" applyAlignment="1">
      <alignment horizontal="right"/>
    </xf>
    <xf numFmtId="9" fontId="7" fillId="0" borderId="0" xfId="6" applyFont="1" applyBorder="1" applyAlignment="1">
      <alignment horizontal="center" vertical="center"/>
    </xf>
    <xf numFmtId="1" fontId="7" fillId="0" borderId="13" xfId="0" quotePrefix="1" applyNumberFormat="1" applyFont="1" applyBorder="1" applyAlignment="1">
      <alignment horizontal="left"/>
    </xf>
    <xf numFmtId="0" fontId="17" fillId="0" borderId="0" xfId="0" applyFont="1"/>
    <xf numFmtId="4" fontId="12" fillId="0" borderId="14" xfId="3" applyNumberFormat="1" applyFont="1" applyBorder="1" applyAlignment="1" applyProtection="1">
      <alignment horizontal="right" vertical="justify"/>
    </xf>
    <xf numFmtId="0" fontId="7" fillId="0" borderId="0" xfId="0" applyFont="1" applyAlignment="1">
      <alignment vertical="center" wrapText="1"/>
    </xf>
    <xf numFmtId="1" fontId="12" fillId="0" borderId="13" xfId="0" quotePrefix="1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 vertical="center"/>
    </xf>
    <xf numFmtId="0" fontId="7" fillId="0" borderId="0" xfId="8" applyFont="1" applyAlignment="1" applyProtection="1">
      <alignment wrapText="1"/>
      <protection locked="0"/>
    </xf>
    <xf numFmtId="0" fontId="7" fillId="0" borderId="0" xfId="0" applyFont="1" applyProtection="1">
      <protection locked="0"/>
    </xf>
    <xf numFmtId="2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0" fontId="7" fillId="0" borderId="0" xfId="3" applyFont="1" applyBorder="1" applyAlignment="1">
      <alignment horizontal="center" vertical="center"/>
    </xf>
    <xf numFmtId="4" fontId="12" fillId="0" borderId="14" xfId="0" applyNumberFormat="1" applyFont="1" applyBorder="1" applyAlignment="1">
      <alignment horizontal="right"/>
    </xf>
    <xf numFmtId="4" fontId="12" fillId="0" borderId="15" xfId="0" applyNumberFormat="1" applyFont="1" applyBorder="1" applyAlignment="1">
      <alignment horizontal="center"/>
    </xf>
    <xf numFmtId="4" fontId="12" fillId="0" borderId="15" xfId="1" applyNumberFormat="1" applyFont="1" applyBorder="1" applyAlignment="1">
      <alignment horizontal="right"/>
    </xf>
    <xf numFmtId="2" fontId="15" fillId="2" borderId="13" xfId="0" applyNumberFormat="1" applyFont="1" applyFill="1" applyBorder="1" applyAlignment="1">
      <alignment horizontal="left" vertical="top"/>
    </xf>
    <xf numFmtId="2" fontId="15" fillId="2" borderId="13" xfId="0" applyNumberFormat="1" applyFont="1" applyFill="1" applyBorder="1" applyAlignment="1">
      <alignment horizontal="left" vertical="center"/>
    </xf>
    <xf numFmtId="2" fontId="18" fillId="0" borderId="0" xfId="0" applyNumberFormat="1" applyFont="1" applyAlignment="1">
      <alignment horizontal="left" vertical="center" wrapText="1" indent="1" readingOrder="1"/>
    </xf>
    <xf numFmtId="4" fontId="19" fillId="0" borderId="0" xfId="0" applyNumberFormat="1" applyFont="1" applyAlignment="1">
      <alignment horizontal="center" vertical="center" wrapText="1" readingOrder="1"/>
    </xf>
    <xf numFmtId="40" fontId="7" fillId="2" borderId="0" xfId="3" applyFont="1" applyFill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/>
    </xf>
    <xf numFmtId="2" fontId="19" fillId="0" borderId="0" xfId="0" applyNumberFormat="1" applyFont="1" applyAlignment="1">
      <alignment horizontal="left" vertical="center" wrapText="1" indent="1" readingOrder="1"/>
    </xf>
    <xf numFmtId="4" fontId="18" fillId="0" borderId="0" xfId="0" applyNumberFormat="1" applyFont="1" applyAlignment="1">
      <alignment horizontal="center" vertical="center" wrapText="1" readingOrder="1"/>
    </xf>
    <xf numFmtId="4" fontId="7" fillId="0" borderId="0" xfId="1" applyNumberFormat="1" applyFont="1" applyAlignment="1">
      <alignment horizontal="right" vertical="center" wrapText="1"/>
    </xf>
    <xf numFmtId="2" fontId="18" fillId="0" borderId="0" xfId="0" applyNumberFormat="1" applyFont="1" applyAlignment="1">
      <alignment horizontal="left" vertical="center" wrapText="1" readingOrder="1"/>
    </xf>
    <xf numFmtId="4" fontId="18" fillId="0" borderId="0" xfId="0" applyNumberFormat="1" applyFont="1" applyAlignment="1">
      <alignment horizontal="left" vertical="center" wrapText="1" readingOrder="1"/>
    </xf>
    <xf numFmtId="2" fontId="7" fillId="0" borderId="0" xfId="0" applyNumberFormat="1" applyFont="1" applyAlignment="1">
      <alignment horizontal="left"/>
    </xf>
    <xf numFmtId="4" fontId="19" fillId="0" borderId="0" xfId="0" applyNumberFormat="1" applyFont="1" applyAlignment="1">
      <alignment horizontal="left" vertical="center" wrapText="1" readingOrder="1"/>
    </xf>
    <xf numFmtId="2" fontId="19" fillId="0" borderId="0" xfId="0" applyNumberFormat="1" applyFont="1" applyAlignment="1">
      <alignment horizontal="left" vertical="center" wrapText="1" readingOrder="1"/>
    </xf>
    <xf numFmtId="2" fontId="12" fillId="0" borderId="0" xfId="0" applyNumberFormat="1" applyFont="1" applyAlignment="1">
      <alignment horizontal="left"/>
    </xf>
    <xf numFmtId="2" fontId="12" fillId="0" borderId="0" xfId="0" applyNumberFormat="1" applyFont="1" applyAlignment="1">
      <alignment horizontal="left" wrapText="1"/>
    </xf>
    <xf numFmtId="2" fontId="7" fillId="0" borderId="0" xfId="0" applyNumberFormat="1" applyFont="1" applyAlignment="1">
      <alignment horizontal="left" wrapText="1"/>
    </xf>
    <xf numFmtId="4" fontId="12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left" vertical="center"/>
    </xf>
    <xf numFmtId="2" fontId="12" fillId="0" borderId="0" xfId="1" applyNumberFormat="1" applyFont="1" applyAlignment="1">
      <alignment horizontal="left" vertical="top" wrapText="1"/>
    </xf>
    <xf numFmtId="4" fontId="7" fillId="0" borderId="0" xfId="1" applyNumberFormat="1" applyFont="1" applyAlignment="1">
      <alignment horizontal="center" vertical="center"/>
    </xf>
    <xf numFmtId="2" fontId="12" fillId="0" borderId="0" xfId="1" applyNumberFormat="1" applyFont="1" applyAlignment="1">
      <alignment horizontal="left" vertical="center" wrapText="1"/>
    </xf>
    <xf numFmtId="2" fontId="12" fillId="0" borderId="13" xfId="0" quotePrefix="1" applyNumberFormat="1" applyFont="1" applyBorder="1" applyAlignment="1">
      <alignment horizontal="center" vertical="center"/>
    </xf>
    <xf numFmtId="0" fontId="12" fillId="0" borderId="9" xfId="1" applyFont="1" applyBorder="1" applyAlignment="1">
      <alignment horizontal="center"/>
    </xf>
    <xf numFmtId="0" fontId="12" fillId="0" borderId="8" xfId="1" applyFont="1" applyBorder="1" applyAlignment="1">
      <alignment horizontal="center"/>
    </xf>
    <xf numFmtId="0" fontId="12" fillId="0" borderId="7" xfId="1" applyFont="1" applyBorder="1" applyAlignment="1">
      <alignment horizontal="center"/>
    </xf>
    <xf numFmtId="164" fontId="12" fillId="0" borderId="12" xfId="1" applyNumberFormat="1" applyFont="1" applyBorder="1" applyAlignment="1">
      <alignment horizontal="center" wrapText="1"/>
    </xf>
    <xf numFmtId="164" fontId="12" fillId="0" borderId="11" xfId="1" applyNumberFormat="1" applyFont="1" applyBorder="1" applyAlignment="1">
      <alignment horizontal="center" wrapText="1"/>
    </xf>
    <xf numFmtId="164" fontId="12" fillId="0" borderId="10" xfId="1" applyNumberFormat="1" applyFont="1" applyBorder="1" applyAlignment="1">
      <alignment horizontal="center" wrapText="1"/>
    </xf>
    <xf numFmtId="164" fontId="12" fillId="0" borderId="9" xfId="1" applyNumberFormat="1" applyFont="1" applyBorder="1" applyAlignment="1">
      <alignment horizontal="center"/>
    </xf>
    <xf numFmtId="164" fontId="12" fillId="0" borderId="8" xfId="1" applyNumberFormat="1" applyFont="1" applyBorder="1" applyAlignment="1">
      <alignment horizontal="center"/>
    </xf>
    <xf numFmtId="164" fontId="12" fillId="0" borderId="7" xfId="1" applyNumberFormat="1" applyFont="1" applyBorder="1" applyAlignment="1">
      <alignment horizontal="center"/>
    </xf>
  </cellXfs>
  <cellStyles count="10">
    <cellStyle name="Millares" xfId="5" builtinId="3"/>
    <cellStyle name="Millares 2" xfId="3" xr:uid="{928DE9AE-F202-45C1-A086-EE9595DFD770}"/>
    <cellStyle name="Moneda 2" xfId="2" xr:uid="{A8183866-56D3-4D18-9723-D04BAD2A3607}"/>
    <cellStyle name="Normal" xfId="0" builtinId="0"/>
    <cellStyle name="Normal 2" xfId="1" xr:uid="{6C7CBC04-65E5-4BCC-896D-7C72ED55F212}"/>
    <cellStyle name="Normal 2 2 2 3" xfId="4" xr:uid="{CFF747E4-79B5-4378-AE08-4A76D25F4ECD}"/>
    <cellStyle name="Normal 3" xfId="9" xr:uid="{82ED861C-8E10-4913-81F0-90B4BA966506}"/>
    <cellStyle name="Normal 3 2" xfId="8" xr:uid="{3CA01BDC-6015-4760-84D7-6E42A2374A47}"/>
    <cellStyle name="Normal_escalera y baño curo" xfId="7" xr:uid="{2DDE9F9B-8923-43D2-8EA4-F87AF7389384}"/>
    <cellStyle name="Porcentaje" xfId="6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4440045</xdr:colOff>
      <xdr:row>0</xdr:row>
      <xdr:rowOff>0</xdr:rowOff>
    </xdr:from>
    <xdr:ext cx="1309803" cy="1302137"/>
    <xdr:pic>
      <xdr:nvPicPr>
        <xdr:cNvPr id="2" name="Imagen 1">
          <a:extLst>
            <a:ext uri="{FF2B5EF4-FFF2-40B4-BE49-F238E27FC236}">
              <a16:creationId xmlns:a16="http://schemas.microsoft.com/office/drawing/2014/main" id="{C5629570-9211-4077-82C5-7B37452AF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595" y="0"/>
          <a:ext cx="1309803" cy="13021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150F2-0006-4D24-B4C0-CB3B2AF57C91}">
  <sheetPr transitionEntry="1"/>
  <dimension ref="A2:G375"/>
  <sheetViews>
    <sheetView showGridLines="0" showZeros="0" tabSelected="1" view="pageBreakPreview" zoomScale="82" zoomScaleNormal="100" zoomScaleSheetLayoutView="82" workbookViewId="0">
      <selection activeCell="D276" sqref="D276"/>
    </sheetView>
  </sheetViews>
  <sheetFormatPr baseColWidth="10" defaultColWidth="10.6640625" defaultRowHeight="15.75" customHeight="1" x14ac:dyDescent="0.2"/>
  <cols>
    <col min="1" max="1" width="11.33203125" style="5" customWidth="1"/>
    <col min="2" max="2" width="87.83203125" style="1" customWidth="1"/>
    <col min="3" max="3" width="18" style="2" customWidth="1"/>
    <col min="4" max="4" width="12.83203125" style="4" customWidth="1"/>
    <col min="5" max="5" width="25.5" style="2" customWidth="1"/>
    <col min="6" max="6" width="25.83203125" style="3" customWidth="1"/>
    <col min="7" max="7" width="25.5" style="2" customWidth="1"/>
    <col min="8" max="8" width="10.6640625" style="1" customWidth="1"/>
    <col min="9" max="9" width="17.83203125" style="1" customWidth="1"/>
    <col min="10" max="16384" width="10.6640625" style="1"/>
  </cols>
  <sheetData>
    <row r="2" spans="1:7" ht="18" customHeight="1" x14ac:dyDescent="0.2"/>
    <row r="3" spans="1:7" ht="18" customHeight="1" x14ac:dyDescent="0.2"/>
    <row r="7" spans="1:7" s="31" customFormat="1" ht="24" customHeight="1" x14ac:dyDescent="0.35">
      <c r="A7" s="174" t="s">
        <v>20</v>
      </c>
      <c r="B7" s="175"/>
      <c r="C7" s="175"/>
      <c r="D7" s="175"/>
      <c r="E7" s="175"/>
      <c r="F7" s="175"/>
      <c r="G7" s="176"/>
    </row>
    <row r="8" spans="1:7" s="31" customFormat="1" ht="10.5" customHeight="1" x14ac:dyDescent="0.35">
      <c r="A8" s="67"/>
      <c r="B8" s="76"/>
      <c r="C8" s="74"/>
      <c r="D8" s="75"/>
      <c r="E8" s="74"/>
      <c r="F8" s="73"/>
      <c r="G8" s="72"/>
    </row>
    <row r="9" spans="1:7" s="31" customFormat="1" ht="23.25" x14ac:dyDescent="0.35">
      <c r="A9" s="177" t="s">
        <v>203</v>
      </c>
      <c r="B9" s="178"/>
      <c r="C9" s="178"/>
      <c r="D9" s="178"/>
      <c r="E9" s="178"/>
      <c r="F9" s="178"/>
      <c r="G9" s="179"/>
    </row>
    <row r="10" spans="1:7" s="31" customFormat="1" ht="23.25" x14ac:dyDescent="0.35">
      <c r="A10" s="71" t="s">
        <v>202</v>
      </c>
      <c r="B10" s="70"/>
      <c r="C10" s="70"/>
      <c r="D10" s="69"/>
      <c r="E10" s="69"/>
      <c r="F10" s="69" t="s">
        <v>204</v>
      </c>
      <c r="G10" s="68"/>
    </row>
    <row r="11" spans="1:7" s="31" customFormat="1" ht="23.25" x14ac:dyDescent="0.35">
      <c r="A11" s="71" t="s">
        <v>19</v>
      </c>
      <c r="B11" s="70"/>
      <c r="C11" s="70"/>
      <c r="D11" s="69"/>
      <c r="E11" s="69"/>
      <c r="F11" s="69" t="s">
        <v>205</v>
      </c>
      <c r="G11" s="68"/>
    </row>
    <row r="12" spans="1:7" s="38" customFormat="1" ht="22.5" x14ac:dyDescent="0.3">
      <c r="A12" s="180"/>
      <c r="B12" s="181"/>
      <c r="C12" s="181"/>
      <c r="D12" s="181"/>
      <c r="E12" s="181"/>
      <c r="F12" s="181"/>
      <c r="G12" s="182"/>
    </row>
    <row r="13" spans="1:7" s="6" customFormat="1" ht="22.5" x14ac:dyDescent="0.3">
      <c r="A13" s="67" t="s">
        <v>18</v>
      </c>
      <c r="B13" s="66" t="s">
        <v>17</v>
      </c>
      <c r="C13" s="64" t="s">
        <v>16</v>
      </c>
      <c r="D13" s="65" t="s">
        <v>15</v>
      </c>
      <c r="E13" s="64" t="s">
        <v>14</v>
      </c>
      <c r="F13" s="63" t="s">
        <v>13</v>
      </c>
      <c r="G13" s="62" t="s">
        <v>12</v>
      </c>
    </row>
    <row r="14" spans="1:7" s="38" customFormat="1" ht="23.25" x14ac:dyDescent="0.35">
      <c r="A14" s="61"/>
      <c r="B14" s="61"/>
      <c r="C14" s="23"/>
      <c r="D14" s="30"/>
      <c r="E14" s="23"/>
      <c r="F14" s="35"/>
      <c r="G14" s="23"/>
    </row>
    <row r="15" spans="1:7" s="38" customFormat="1" ht="23.25" x14ac:dyDescent="0.35">
      <c r="A15" s="61">
        <v>1</v>
      </c>
      <c r="B15" s="61" t="s">
        <v>21</v>
      </c>
      <c r="C15" s="82"/>
      <c r="D15"/>
      <c r="E15" s="23"/>
      <c r="F15" s="35"/>
      <c r="G15" s="23"/>
    </row>
    <row r="16" spans="1:7" s="38" customFormat="1" ht="23.25" x14ac:dyDescent="0.35">
      <c r="A16" s="77">
        <f>A15+0.01</f>
        <v>1.01</v>
      </c>
      <c r="B16" s="78" t="s">
        <v>145</v>
      </c>
      <c r="C16" s="82">
        <v>1</v>
      </c>
      <c r="D16" s="79" t="s">
        <v>15</v>
      </c>
      <c r="E16" s="79"/>
      <c r="F16" s="35">
        <f>C16*E16</f>
        <v>0</v>
      </c>
      <c r="G16" s="23"/>
    </row>
    <row r="17" spans="1:7" s="38" customFormat="1" ht="23.25" x14ac:dyDescent="0.35">
      <c r="A17" s="77">
        <f t="shared" ref="A17:A20" si="0">A16+0.01</f>
        <v>1.02</v>
      </c>
      <c r="B17" s="78" t="s">
        <v>146</v>
      </c>
      <c r="C17" s="82">
        <v>1</v>
      </c>
      <c r="D17" s="79" t="s">
        <v>15</v>
      </c>
      <c r="E17" s="79"/>
      <c r="F17" s="35">
        <f>C17*E17</f>
        <v>0</v>
      </c>
      <c r="G17" s="23"/>
    </row>
    <row r="18" spans="1:7" s="38" customFormat="1" ht="23.25" x14ac:dyDescent="0.35">
      <c r="A18" s="77">
        <f t="shared" si="0"/>
        <v>1.03</v>
      </c>
      <c r="B18" s="78" t="s">
        <v>150</v>
      </c>
      <c r="C18" s="82">
        <v>1</v>
      </c>
      <c r="D18" s="79" t="s">
        <v>15</v>
      </c>
      <c r="E18" s="79"/>
      <c r="F18" s="35">
        <f>C18*E18</f>
        <v>0</v>
      </c>
      <c r="G18" s="23"/>
    </row>
    <row r="19" spans="1:7" s="38" customFormat="1" ht="23.25" x14ac:dyDescent="0.35">
      <c r="A19" s="77">
        <f t="shared" si="0"/>
        <v>1.04</v>
      </c>
      <c r="B19" s="78" t="s">
        <v>22</v>
      </c>
      <c r="C19" s="78">
        <v>5</v>
      </c>
      <c r="D19" s="78" t="s">
        <v>26</v>
      </c>
      <c r="E19" s="79"/>
      <c r="F19" s="35">
        <f>E19*C19</f>
        <v>0</v>
      </c>
      <c r="G19" s="23"/>
    </row>
    <row r="20" spans="1:7" s="38" customFormat="1" ht="23.25" x14ac:dyDescent="0.35">
      <c r="A20" s="77">
        <f t="shared" si="0"/>
        <v>1.05</v>
      </c>
      <c r="B20" s="78" t="s">
        <v>206</v>
      </c>
      <c r="C20" s="78">
        <v>95.06</v>
      </c>
      <c r="D20" s="79" t="s">
        <v>29</v>
      </c>
      <c r="E20" s="79"/>
      <c r="F20" s="35">
        <f t="shared" ref="F20" si="1">E20*C20</f>
        <v>0</v>
      </c>
      <c r="G20" s="23"/>
    </row>
    <row r="21" spans="1:7" s="38" customFormat="1" ht="23.25" x14ac:dyDescent="0.35">
      <c r="A21" s="61"/>
      <c r="B21" s="61"/>
      <c r="C21" s="23"/>
      <c r="D21" s="30"/>
      <c r="E21" s="23"/>
      <c r="F21" s="35"/>
      <c r="G21" s="44">
        <f>SUM(F16:F20)</f>
        <v>0</v>
      </c>
    </row>
    <row r="22" spans="1:7" s="38" customFormat="1" ht="23.25" x14ac:dyDescent="0.35">
      <c r="A22" s="61"/>
      <c r="B22" s="61"/>
      <c r="C22" s="23"/>
      <c r="D22" s="30"/>
      <c r="E22" s="23"/>
      <c r="F22" s="35"/>
      <c r="G22" s="44"/>
    </row>
    <row r="23" spans="1:7" s="38" customFormat="1" ht="23.25" x14ac:dyDescent="0.35">
      <c r="A23" s="61">
        <v>2</v>
      </c>
      <c r="B23" s="61" t="s">
        <v>208</v>
      </c>
      <c r="C23" s="23"/>
      <c r="D23" s="30"/>
      <c r="E23" s="23"/>
      <c r="F23" s="35"/>
      <c r="G23" s="44"/>
    </row>
    <row r="24" spans="1:7" s="38" customFormat="1" ht="23.25" x14ac:dyDescent="0.35">
      <c r="A24" s="77">
        <f>A23+0.01</f>
        <v>2.0099999999999998</v>
      </c>
      <c r="B24" s="78" t="s">
        <v>209</v>
      </c>
      <c r="C24" s="78">
        <f>49.3*28</f>
        <v>1380.3999999999999</v>
      </c>
      <c r="D24" s="30" t="s">
        <v>27</v>
      </c>
      <c r="E24" s="23"/>
      <c r="F24" s="35">
        <f>C24*E24</f>
        <v>0</v>
      </c>
      <c r="G24" s="44"/>
    </row>
    <row r="25" spans="1:7" s="38" customFormat="1" ht="23.25" x14ac:dyDescent="0.35">
      <c r="A25" s="77">
        <f t="shared" ref="A25:A30" si="2">A24+0.01</f>
        <v>2.0199999999999996</v>
      </c>
      <c r="B25" s="78" t="s">
        <v>210</v>
      </c>
      <c r="C25" s="78">
        <f>C24</f>
        <v>1380.3999999999999</v>
      </c>
      <c r="D25" s="30" t="s">
        <v>29</v>
      </c>
      <c r="E25" s="23"/>
      <c r="F25" s="35">
        <f>C25*E25</f>
        <v>0</v>
      </c>
      <c r="G25" s="44"/>
    </row>
    <row r="26" spans="1:7" s="38" customFormat="1" ht="23.25" x14ac:dyDescent="0.35">
      <c r="A26" s="77">
        <f t="shared" si="2"/>
        <v>2.0299999999999994</v>
      </c>
      <c r="B26" s="77" t="s">
        <v>211</v>
      </c>
      <c r="C26" s="78">
        <f>C25*0.3</f>
        <v>414.11999999999995</v>
      </c>
      <c r="D26" s="30" t="s">
        <v>27</v>
      </c>
      <c r="E26" s="23"/>
      <c r="F26" s="35">
        <f>C26*E26</f>
        <v>0</v>
      </c>
      <c r="G26" s="44"/>
    </row>
    <row r="27" spans="1:7" s="38" customFormat="1" ht="23.25" x14ac:dyDescent="0.35">
      <c r="A27" s="77">
        <f t="shared" si="2"/>
        <v>2.0399999999999991</v>
      </c>
      <c r="B27" s="77" t="s">
        <v>212</v>
      </c>
      <c r="C27" s="78">
        <f>C25*0.5</f>
        <v>690.19999999999993</v>
      </c>
      <c r="D27" s="30" t="s">
        <v>27</v>
      </c>
      <c r="E27" s="23"/>
      <c r="F27" s="35">
        <f>C27*E27</f>
        <v>0</v>
      </c>
      <c r="G27" s="44"/>
    </row>
    <row r="28" spans="1:7" s="38" customFormat="1" ht="46.5" x14ac:dyDescent="0.35">
      <c r="A28" s="77">
        <f t="shared" si="2"/>
        <v>2.0499999999999989</v>
      </c>
      <c r="B28" s="78" t="s">
        <v>23</v>
      </c>
      <c r="C28" s="91">
        <v>57.04</v>
      </c>
      <c r="D28" s="159" t="s">
        <v>27</v>
      </c>
      <c r="E28" s="159"/>
      <c r="F28" s="15">
        <f>E28*C28</f>
        <v>0</v>
      </c>
      <c r="G28" s="44"/>
    </row>
    <row r="29" spans="1:7" s="38" customFormat="1" ht="23.25" x14ac:dyDescent="0.35">
      <c r="A29" s="77">
        <f t="shared" si="2"/>
        <v>2.0599999999999987</v>
      </c>
      <c r="B29" s="78" t="s">
        <v>24</v>
      </c>
      <c r="C29" s="78">
        <v>26.46</v>
      </c>
      <c r="D29" s="79" t="s">
        <v>28</v>
      </c>
      <c r="E29" s="79"/>
      <c r="F29" s="35">
        <f>E29*C29</f>
        <v>0</v>
      </c>
      <c r="G29" s="44"/>
    </row>
    <row r="30" spans="1:7" s="38" customFormat="1" ht="46.5" x14ac:dyDescent="0.35">
      <c r="A30" s="77">
        <f t="shared" si="2"/>
        <v>2.0699999999999985</v>
      </c>
      <c r="B30" s="91" t="s">
        <v>25</v>
      </c>
      <c r="C30" s="78">
        <v>86.07</v>
      </c>
      <c r="D30" s="159" t="s">
        <v>27</v>
      </c>
      <c r="E30" s="159"/>
      <c r="F30" s="15">
        <f>E30*C30</f>
        <v>0</v>
      </c>
      <c r="G30" s="44"/>
    </row>
    <row r="31" spans="1:7" s="38" customFormat="1" ht="23.25" x14ac:dyDescent="0.35">
      <c r="A31" s="61"/>
      <c r="B31" s="61"/>
      <c r="C31" s="23"/>
      <c r="D31" s="30"/>
      <c r="E31" s="23"/>
      <c r="F31" s="35"/>
      <c r="G31" s="44">
        <f>SUM(F24:F30)</f>
        <v>0</v>
      </c>
    </row>
    <row r="32" spans="1:7" s="38" customFormat="1" ht="23.25" x14ac:dyDescent="0.35">
      <c r="A32" s="61"/>
      <c r="B32" s="61"/>
      <c r="C32" s="23"/>
      <c r="D32" s="30"/>
      <c r="E32" s="23"/>
      <c r="F32" s="35"/>
      <c r="G32" s="44"/>
    </row>
    <row r="33" spans="1:7" s="38" customFormat="1" ht="23.25" x14ac:dyDescent="0.35">
      <c r="A33" s="61">
        <v>3</v>
      </c>
      <c r="B33" s="61" t="s">
        <v>30</v>
      </c>
      <c r="C33" s="37"/>
      <c r="D33" s="30"/>
      <c r="E33" s="23"/>
      <c r="F33" s="23"/>
      <c r="G33" s="23"/>
    </row>
    <row r="34" spans="1:7" s="38" customFormat="1" ht="23.25" x14ac:dyDescent="0.35">
      <c r="A34" s="77">
        <f>A33+0.01</f>
        <v>3.01</v>
      </c>
      <c r="B34" s="78" t="s">
        <v>31</v>
      </c>
      <c r="C34" s="37">
        <v>22.400000000000002</v>
      </c>
      <c r="D34" s="30" t="s">
        <v>27</v>
      </c>
      <c r="E34" s="23"/>
      <c r="F34" s="23">
        <f>E34*C34</f>
        <v>0</v>
      </c>
      <c r="G34" s="23"/>
    </row>
    <row r="35" spans="1:7" s="38" customFormat="1" ht="23.25" x14ac:dyDescent="0.35">
      <c r="A35" s="77">
        <f t="shared" ref="A35:A38" si="3">A34+0.01</f>
        <v>3.0199999999999996</v>
      </c>
      <c r="B35" s="78" t="s">
        <v>32</v>
      </c>
      <c r="C35" s="37">
        <v>7.3500000000000005</v>
      </c>
      <c r="D35" s="30" t="s">
        <v>27</v>
      </c>
      <c r="E35" s="23"/>
      <c r="F35" s="23">
        <f t="shared" ref="F35:F38" si="4">E35*C35</f>
        <v>0</v>
      </c>
      <c r="G35" s="23"/>
    </row>
    <row r="36" spans="1:7" s="38" customFormat="1" ht="23.25" x14ac:dyDescent="0.35">
      <c r="A36" s="77">
        <f t="shared" si="3"/>
        <v>3.0299999999999994</v>
      </c>
      <c r="B36" s="78" t="s">
        <v>33</v>
      </c>
      <c r="C36" s="37">
        <v>14</v>
      </c>
      <c r="D36" s="30" t="s">
        <v>29</v>
      </c>
      <c r="E36" s="23"/>
      <c r="F36" s="23">
        <f t="shared" si="4"/>
        <v>0</v>
      </c>
      <c r="G36" s="23"/>
    </row>
    <row r="37" spans="1:7" s="38" customFormat="1" ht="23.25" x14ac:dyDescent="0.35">
      <c r="A37" s="77">
        <f t="shared" si="3"/>
        <v>3.0399999999999991</v>
      </c>
      <c r="B37" s="78" t="s">
        <v>34</v>
      </c>
      <c r="C37" s="37">
        <v>14</v>
      </c>
      <c r="D37" s="30" t="s">
        <v>29</v>
      </c>
      <c r="E37" s="23"/>
      <c r="F37" s="23">
        <f t="shared" si="4"/>
        <v>0</v>
      </c>
      <c r="G37" s="23"/>
    </row>
    <row r="38" spans="1:7" s="38" customFormat="1" ht="23.25" x14ac:dyDescent="0.35">
      <c r="A38" s="77">
        <f t="shared" si="3"/>
        <v>3.0499999999999989</v>
      </c>
      <c r="B38" s="78" t="s">
        <v>35</v>
      </c>
      <c r="C38" s="37">
        <v>105.6</v>
      </c>
      <c r="D38" s="30" t="s">
        <v>36</v>
      </c>
      <c r="E38" s="23"/>
      <c r="F38" s="23">
        <f t="shared" si="4"/>
        <v>0</v>
      </c>
      <c r="G38" s="23"/>
    </row>
    <row r="39" spans="1:7" s="38" customFormat="1" ht="23.25" x14ac:dyDescent="0.35">
      <c r="A39" s="61"/>
      <c r="B39" s="61"/>
      <c r="C39" s="23"/>
      <c r="D39" s="30"/>
      <c r="E39" s="23"/>
      <c r="F39" s="35"/>
      <c r="G39" s="44">
        <f>SUM(F34:F38)</f>
        <v>0</v>
      </c>
    </row>
    <row r="40" spans="1:7" s="38" customFormat="1" ht="23.25" x14ac:dyDescent="0.35">
      <c r="A40" s="61"/>
      <c r="B40" s="61"/>
      <c r="C40" s="23"/>
      <c r="D40" s="30"/>
      <c r="E40" s="23"/>
      <c r="F40" s="35"/>
      <c r="G40" s="44"/>
    </row>
    <row r="41" spans="1:7" s="38" customFormat="1" ht="45" x14ac:dyDescent="0.2">
      <c r="A41" s="153">
        <v>4</v>
      </c>
      <c r="B41" s="153" t="s">
        <v>147</v>
      </c>
      <c r="C41" s="154"/>
      <c r="D41" s="154"/>
      <c r="E41" s="154"/>
      <c r="F41" s="155">
        <f t="shared" ref="F41:F44" si="5">C41*E41</f>
        <v>0</v>
      </c>
      <c r="G41" s="156"/>
    </row>
    <row r="42" spans="1:7" s="38" customFormat="1" ht="26.25" customHeight="1" x14ac:dyDescent="0.2">
      <c r="A42" s="157">
        <f t="shared" ref="A42:A43" si="6">A41+0.01</f>
        <v>4.01</v>
      </c>
      <c r="B42" s="157" t="s">
        <v>148</v>
      </c>
      <c r="C42" s="154">
        <f>32*24.4*0.2</f>
        <v>156.16</v>
      </c>
      <c r="D42" s="154" t="s">
        <v>28</v>
      </c>
      <c r="E42" s="154"/>
      <c r="F42" s="155">
        <f t="shared" si="5"/>
        <v>0</v>
      </c>
      <c r="G42" s="156"/>
    </row>
    <row r="43" spans="1:7" s="38" customFormat="1" ht="46.5" x14ac:dyDescent="0.2">
      <c r="A43" s="157">
        <f t="shared" si="6"/>
        <v>4.0199999999999996</v>
      </c>
      <c r="B43" s="157" t="s">
        <v>149</v>
      </c>
      <c r="C43" s="154">
        <f>24.4*32*0.1</f>
        <v>78.08</v>
      </c>
      <c r="D43" s="154" t="s">
        <v>27</v>
      </c>
      <c r="E43" s="154"/>
      <c r="F43" s="155">
        <f t="shared" si="5"/>
        <v>0</v>
      </c>
      <c r="G43" s="156"/>
    </row>
    <row r="44" spans="1:7" s="38" customFormat="1" ht="23.25" x14ac:dyDescent="0.2">
      <c r="A44" s="157"/>
      <c r="B44" s="157"/>
      <c r="C44" s="154"/>
      <c r="D44" s="154"/>
      <c r="E44" s="154"/>
      <c r="F44" s="155">
        <f t="shared" si="5"/>
        <v>0</v>
      </c>
      <c r="G44" s="158">
        <f>SUM(F42:F43)</f>
        <v>0</v>
      </c>
    </row>
    <row r="45" spans="1:7" s="38" customFormat="1" ht="23.25" x14ac:dyDescent="0.35">
      <c r="A45" s="61"/>
      <c r="B45" s="61"/>
      <c r="C45" s="23"/>
      <c r="D45" s="30"/>
      <c r="E45" s="23"/>
      <c r="F45" s="35"/>
      <c r="G45" s="44"/>
    </row>
    <row r="46" spans="1:7" s="38" customFormat="1" ht="23.25" x14ac:dyDescent="0.35">
      <c r="A46" s="98">
        <v>5</v>
      </c>
      <c r="B46" s="61" t="s">
        <v>37</v>
      </c>
      <c r="C46" s="23"/>
      <c r="D46" s="31"/>
      <c r="E46" s="35"/>
      <c r="F46" s="35"/>
      <c r="G46" s="23"/>
    </row>
    <row r="47" spans="1:7" s="38" customFormat="1" ht="46.5" x14ac:dyDescent="0.35">
      <c r="A47" s="92">
        <f t="shared" ref="A47:A54" si="7">A46+0.01</f>
        <v>5.01</v>
      </c>
      <c r="B47" s="93" t="s">
        <v>53</v>
      </c>
      <c r="C47" s="94">
        <f>14365.530144*1.2</f>
        <v>17238.636172800001</v>
      </c>
      <c r="D47" s="95" t="s">
        <v>54</v>
      </c>
      <c r="E47" s="94"/>
      <c r="F47" s="94">
        <f t="shared" ref="F47:F56" si="8">C47*E47</f>
        <v>0</v>
      </c>
      <c r="G47" s="23"/>
    </row>
    <row r="48" spans="1:7" s="38" customFormat="1" ht="46.5" x14ac:dyDescent="0.35">
      <c r="A48" s="92">
        <f t="shared" si="7"/>
        <v>5.0199999999999996</v>
      </c>
      <c r="B48" s="96" t="s">
        <v>55</v>
      </c>
      <c r="C48" s="94">
        <f>1220.7374*1.2</f>
        <v>1464.8848799999998</v>
      </c>
      <c r="D48" s="95" t="s">
        <v>42</v>
      </c>
      <c r="E48" s="94"/>
      <c r="F48" s="94">
        <f t="shared" si="8"/>
        <v>0</v>
      </c>
      <c r="G48" s="23"/>
    </row>
    <row r="49" spans="1:7" s="38" customFormat="1" ht="23.25" x14ac:dyDescent="0.35">
      <c r="A49" s="92">
        <f>A48+0.01</f>
        <v>5.0299999999999994</v>
      </c>
      <c r="B49" s="96" t="s">
        <v>56</v>
      </c>
      <c r="C49" s="94">
        <f>159.0144*1.2</f>
        <v>190.81727999999998</v>
      </c>
      <c r="D49" s="95" t="s">
        <v>51</v>
      </c>
      <c r="E49" s="94"/>
      <c r="F49" s="94">
        <f t="shared" si="8"/>
        <v>0</v>
      </c>
      <c r="G49" s="23"/>
    </row>
    <row r="50" spans="1:7" s="38" customFormat="1" ht="23.25" x14ac:dyDescent="0.35">
      <c r="A50" s="92">
        <f t="shared" si="7"/>
        <v>5.0399999999999991</v>
      </c>
      <c r="B50" s="96" t="s">
        <v>57</v>
      </c>
      <c r="C50" s="94">
        <f>593.024*1.2</f>
        <v>711.62879999999996</v>
      </c>
      <c r="D50" s="95" t="s">
        <v>51</v>
      </c>
      <c r="E50" s="94"/>
      <c r="F50" s="94">
        <f t="shared" si="8"/>
        <v>0</v>
      </c>
      <c r="G50" s="23"/>
    </row>
    <row r="51" spans="1:7" s="38" customFormat="1" ht="23.25" x14ac:dyDescent="0.35">
      <c r="A51" s="92">
        <f t="shared" si="7"/>
        <v>5.0499999999999989</v>
      </c>
      <c r="B51" s="96" t="s">
        <v>58</v>
      </c>
      <c r="C51" s="94">
        <f>489.98*1.2</f>
        <v>587.976</v>
      </c>
      <c r="D51" s="95" t="s">
        <v>51</v>
      </c>
      <c r="E51" s="94"/>
      <c r="F51" s="94">
        <f t="shared" si="8"/>
        <v>0</v>
      </c>
      <c r="G51" s="23"/>
    </row>
    <row r="52" spans="1:7" s="38" customFormat="1" ht="23.25" x14ac:dyDescent="0.35">
      <c r="A52" s="92">
        <f t="shared" si="7"/>
        <v>5.0599999999999987</v>
      </c>
      <c r="B52" s="96" t="s">
        <v>59</v>
      </c>
      <c r="C52" s="94">
        <v>255.05279999999996</v>
      </c>
      <c r="D52" s="95" t="s">
        <v>51</v>
      </c>
      <c r="E52" s="94"/>
      <c r="F52" s="94">
        <f t="shared" si="8"/>
        <v>0</v>
      </c>
      <c r="G52" s="23"/>
    </row>
    <row r="53" spans="1:7" s="38" customFormat="1" ht="46.5" x14ac:dyDescent="0.35">
      <c r="A53" s="92">
        <f t="shared" si="7"/>
        <v>5.0699999999999985</v>
      </c>
      <c r="B53" s="96" t="s">
        <v>60</v>
      </c>
      <c r="C53" s="94">
        <v>310.23551999999995</v>
      </c>
      <c r="D53" s="95" t="s">
        <v>51</v>
      </c>
      <c r="E53" s="94"/>
      <c r="F53" s="94">
        <f t="shared" si="8"/>
        <v>0</v>
      </c>
      <c r="G53" s="23"/>
    </row>
    <row r="54" spans="1:7" s="38" customFormat="1" ht="69.75" x14ac:dyDescent="0.35">
      <c r="A54" s="92">
        <f t="shared" si="7"/>
        <v>5.0799999999999983</v>
      </c>
      <c r="B54" s="96" t="s">
        <v>61</v>
      </c>
      <c r="C54" s="94">
        <v>40592.786688</v>
      </c>
      <c r="D54" s="95" t="s">
        <v>54</v>
      </c>
      <c r="E54" s="94"/>
      <c r="F54" s="94">
        <f t="shared" si="8"/>
        <v>0</v>
      </c>
      <c r="G54" s="23"/>
    </row>
    <row r="55" spans="1:7" s="38" customFormat="1" ht="46.5" x14ac:dyDescent="0.35">
      <c r="A55" s="92">
        <f>A50+0.01</f>
        <v>5.0499999999999989</v>
      </c>
      <c r="B55" s="96" t="s">
        <v>62</v>
      </c>
      <c r="C55" s="94">
        <v>455.03519999999997</v>
      </c>
      <c r="D55" s="95" t="s">
        <v>42</v>
      </c>
      <c r="E55" s="94"/>
      <c r="F55" s="94">
        <f t="shared" si="8"/>
        <v>0</v>
      </c>
      <c r="G55" s="23"/>
    </row>
    <row r="56" spans="1:7" s="38" customFormat="1" ht="23.25" x14ac:dyDescent="0.3">
      <c r="A56" s="92">
        <f t="shared" ref="A56" si="9">A55+0.01</f>
        <v>5.0599999999999987</v>
      </c>
      <c r="B56" s="96" t="s">
        <v>63</v>
      </c>
      <c r="C56" s="94">
        <v>1</v>
      </c>
      <c r="D56" s="95" t="s">
        <v>44</v>
      </c>
      <c r="E56" s="94"/>
      <c r="F56" s="94">
        <f t="shared" si="8"/>
        <v>0</v>
      </c>
      <c r="G56" s="44"/>
    </row>
    <row r="57" spans="1:7" s="38" customFormat="1" ht="23.25" x14ac:dyDescent="0.35">
      <c r="A57" s="61"/>
      <c r="B57" s="61"/>
      <c r="C57" s="23"/>
      <c r="D57" s="31"/>
      <c r="E57" s="35"/>
      <c r="F57" s="35"/>
      <c r="G57" s="44">
        <f>SUM(F47:F56)</f>
        <v>0</v>
      </c>
    </row>
    <row r="58" spans="1:7" s="38" customFormat="1" ht="23.25" x14ac:dyDescent="0.35">
      <c r="A58" s="61"/>
      <c r="B58" s="61"/>
      <c r="C58" s="23"/>
      <c r="D58" s="30"/>
      <c r="E58" s="23"/>
      <c r="F58" s="35"/>
      <c r="G58" s="23"/>
    </row>
    <row r="59" spans="1:7" s="38" customFormat="1" ht="23.25" x14ac:dyDescent="0.35">
      <c r="A59" s="97">
        <v>6</v>
      </c>
      <c r="B59" s="172" t="s">
        <v>213</v>
      </c>
      <c r="C59" s="78"/>
      <c r="D59" s="86"/>
      <c r="E59" s="35"/>
      <c r="F59" s="35"/>
      <c r="G59" s="35"/>
    </row>
    <row r="60" spans="1:7" s="38" customFormat="1" ht="23.25" x14ac:dyDescent="0.35">
      <c r="A60" s="91">
        <f>A59+0.01</f>
        <v>6.01</v>
      </c>
      <c r="B60" s="91" t="s">
        <v>214</v>
      </c>
      <c r="C60" s="78"/>
      <c r="D60" s="86"/>
      <c r="E60" s="35"/>
      <c r="F60" s="35"/>
      <c r="G60" s="35"/>
    </row>
    <row r="61" spans="1:7" s="38" customFormat="1" ht="23.25" x14ac:dyDescent="0.35">
      <c r="A61" s="91">
        <f t="shared" ref="A61:A65" si="10">A60+0.01</f>
        <v>6.02</v>
      </c>
      <c r="B61" s="78" t="s">
        <v>198</v>
      </c>
      <c r="C61" s="94">
        <f>C65*0.45*0.85</f>
        <v>37.309049999999999</v>
      </c>
      <c r="D61" s="91" t="s">
        <v>199</v>
      </c>
      <c r="E61" s="154"/>
      <c r="F61" s="15">
        <f>C61*E61</f>
        <v>0</v>
      </c>
      <c r="G61" s="35"/>
    </row>
    <row r="62" spans="1:7" s="38" customFormat="1" ht="23.25" x14ac:dyDescent="0.35">
      <c r="A62" s="91">
        <f t="shared" si="10"/>
        <v>6.0299999999999994</v>
      </c>
      <c r="B62" s="78" t="s">
        <v>215</v>
      </c>
      <c r="C62" s="94">
        <f>C61*0.45*0.25</f>
        <v>4.1972681249999999</v>
      </c>
      <c r="D62" s="91" t="str">
        <f>D61</f>
        <v>m3</v>
      </c>
      <c r="E62" s="154"/>
      <c r="F62" s="15">
        <f>C62*E62</f>
        <v>0</v>
      </c>
      <c r="G62" s="35"/>
    </row>
    <row r="63" spans="1:7" s="38" customFormat="1" ht="46.5" x14ac:dyDescent="0.35">
      <c r="A63" s="91">
        <f t="shared" si="10"/>
        <v>6.0399999999999991</v>
      </c>
      <c r="B63" s="78" t="s">
        <v>201</v>
      </c>
      <c r="C63" s="94">
        <f>C65*1.8</f>
        <v>175.572</v>
      </c>
      <c r="D63" s="91" t="s">
        <v>195</v>
      </c>
      <c r="E63" s="154"/>
      <c r="F63" s="15">
        <f>C63*E63</f>
        <v>0</v>
      </c>
      <c r="G63" s="35"/>
    </row>
    <row r="64" spans="1:7" s="38" customFormat="1" ht="46.5" x14ac:dyDescent="0.35">
      <c r="A64" s="91">
        <f t="shared" si="10"/>
        <v>6.0499999999999989</v>
      </c>
      <c r="B64" s="78" t="s">
        <v>159</v>
      </c>
      <c r="C64" s="94">
        <f>0.15*0.2*32*1.8</f>
        <v>1.728</v>
      </c>
      <c r="D64" s="91" t="s">
        <v>27</v>
      </c>
      <c r="E64" s="154"/>
      <c r="F64" s="15">
        <f>C64*E64</f>
        <v>0</v>
      </c>
      <c r="G64" s="35"/>
    </row>
    <row r="65" spans="1:7" s="38" customFormat="1" ht="46.5" x14ac:dyDescent="0.35">
      <c r="A65" s="91">
        <f t="shared" si="10"/>
        <v>6.0599999999999987</v>
      </c>
      <c r="B65" s="78" t="s">
        <v>38</v>
      </c>
      <c r="C65" s="94">
        <f>25.12*2+47.3</f>
        <v>97.539999999999992</v>
      </c>
      <c r="D65" s="171" t="s">
        <v>36</v>
      </c>
      <c r="E65" s="154"/>
      <c r="F65" s="15">
        <f>C65*E65</f>
        <v>0</v>
      </c>
    </row>
    <row r="66" spans="1:7" s="38" customFormat="1" ht="23.25" x14ac:dyDescent="0.35">
      <c r="A66" s="61"/>
      <c r="B66" s="61"/>
      <c r="C66" s="23"/>
      <c r="D66" s="30"/>
      <c r="E66" s="23"/>
      <c r="F66" s="35"/>
      <c r="G66" s="44">
        <f>SUM(F61:F65)</f>
        <v>0</v>
      </c>
    </row>
    <row r="67" spans="1:7" s="38" customFormat="1" ht="23.25" x14ac:dyDescent="0.35">
      <c r="A67" s="61"/>
      <c r="B67" s="61"/>
      <c r="C67" s="23"/>
      <c r="D67" s="30"/>
      <c r="E67" s="23"/>
      <c r="F67" s="35"/>
      <c r="G67" s="23"/>
    </row>
    <row r="68" spans="1:7" s="38" customFormat="1" ht="45" x14ac:dyDescent="0.2">
      <c r="A68" s="160">
        <v>7</v>
      </c>
      <c r="B68" s="161" t="s">
        <v>154</v>
      </c>
      <c r="C68" s="154"/>
      <c r="D68" s="154"/>
      <c r="E68" s="154"/>
      <c r="F68" s="154">
        <f t="shared" ref="F68:F98" si="11">C68*E68</f>
        <v>0</v>
      </c>
      <c r="G68" s="158"/>
    </row>
    <row r="69" spans="1:7" s="38" customFormat="1" ht="23.25" x14ac:dyDescent="0.2">
      <c r="A69" s="80">
        <f>A68+0.01</f>
        <v>7.01</v>
      </c>
      <c r="B69" s="163" t="s">
        <v>190</v>
      </c>
      <c r="C69" s="154">
        <v>8.82</v>
      </c>
      <c r="D69" s="154" t="s">
        <v>27</v>
      </c>
      <c r="E69" s="154"/>
      <c r="F69" s="154">
        <f>C69*E69</f>
        <v>0</v>
      </c>
      <c r="G69" s="158"/>
    </row>
    <row r="70" spans="1:7" s="38" customFormat="1" ht="23.25" x14ac:dyDescent="0.2">
      <c r="A70" s="80">
        <f t="shared" ref="A70:A97" si="12">A69+0.01</f>
        <v>7.02</v>
      </c>
      <c r="B70" s="163" t="s">
        <v>155</v>
      </c>
      <c r="C70" s="154">
        <v>41.4</v>
      </c>
      <c r="D70" s="154" t="s">
        <v>27</v>
      </c>
      <c r="E70" s="154"/>
      <c r="F70" s="154">
        <f t="shared" si="11"/>
        <v>0</v>
      </c>
      <c r="G70" s="158"/>
    </row>
    <row r="71" spans="1:7" s="38" customFormat="1" ht="23.25" x14ac:dyDescent="0.2">
      <c r="A71" s="80">
        <f t="shared" si="12"/>
        <v>7.0299999999999994</v>
      </c>
      <c r="B71" s="163" t="s">
        <v>156</v>
      </c>
      <c r="C71" s="154">
        <v>43.1</v>
      </c>
      <c r="D71" s="154" t="s">
        <v>28</v>
      </c>
      <c r="E71" s="154"/>
      <c r="F71" s="154">
        <f t="shared" si="11"/>
        <v>0</v>
      </c>
      <c r="G71" s="158"/>
    </row>
    <row r="72" spans="1:7" s="38" customFormat="1" ht="46.5" x14ac:dyDescent="0.2">
      <c r="A72" s="80">
        <f t="shared" si="12"/>
        <v>7.0399999999999991</v>
      </c>
      <c r="B72" s="163" t="s">
        <v>157</v>
      </c>
      <c r="C72" s="154">
        <v>8.65</v>
      </c>
      <c r="D72" s="154" t="s">
        <v>27</v>
      </c>
      <c r="E72" s="154"/>
      <c r="F72" s="154">
        <f t="shared" si="11"/>
        <v>0</v>
      </c>
      <c r="G72" s="158"/>
    </row>
    <row r="73" spans="1:7" s="38" customFormat="1" ht="46.5" x14ac:dyDescent="0.2">
      <c r="A73" s="80">
        <f t="shared" si="12"/>
        <v>7.0499999999999989</v>
      </c>
      <c r="B73" s="163" t="s">
        <v>158</v>
      </c>
      <c r="C73" s="154">
        <v>2.94</v>
      </c>
      <c r="D73" s="154" t="s">
        <v>27</v>
      </c>
      <c r="E73" s="154"/>
      <c r="F73" s="154">
        <f t="shared" si="11"/>
        <v>0</v>
      </c>
      <c r="G73" s="158"/>
    </row>
    <row r="74" spans="1:7" s="38" customFormat="1" ht="46.5" x14ac:dyDescent="0.2">
      <c r="A74" s="80">
        <f t="shared" si="12"/>
        <v>7.0599999999999987</v>
      </c>
      <c r="B74" s="163" t="s">
        <v>159</v>
      </c>
      <c r="C74" s="154">
        <v>0.82</v>
      </c>
      <c r="D74" s="154" t="s">
        <v>27</v>
      </c>
      <c r="E74" s="154"/>
      <c r="F74" s="154">
        <f t="shared" si="11"/>
        <v>0</v>
      </c>
      <c r="G74" s="158"/>
    </row>
    <row r="75" spans="1:7" s="38" customFormat="1" ht="46.5" x14ac:dyDescent="0.2">
      <c r="A75" s="80">
        <f t="shared" si="12"/>
        <v>7.0699999999999985</v>
      </c>
      <c r="B75" s="163" t="s">
        <v>160</v>
      </c>
      <c r="C75" s="154">
        <v>0.89</v>
      </c>
      <c r="D75" s="154" t="s">
        <v>27</v>
      </c>
      <c r="E75" s="154"/>
      <c r="F75" s="154">
        <f t="shared" si="11"/>
        <v>0</v>
      </c>
      <c r="G75" s="158"/>
    </row>
    <row r="76" spans="1:7" s="38" customFormat="1" ht="46.5" x14ac:dyDescent="0.2">
      <c r="A76" s="80">
        <f t="shared" si="12"/>
        <v>7.0799999999999983</v>
      </c>
      <c r="B76" s="163" t="s">
        <v>161</v>
      </c>
      <c r="C76" s="154">
        <v>24.08</v>
      </c>
      <c r="D76" s="154" t="s">
        <v>29</v>
      </c>
      <c r="E76" s="154"/>
      <c r="F76" s="154">
        <f t="shared" si="11"/>
        <v>0</v>
      </c>
      <c r="G76" s="158"/>
    </row>
    <row r="77" spans="1:7" s="38" customFormat="1" ht="46.5" x14ac:dyDescent="0.2">
      <c r="A77" s="80">
        <f t="shared" si="12"/>
        <v>7.0899999999999981</v>
      </c>
      <c r="B77" s="163" t="s">
        <v>162</v>
      </c>
      <c r="C77" s="154">
        <v>15.84</v>
      </c>
      <c r="D77" s="154" t="s">
        <v>29</v>
      </c>
      <c r="E77" s="154"/>
      <c r="F77" s="154">
        <f t="shared" si="11"/>
        <v>0</v>
      </c>
      <c r="G77" s="158"/>
    </row>
    <row r="78" spans="1:7" s="38" customFormat="1" ht="46.5" x14ac:dyDescent="0.2">
      <c r="A78" s="80">
        <f t="shared" si="12"/>
        <v>7.0999999999999979</v>
      </c>
      <c r="B78" s="163" t="s">
        <v>163</v>
      </c>
      <c r="C78" s="154">
        <v>127.8</v>
      </c>
      <c r="D78" s="154" t="s">
        <v>29</v>
      </c>
      <c r="E78" s="154"/>
      <c r="F78" s="154">
        <f t="shared" si="11"/>
        <v>0</v>
      </c>
      <c r="G78" s="158"/>
    </row>
    <row r="79" spans="1:7" s="38" customFormat="1" ht="46.5" x14ac:dyDescent="0.2">
      <c r="A79" s="80">
        <f t="shared" si="12"/>
        <v>7.1099999999999977</v>
      </c>
      <c r="B79" s="163" t="s">
        <v>164</v>
      </c>
      <c r="C79" s="154">
        <v>25.56</v>
      </c>
      <c r="D79" s="154" t="s">
        <v>29</v>
      </c>
      <c r="E79" s="154"/>
      <c r="F79" s="154">
        <f t="shared" si="11"/>
        <v>0</v>
      </c>
      <c r="G79" s="158"/>
    </row>
    <row r="80" spans="1:7" s="38" customFormat="1" ht="46.5" x14ac:dyDescent="0.2">
      <c r="A80" s="80">
        <f t="shared" si="12"/>
        <v>7.1199999999999974</v>
      </c>
      <c r="B80" s="163" t="s">
        <v>165</v>
      </c>
      <c r="C80" s="154">
        <v>15.44</v>
      </c>
      <c r="D80" s="154" t="s">
        <v>29</v>
      </c>
      <c r="E80" s="154"/>
      <c r="F80" s="154">
        <f t="shared" si="11"/>
        <v>0</v>
      </c>
      <c r="G80" s="158"/>
    </row>
    <row r="81" spans="1:7" s="38" customFormat="1" ht="46.5" x14ac:dyDescent="0.2">
      <c r="A81" s="80">
        <f t="shared" si="12"/>
        <v>7.1299999999999972</v>
      </c>
      <c r="B81" s="163" t="s">
        <v>166</v>
      </c>
      <c r="C81" s="154">
        <v>5.88</v>
      </c>
      <c r="D81" s="154" t="s">
        <v>29</v>
      </c>
      <c r="E81" s="154"/>
      <c r="F81" s="154">
        <f t="shared" si="11"/>
        <v>0</v>
      </c>
      <c r="G81" s="158"/>
    </row>
    <row r="82" spans="1:7" s="38" customFormat="1" ht="46.5" x14ac:dyDescent="0.2">
      <c r="A82" s="80">
        <f t="shared" si="12"/>
        <v>7.139999999999997</v>
      </c>
      <c r="B82" s="163" t="s">
        <v>167</v>
      </c>
      <c r="C82" s="154">
        <v>5.99</v>
      </c>
      <c r="D82" s="154" t="s">
        <v>27</v>
      </c>
      <c r="E82" s="154"/>
      <c r="F82" s="154">
        <f t="shared" si="11"/>
        <v>0</v>
      </c>
      <c r="G82" s="158"/>
    </row>
    <row r="83" spans="1:7" s="38" customFormat="1" ht="23.25" x14ac:dyDescent="0.2">
      <c r="A83" s="80">
        <f t="shared" si="12"/>
        <v>7.1499999999999968</v>
      </c>
      <c r="B83" s="163" t="s">
        <v>168</v>
      </c>
      <c r="C83" s="154">
        <v>49.88</v>
      </c>
      <c r="D83" s="154" t="s">
        <v>29</v>
      </c>
      <c r="E83" s="154"/>
      <c r="F83" s="154">
        <f t="shared" si="11"/>
        <v>0</v>
      </c>
      <c r="G83" s="158"/>
    </row>
    <row r="84" spans="1:7" s="38" customFormat="1" ht="46.5" x14ac:dyDescent="0.2">
      <c r="A84" s="80">
        <f t="shared" si="12"/>
        <v>7.1599999999999966</v>
      </c>
      <c r="B84" s="163" t="s">
        <v>169</v>
      </c>
      <c r="C84" s="154">
        <v>29.18</v>
      </c>
      <c r="D84" s="154" t="s">
        <v>29</v>
      </c>
      <c r="E84" s="154"/>
      <c r="F84" s="154">
        <f t="shared" si="11"/>
        <v>0</v>
      </c>
      <c r="G84" s="158"/>
    </row>
    <row r="85" spans="1:7" s="38" customFormat="1" ht="46.5" x14ac:dyDescent="0.2">
      <c r="A85" s="80">
        <f t="shared" si="12"/>
        <v>7.1699999999999964</v>
      </c>
      <c r="B85" s="163" t="s">
        <v>170</v>
      </c>
      <c r="C85" s="154">
        <v>2.15</v>
      </c>
      <c r="D85" s="154" t="s">
        <v>27</v>
      </c>
      <c r="E85" s="154"/>
      <c r="F85" s="154">
        <f t="shared" si="11"/>
        <v>0</v>
      </c>
      <c r="G85" s="158"/>
    </row>
    <row r="86" spans="1:7" s="38" customFormat="1" ht="23.25" x14ac:dyDescent="0.2">
      <c r="A86" s="80">
        <f t="shared" si="12"/>
        <v>7.1799999999999962</v>
      </c>
      <c r="B86" s="163" t="s">
        <v>39</v>
      </c>
      <c r="C86" s="154">
        <v>17.760000000000002</v>
      </c>
      <c r="D86" s="154" t="s">
        <v>29</v>
      </c>
      <c r="E86" s="154"/>
      <c r="F86" s="154">
        <f t="shared" si="11"/>
        <v>0</v>
      </c>
      <c r="G86" s="158"/>
    </row>
    <row r="87" spans="1:7" s="38" customFormat="1" ht="23.25" x14ac:dyDescent="0.2">
      <c r="A87" s="80">
        <f t="shared" si="12"/>
        <v>7.1899999999999959</v>
      </c>
      <c r="B87" s="163" t="s">
        <v>171</v>
      </c>
      <c r="C87" s="154">
        <v>2.66</v>
      </c>
      <c r="D87" s="154" t="s">
        <v>29</v>
      </c>
      <c r="E87" s="154"/>
      <c r="F87" s="154">
        <f t="shared" si="11"/>
        <v>0</v>
      </c>
      <c r="G87" s="158"/>
    </row>
    <row r="88" spans="1:7" s="38" customFormat="1" ht="23.25" x14ac:dyDescent="0.2">
      <c r="A88" s="80">
        <f t="shared" si="12"/>
        <v>7.1999999999999957</v>
      </c>
      <c r="B88" s="163" t="s">
        <v>172</v>
      </c>
      <c r="C88" s="154">
        <v>2</v>
      </c>
      <c r="D88" s="154" t="s">
        <v>29</v>
      </c>
      <c r="E88" s="154"/>
      <c r="F88" s="154">
        <f t="shared" si="11"/>
        <v>0</v>
      </c>
      <c r="G88" s="158"/>
    </row>
    <row r="89" spans="1:7" s="38" customFormat="1" ht="23.25" x14ac:dyDescent="0.2">
      <c r="A89" s="80">
        <f t="shared" si="12"/>
        <v>7.2099999999999955</v>
      </c>
      <c r="B89" s="163" t="s">
        <v>173</v>
      </c>
      <c r="C89" s="154">
        <v>26.080000000000002</v>
      </c>
      <c r="D89" s="154" t="s">
        <v>29</v>
      </c>
      <c r="E89" s="154"/>
      <c r="F89" s="154">
        <f t="shared" si="11"/>
        <v>0</v>
      </c>
      <c r="G89" s="158"/>
    </row>
    <row r="90" spans="1:7" s="38" customFormat="1" ht="23.25" x14ac:dyDescent="0.2">
      <c r="A90" s="80">
        <f t="shared" si="12"/>
        <v>7.2199999999999953</v>
      </c>
      <c r="B90" s="163" t="s">
        <v>34</v>
      </c>
      <c r="C90" s="154">
        <v>145.52799999999999</v>
      </c>
      <c r="D90" s="154" t="s">
        <v>29</v>
      </c>
      <c r="E90" s="154"/>
      <c r="F90" s="154">
        <f t="shared" si="11"/>
        <v>0</v>
      </c>
      <c r="G90" s="158"/>
    </row>
    <row r="91" spans="1:7" s="38" customFormat="1" ht="23.25" x14ac:dyDescent="0.2">
      <c r="A91" s="80">
        <f t="shared" si="12"/>
        <v>7.2299999999999951</v>
      </c>
      <c r="B91" s="163" t="s">
        <v>40</v>
      </c>
      <c r="C91" s="154">
        <v>42.352000000000004</v>
      </c>
      <c r="D91" s="154" t="s">
        <v>36</v>
      </c>
      <c r="E91" s="154"/>
      <c r="F91" s="154">
        <f t="shared" si="11"/>
        <v>0</v>
      </c>
      <c r="G91" s="158"/>
    </row>
    <row r="92" spans="1:7" s="38" customFormat="1" ht="46.5" x14ac:dyDescent="0.2">
      <c r="A92" s="80">
        <f t="shared" si="12"/>
        <v>7.2399999999999949</v>
      </c>
      <c r="B92" s="163" t="s">
        <v>174</v>
      </c>
      <c r="C92" s="154">
        <v>145.52799999999999</v>
      </c>
      <c r="D92" s="154" t="s">
        <v>29</v>
      </c>
      <c r="E92" s="154"/>
      <c r="F92" s="154">
        <f t="shared" si="11"/>
        <v>0</v>
      </c>
      <c r="G92" s="158"/>
    </row>
    <row r="93" spans="1:7" s="38" customFormat="1" ht="23.25" x14ac:dyDescent="0.2">
      <c r="A93" s="80">
        <f t="shared" si="12"/>
        <v>7.2499999999999947</v>
      </c>
      <c r="B93" s="163" t="s">
        <v>175</v>
      </c>
      <c r="C93" s="154">
        <v>21.312000000000001</v>
      </c>
      <c r="D93" s="154" t="s">
        <v>29</v>
      </c>
      <c r="E93" s="154"/>
      <c r="F93" s="154">
        <f t="shared" si="11"/>
        <v>0</v>
      </c>
      <c r="G93" s="158"/>
    </row>
    <row r="94" spans="1:7" s="38" customFormat="1" ht="46.5" x14ac:dyDescent="0.2">
      <c r="A94" s="80">
        <f t="shared" si="12"/>
        <v>7.2599999999999945</v>
      </c>
      <c r="B94" s="163" t="s">
        <v>149</v>
      </c>
      <c r="C94" s="154">
        <v>2.556</v>
      </c>
      <c r="D94" s="154" t="s">
        <v>27</v>
      </c>
      <c r="E94" s="154"/>
      <c r="F94" s="154">
        <f t="shared" si="11"/>
        <v>0</v>
      </c>
      <c r="G94" s="158"/>
    </row>
    <row r="95" spans="1:7" s="38" customFormat="1" ht="23.25" x14ac:dyDescent="0.2">
      <c r="A95" s="80">
        <f t="shared" si="12"/>
        <v>7.2699999999999942</v>
      </c>
      <c r="B95" s="163" t="s">
        <v>148</v>
      </c>
      <c r="C95" s="154">
        <v>5.54</v>
      </c>
      <c r="D95" s="154" t="s">
        <v>28</v>
      </c>
      <c r="E95" s="154"/>
      <c r="F95" s="154">
        <f t="shared" si="11"/>
        <v>0</v>
      </c>
      <c r="G95" s="158"/>
    </row>
    <row r="96" spans="1:7" s="38" customFormat="1" ht="23.25" x14ac:dyDescent="0.2">
      <c r="A96" s="80">
        <f t="shared" si="12"/>
        <v>7.279999999999994</v>
      </c>
      <c r="B96" s="163" t="s">
        <v>176</v>
      </c>
      <c r="C96" s="154">
        <v>16.559999999999999</v>
      </c>
      <c r="D96" s="154" t="s">
        <v>27</v>
      </c>
      <c r="E96" s="154"/>
      <c r="F96" s="154">
        <f t="shared" si="11"/>
        <v>0</v>
      </c>
      <c r="G96" s="158"/>
    </row>
    <row r="97" spans="1:7" s="38" customFormat="1" ht="46.5" x14ac:dyDescent="0.2">
      <c r="A97" s="60">
        <f t="shared" si="12"/>
        <v>7.2899999999999938</v>
      </c>
      <c r="B97" s="163" t="s">
        <v>177</v>
      </c>
      <c r="C97" s="154">
        <v>250</v>
      </c>
      <c r="D97" s="154" t="s">
        <v>68</v>
      </c>
      <c r="E97" s="154"/>
      <c r="F97" s="154">
        <f t="shared" si="11"/>
        <v>0</v>
      </c>
      <c r="G97" s="158"/>
    </row>
    <row r="98" spans="1:7" s="38" customFormat="1" ht="23.25" x14ac:dyDescent="0.2">
      <c r="A98" s="164"/>
      <c r="B98" s="163"/>
      <c r="C98" s="154"/>
      <c r="D98" s="154"/>
      <c r="E98" s="158"/>
      <c r="F98" s="154">
        <f t="shared" si="11"/>
        <v>0</v>
      </c>
      <c r="G98" s="158">
        <f>SUM(F69:F97)</f>
        <v>0</v>
      </c>
    </row>
    <row r="99" spans="1:7" s="38" customFormat="1" ht="23.25" x14ac:dyDescent="0.2">
      <c r="A99" s="164"/>
      <c r="B99" s="163"/>
      <c r="C99" s="154"/>
      <c r="D99" s="154"/>
      <c r="E99" s="158"/>
      <c r="F99" s="154"/>
      <c r="G99" s="158"/>
    </row>
    <row r="100" spans="1:7" s="38" customFormat="1" ht="45" x14ac:dyDescent="0.2">
      <c r="A100" s="160">
        <v>8</v>
      </c>
      <c r="B100" s="161" t="s">
        <v>154</v>
      </c>
      <c r="C100" s="154"/>
      <c r="D100" s="154"/>
      <c r="E100" s="154"/>
      <c r="F100" s="154">
        <f t="shared" ref="F100" si="13">C100*E100</f>
        <v>0</v>
      </c>
      <c r="G100" s="158"/>
    </row>
    <row r="101" spans="1:7" s="38" customFormat="1" ht="23.25" x14ac:dyDescent="0.2">
      <c r="A101" s="80">
        <f>A100+0.01</f>
        <v>8.01</v>
      </c>
      <c r="B101" s="163" t="s">
        <v>190</v>
      </c>
      <c r="C101" s="154">
        <v>8.82</v>
      </c>
      <c r="D101" s="154" t="s">
        <v>27</v>
      </c>
      <c r="E101" s="154"/>
      <c r="F101" s="154">
        <f>C101*E101</f>
        <v>0</v>
      </c>
      <c r="G101" s="158"/>
    </row>
    <row r="102" spans="1:7" s="38" customFormat="1" ht="23.25" x14ac:dyDescent="0.2">
      <c r="A102" s="80">
        <f t="shared" ref="A102:A129" si="14">A101+0.01</f>
        <v>8.02</v>
      </c>
      <c r="B102" s="163" t="s">
        <v>155</v>
      </c>
      <c r="C102" s="154">
        <v>41.4</v>
      </c>
      <c r="D102" s="154" t="s">
        <v>27</v>
      </c>
      <c r="E102" s="154"/>
      <c r="F102" s="154">
        <f t="shared" ref="F102:F130" si="15">C102*E102</f>
        <v>0</v>
      </c>
      <c r="G102" s="158"/>
    </row>
    <row r="103" spans="1:7" s="38" customFormat="1" ht="23.25" x14ac:dyDescent="0.2">
      <c r="A103" s="80">
        <f t="shared" si="14"/>
        <v>8.0299999999999994</v>
      </c>
      <c r="B103" s="163" t="s">
        <v>156</v>
      </c>
      <c r="C103" s="154">
        <v>43.1</v>
      </c>
      <c r="D103" s="154" t="s">
        <v>28</v>
      </c>
      <c r="E103" s="154"/>
      <c r="F103" s="154">
        <f t="shared" si="15"/>
        <v>0</v>
      </c>
      <c r="G103" s="158"/>
    </row>
    <row r="104" spans="1:7" s="38" customFormat="1" ht="46.5" x14ac:dyDescent="0.2">
      <c r="A104" s="80">
        <f t="shared" si="14"/>
        <v>8.0399999999999991</v>
      </c>
      <c r="B104" s="163" t="s">
        <v>157</v>
      </c>
      <c r="C104" s="154">
        <v>8.65</v>
      </c>
      <c r="D104" s="154" t="s">
        <v>27</v>
      </c>
      <c r="E104" s="154"/>
      <c r="F104" s="154">
        <f t="shared" si="15"/>
        <v>0</v>
      </c>
      <c r="G104" s="158"/>
    </row>
    <row r="105" spans="1:7" s="38" customFormat="1" ht="46.5" x14ac:dyDescent="0.2">
      <c r="A105" s="80">
        <f t="shared" si="14"/>
        <v>8.0499999999999989</v>
      </c>
      <c r="B105" s="163" t="s">
        <v>158</v>
      </c>
      <c r="C105" s="154">
        <v>2.94</v>
      </c>
      <c r="D105" s="154" t="s">
        <v>27</v>
      </c>
      <c r="E105" s="154"/>
      <c r="F105" s="154">
        <f t="shared" si="15"/>
        <v>0</v>
      </c>
      <c r="G105" s="158"/>
    </row>
    <row r="106" spans="1:7" s="38" customFormat="1" ht="46.5" x14ac:dyDescent="0.2">
      <c r="A106" s="80">
        <f t="shared" si="14"/>
        <v>8.0599999999999987</v>
      </c>
      <c r="B106" s="163" t="s">
        <v>159</v>
      </c>
      <c r="C106" s="154">
        <v>0.82</v>
      </c>
      <c r="D106" s="154" t="s">
        <v>27</v>
      </c>
      <c r="E106" s="154"/>
      <c r="F106" s="154">
        <f t="shared" si="15"/>
        <v>0</v>
      </c>
      <c r="G106" s="158"/>
    </row>
    <row r="107" spans="1:7" s="38" customFormat="1" ht="46.5" x14ac:dyDescent="0.2">
      <c r="A107" s="80">
        <f t="shared" si="14"/>
        <v>8.0699999999999985</v>
      </c>
      <c r="B107" s="163" t="s">
        <v>160</v>
      </c>
      <c r="C107" s="154">
        <v>0.89</v>
      </c>
      <c r="D107" s="154" t="s">
        <v>27</v>
      </c>
      <c r="E107" s="154"/>
      <c r="F107" s="154">
        <f t="shared" si="15"/>
        <v>0</v>
      </c>
      <c r="G107" s="158"/>
    </row>
    <row r="108" spans="1:7" s="38" customFormat="1" ht="46.5" x14ac:dyDescent="0.2">
      <c r="A108" s="80">
        <f t="shared" si="14"/>
        <v>8.0799999999999983</v>
      </c>
      <c r="B108" s="163" t="s">
        <v>161</v>
      </c>
      <c r="C108" s="154">
        <v>24.08</v>
      </c>
      <c r="D108" s="154" t="s">
        <v>29</v>
      </c>
      <c r="E108" s="154"/>
      <c r="F108" s="154">
        <f t="shared" si="15"/>
        <v>0</v>
      </c>
      <c r="G108" s="158"/>
    </row>
    <row r="109" spans="1:7" s="38" customFormat="1" ht="46.5" x14ac:dyDescent="0.2">
      <c r="A109" s="80">
        <f t="shared" si="14"/>
        <v>8.0899999999999981</v>
      </c>
      <c r="B109" s="163" t="s">
        <v>162</v>
      </c>
      <c r="C109" s="154">
        <v>15.84</v>
      </c>
      <c r="D109" s="154" t="s">
        <v>29</v>
      </c>
      <c r="E109" s="154"/>
      <c r="F109" s="154">
        <f t="shared" si="15"/>
        <v>0</v>
      </c>
      <c r="G109" s="158"/>
    </row>
    <row r="110" spans="1:7" s="38" customFormat="1" ht="46.5" x14ac:dyDescent="0.2">
      <c r="A110" s="80">
        <f t="shared" si="14"/>
        <v>8.0999999999999979</v>
      </c>
      <c r="B110" s="163" t="s">
        <v>163</v>
      </c>
      <c r="C110" s="154">
        <v>127.8</v>
      </c>
      <c r="D110" s="154" t="s">
        <v>29</v>
      </c>
      <c r="E110" s="154"/>
      <c r="F110" s="154">
        <f t="shared" si="15"/>
        <v>0</v>
      </c>
      <c r="G110" s="158"/>
    </row>
    <row r="111" spans="1:7" s="38" customFormat="1" ht="46.5" x14ac:dyDescent="0.2">
      <c r="A111" s="80">
        <f t="shared" si="14"/>
        <v>8.1099999999999977</v>
      </c>
      <c r="B111" s="163" t="s">
        <v>164</v>
      </c>
      <c r="C111" s="154">
        <v>25.56</v>
      </c>
      <c r="D111" s="154" t="s">
        <v>29</v>
      </c>
      <c r="E111" s="154"/>
      <c r="F111" s="154">
        <f t="shared" si="15"/>
        <v>0</v>
      </c>
      <c r="G111" s="158"/>
    </row>
    <row r="112" spans="1:7" s="38" customFormat="1" ht="46.5" x14ac:dyDescent="0.2">
      <c r="A112" s="80">
        <f t="shared" si="14"/>
        <v>8.1199999999999974</v>
      </c>
      <c r="B112" s="163" t="s">
        <v>165</v>
      </c>
      <c r="C112" s="154">
        <v>15.44</v>
      </c>
      <c r="D112" s="154" t="s">
        <v>29</v>
      </c>
      <c r="E112" s="154"/>
      <c r="F112" s="154">
        <f t="shared" si="15"/>
        <v>0</v>
      </c>
      <c r="G112" s="158"/>
    </row>
    <row r="113" spans="1:7" s="38" customFormat="1" ht="46.5" x14ac:dyDescent="0.2">
      <c r="A113" s="80">
        <f t="shared" si="14"/>
        <v>8.1299999999999972</v>
      </c>
      <c r="B113" s="163" t="s">
        <v>166</v>
      </c>
      <c r="C113" s="154">
        <v>5.88</v>
      </c>
      <c r="D113" s="154" t="s">
        <v>29</v>
      </c>
      <c r="E113" s="154"/>
      <c r="F113" s="154">
        <f t="shared" si="15"/>
        <v>0</v>
      </c>
      <c r="G113" s="158"/>
    </row>
    <row r="114" spans="1:7" s="38" customFormat="1" ht="46.5" x14ac:dyDescent="0.2">
      <c r="A114" s="80">
        <f t="shared" si="14"/>
        <v>8.139999999999997</v>
      </c>
      <c r="B114" s="163" t="s">
        <v>167</v>
      </c>
      <c r="C114" s="154">
        <v>5.99</v>
      </c>
      <c r="D114" s="154" t="s">
        <v>27</v>
      </c>
      <c r="E114" s="154"/>
      <c r="F114" s="154">
        <f t="shared" si="15"/>
        <v>0</v>
      </c>
      <c r="G114" s="158"/>
    </row>
    <row r="115" spans="1:7" s="38" customFormat="1" ht="23.25" x14ac:dyDescent="0.2">
      <c r="A115" s="80">
        <f t="shared" si="14"/>
        <v>8.1499999999999968</v>
      </c>
      <c r="B115" s="163" t="s">
        <v>168</v>
      </c>
      <c r="C115" s="154">
        <v>49.88</v>
      </c>
      <c r="D115" s="154" t="s">
        <v>29</v>
      </c>
      <c r="E115" s="154"/>
      <c r="F115" s="154">
        <f t="shared" si="15"/>
        <v>0</v>
      </c>
      <c r="G115" s="158"/>
    </row>
    <row r="116" spans="1:7" s="38" customFormat="1" ht="46.5" x14ac:dyDescent="0.2">
      <c r="A116" s="80">
        <f t="shared" si="14"/>
        <v>8.1599999999999966</v>
      </c>
      <c r="B116" s="163" t="s">
        <v>169</v>
      </c>
      <c r="C116" s="154">
        <v>29.18</v>
      </c>
      <c r="D116" s="154" t="s">
        <v>29</v>
      </c>
      <c r="E116" s="154"/>
      <c r="F116" s="154">
        <f t="shared" si="15"/>
        <v>0</v>
      </c>
      <c r="G116" s="158"/>
    </row>
    <row r="117" spans="1:7" s="38" customFormat="1" ht="46.5" x14ac:dyDescent="0.2">
      <c r="A117" s="80">
        <f t="shared" si="14"/>
        <v>8.1699999999999964</v>
      </c>
      <c r="B117" s="163" t="s">
        <v>170</v>
      </c>
      <c r="C117" s="154">
        <v>2.15</v>
      </c>
      <c r="D117" s="154" t="s">
        <v>27</v>
      </c>
      <c r="E117" s="154"/>
      <c r="F117" s="154">
        <f t="shared" si="15"/>
        <v>0</v>
      </c>
      <c r="G117" s="158"/>
    </row>
    <row r="118" spans="1:7" s="38" customFormat="1" ht="23.25" x14ac:dyDescent="0.2">
      <c r="A118" s="80">
        <f t="shared" si="14"/>
        <v>8.1799999999999962</v>
      </c>
      <c r="B118" s="163" t="s">
        <v>39</v>
      </c>
      <c r="C118" s="154">
        <v>17.760000000000002</v>
      </c>
      <c r="D118" s="154" t="s">
        <v>29</v>
      </c>
      <c r="E118" s="154"/>
      <c r="F118" s="154">
        <f t="shared" si="15"/>
        <v>0</v>
      </c>
      <c r="G118" s="158"/>
    </row>
    <row r="119" spans="1:7" s="38" customFormat="1" ht="23.25" x14ac:dyDescent="0.2">
      <c r="A119" s="80">
        <f t="shared" si="14"/>
        <v>8.1899999999999959</v>
      </c>
      <c r="B119" s="163" t="s">
        <v>171</v>
      </c>
      <c r="C119" s="154">
        <v>2.66</v>
      </c>
      <c r="D119" s="154" t="s">
        <v>29</v>
      </c>
      <c r="E119" s="154"/>
      <c r="F119" s="154">
        <f t="shared" si="15"/>
        <v>0</v>
      </c>
      <c r="G119" s="158"/>
    </row>
    <row r="120" spans="1:7" s="38" customFormat="1" ht="23.25" x14ac:dyDescent="0.2">
      <c r="A120" s="80">
        <f t="shared" si="14"/>
        <v>8.1999999999999957</v>
      </c>
      <c r="B120" s="163" t="s">
        <v>172</v>
      </c>
      <c r="C120" s="154">
        <v>2</v>
      </c>
      <c r="D120" s="154" t="s">
        <v>29</v>
      </c>
      <c r="E120" s="154"/>
      <c r="F120" s="154">
        <f t="shared" si="15"/>
        <v>0</v>
      </c>
      <c r="G120" s="158"/>
    </row>
    <row r="121" spans="1:7" s="38" customFormat="1" ht="23.25" x14ac:dyDescent="0.2">
      <c r="A121" s="80">
        <f t="shared" si="14"/>
        <v>8.2099999999999955</v>
      </c>
      <c r="B121" s="163" t="s">
        <v>173</v>
      </c>
      <c r="C121" s="154">
        <v>26.080000000000002</v>
      </c>
      <c r="D121" s="154" t="s">
        <v>29</v>
      </c>
      <c r="E121" s="154"/>
      <c r="F121" s="154">
        <f t="shared" si="15"/>
        <v>0</v>
      </c>
      <c r="G121" s="158"/>
    </row>
    <row r="122" spans="1:7" s="38" customFormat="1" ht="23.25" x14ac:dyDescent="0.2">
      <c r="A122" s="80">
        <f t="shared" si="14"/>
        <v>8.2199999999999953</v>
      </c>
      <c r="B122" s="163" t="s">
        <v>34</v>
      </c>
      <c r="C122" s="154">
        <v>145.52799999999999</v>
      </c>
      <c r="D122" s="154" t="s">
        <v>29</v>
      </c>
      <c r="E122" s="154"/>
      <c r="F122" s="154">
        <f t="shared" si="15"/>
        <v>0</v>
      </c>
      <c r="G122" s="158"/>
    </row>
    <row r="123" spans="1:7" s="38" customFormat="1" ht="23.25" x14ac:dyDescent="0.2">
      <c r="A123" s="80">
        <f t="shared" si="14"/>
        <v>8.2299999999999951</v>
      </c>
      <c r="B123" s="163" t="s">
        <v>40</v>
      </c>
      <c r="C123" s="154">
        <v>42.352000000000004</v>
      </c>
      <c r="D123" s="154" t="s">
        <v>36</v>
      </c>
      <c r="E123" s="154"/>
      <c r="F123" s="154">
        <f t="shared" si="15"/>
        <v>0</v>
      </c>
      <c r="G123" s="158"/>
    </row>
    <row r="124" spans="1:7" s="38" customFormat="1" ht="46.5" x14ac:dyDescent="0.2">
      <c r="A124" s="80">
        <f t="shared" si="14"/>
        <v>8.2399999999999949</v>
      </c>
      <c r="B124" s="163" t="s">
        <v>174</v>
      </c>
      <c r="C124" s="154">
        <v>145.52799999999999</v>
      </c>
      <c r="D124" s="154" t="s">
        <v>29</v>
      </c>
      <c r="E124" s="154"/>
      <c r="F124" s="154">
        <f t="shared" si="15"/>
        <v>0</v>
      </c>
      <c r="G124" s="158"/>
    </row>
    <row r="125" spans="1:7" s="38" customFormat="1" ht="23.25" x14ac:dyDescent="0.2">
      <c r="A125" s="80">
        <f t="shared" si="14"/>
        <v>8.2499999999999947</v>
      </c>
      <c r="B125" s="163" t="s">
        <v>175</v>
      </c>
      <c r="C125" s="154">
        <v>21.312000000000001</v>
      </c>
      <c r="D125" s="154" t="s">
        <v>29</v>
      </c>
      <c r="E125" s="154"/>
      <c r="F125" s="154">
        <f t="shared" si="15"/>
        <v>0</v>
      </c>
      <c r="G125" s="158"/>
    </row>
    <row r="126" spans="1:7" s="38" customFormat="1" ht="46.5" x14ac:dyDescent="0.2">
      <c r="A126" s="80">
        <f t="shared" si="14"/>
        <v>8.2599999999999945</v>
      </c>
      <c r="B126" s="163" t="s">
        <v>149</v>
      </c>
      <c r="C126" s="154">
        <v>2.556</v>
      </c>
      <c r="D126" s="154" t="s">
        <v>27</v>
      </c>
      <c r="E126" s="154"/>
      <c r="F126" s="154">
        <f t="shared" si="15"/>
        <v>0</v>
      </c>
      <c r="G126" s="158"/>
    </row>
    <row r="127" spans="1:7" s="38" customFormat="1" ht="23.25" x14ac:dyDescent="0.2">
      <c r="A127" s="80">
        <f t="shared" si="14"/>
        <v>8.2699999999999942</v>
      </c>
      <c r="B127" s="163" t="s">
        <v>148</v>
      </c>
      <c r="C127" s="154">
        <v>5.54</v>
      </c>
      <c r="D127" s="154" t="s">
        <v>28</v>
      </c>
      <c r="E127" s="154"/>
      <c r="F127" s="154">
        <f t="shared" si="15"/>
        <v>0</v>
      </c>
      <c r="G127" s="158"/>
    </row>
    <row r="128" spans="1:7" s="38" customFormat="1" ht="23.25" x14ac:dyDescent="0.2">
      <c r="A128" s="80">
        <f t="shared" si="14"/>
        <v>8.279999999999994</v>
      </c>
      <c r="B128" s="163" t="s">
        <v>176</v>
      </c>
      <c r="C128" s="154">
        <v>16.559999999999999</v>
      </c>
      <c r="D128" s="154" t="s">
        <v>27</v>
      </c>
      <c r="E128" s="154"/>
      <c r="F128" s="154">
        <f t="shared" si="15"/>
        <v>0</v>
      </c>
      <c r="G128" s="158"/>
    </row>
    <row r="129" spans="1:7" s="38" customFormat="1" ht="46.5" x14ac:dyDescent="0.2">
      <c r="A129" s="60">
        <f t="shared" si="14"/>
        <v>8.2899999999999938</v>
      </c>
      <c r="B129" s="163" t="s">
        <v>177</v>
      </c>
      <c r="C129" s="154">
        <v>250</v>
      </c>
      <c r="D129" s="154" t="s">
        <v>68</v>
      </c>
      <c r="E129" s="154"/>
      <c r="F129" s="154">
        <f t="shared" si="15"/>
        <v>0</v>
      </c>
      <c r="G129" s="158"/>
    </row>
    <row r="130" spans="1:7" s="38" customFormat="1" ht="23.25" x14ac:dyDescent="0.2">
      <c r="A130" s="164"/>
      <c r="B130" s="163"/>
      <c r="C130" s="154"/>
      <c r="D130" s="154"/>
      <c r="E130" s="158"/>
      <c r="F130" s="154">
        <f t="shared" si="15"/>
        <v>0</v>
      </c>
      <c r="G130" s="158">
        <f>SUM(F101:F129)</f>
        <v>0</v>
      </c>
    </row>
    <row r="131" spans="1:7" s="38" customFormat="1" ht="23.25" x14ac:dyDescent="0.2">
      <c r="A131" s="164"/>
      <c r="B131" s="163"/>
      <c r="C131" s="154"/>
      <c r="D131" s="154"/>
      <c r="E131" s="158"/>
      <c r="F131" s="154"/>
      <c r="G131" s="158"/>
    </row>
    <row r="132" spans="1:7" s="38" customFormat="1" ht="23.25" x14ac:dyDescent="0.3">
      <c r="A132" s="165">
        <v>9</v>
      </c>
      <c r="B132" s="166" t="s">
        <v>41</v>
      </c>
      <c r="C132" s="121"/>
      <c r="D132" s="127"/>
      <c r="E132" s="121"/>
      <c r="F132" s="121"/>
      <c r="G132" s="121"/>
    </row>
    <row r="133" spans="1:7" s="38" customFormat="1" ht="23.25" x14ac:dyDescent="0.35">
      <c r="A133" s="162">
        <f>A132+0.01</f>
        <v>9.01</v>
      </c>
      <c r="B133" s="167" t="s">
        <v>178</v>
      </c>
      <c r="C133" s="121">
        <v>6</v>
      </c>
      <c r="D133" s="127" t="s">
        <v>68</v>
      </c>
      <c r="E133" s="121"/>
      <c r="F133" s="121">
        <f t="shared" ref="F133:F139" si="16">C133*E133</f>
        <v>0</v>
      </c>
      <c r="G133" s="121"/>
    </row>
    <row r="134" spans="1:7" s="38" customFormat="1" ht="46.5" x14ac:dyDescent="0.35">
      <c r="A134" s="162">
        <f t="shared" ref="A134:A139" si="17">A133+0.01</f>
        <v>9.02</v>
      </c>
      <c r="B134" s="167" t="s">
        <v>179</v>
      </c>
      <c r="C134" s="121">
        <v>8</v>
      </c>
      <c r="D134" s="127" t="s">
        <v>68</v>
      </c>
      <c r="E134" s="121"/>
      <c r="F134" s="121">
        <f t="shared" si="16"/>
        <v>0</v>
      </c>
      <c r="G134" s="121"/>
    </row>
    <row r="135" spans="1:7" s="38" customFormat="1" ht="23.25" x14ac:dyDescent="0.35">
      <c r="A135" s="162">
        <f t="shared" si="17"/>
        <v>9.0299999999999994</v>
      </c>
      <c r="B135" s="167" t="s">
        <v>180</v>
      </c>
      <c r="C135" s="121">
        <v>4</v>
      </c>
      <c r="D135" s="127" t="s">
        <v>68</v>
      </c>
      <c r="E135" s="121"/>
      <c r="F135" s="121">
        <f t="shared" si="16"/>
        <v>0</v>
      </c>
      <c r="G135" s="121"/>
    </row>
    <row r="136" spans="1:7" s="38" customFormat="1" ht="69.75" x14ac:dyDescent="0.35">
      <c r="A136" s="162">
        <f t="shared" si="17"/>
        <v>9.0399999999999991</v>
      </c>
      <c r="B136" s="167" t="s">
        <v>181</v>
      </c>
      <c r="C136" s="121">
        <v>2</v>
      </c>
      <c r="D136" s="127" t="s">
        <v>68</v>
      </c>
      <c r="E136" s="121"/>
      <c r="F136" s="121">
        <f t="shared" si="16"/>
        <v>0</v>
      </c>
      <c r="G136" s="121"/>
    </row>
    <row r="137" spans="1:7" s="38" customFormat="1" ht="23.25" x14ac:dyDescent="0.35">
      <c r="A137" s="162">
        <f t="shared" si="17"/>
        <v>9.0499999999999989</v>
      </c>
      <c r="B137" s="167" t="s">
        <v>182</v>
      </c>
      <c r="C137" s="121">
        <v>2</v>
      </c>
      <c r="D137" s="127" t="s">
        <v>68</v>
      </c>
      <c r="E137" s="121"/>
      <c r="F137" s="121">
        <f t="shared" si="16"/>
        <v>0</v>
      </c>
      <c r="G137" s="121"/>
    </row>
    <row r="138" spans="1:7" s="38" customFormat="1" ht="46.5" x14ac:dyDescent="0.35">
      <c r="A138" s="162">
        <f t="shared" si="17"/>
        <v>9.0599999999999987</v>
      </c>
      <c r="B138" s="167" t="s">
        <v>183</v>
      </c>
      <c r="C138" s="121">
        <v>4</v>
      </c>
      <c r="D138" s="127" t="s">
        <v>68</v>
      </c>
      <c r="E138" s="121"/>
      <c r="F138" s="121">
        <f t="shared" si="16"/>
        <v>0</v>
      </c>
      <c r="G138" s="121"/>
    </row>
    <row r="139" spans="1:7" s="38" customFormat="1" ht="46.5" x14ac:dyDescent="0.35">
      <c r="A139" s="162">
        <f t="shared" si="17"/>
        <v>9.0699999999999985</v>
      </c>
      <c r="B139" s="167" t="s">
        <v>184</v>
      </c>
      <c r="C139" s="94">
        <v>2</v>
      </c>
      <c r="D139" s="146" t="s">
        <v>44</v>
      </c>
      <c r="E139" s="94"/>
      <c r="F139" s="121">
        <f t="shared" si="16"/>
        <v>0</v>
      </c>
      <c r="G139" s="94"/>
    </row>
    <row r="140" spans="1:7" s="38" customFormat="1" ht="23.25" x14ac:dyDescent="0.35">
      <c r="A140" s="167"/>
      <c r="B140" s="167"/>
      <c r="C140" s="94">
        <v>0</v>
      </c>
      <c r="D140" s="146"/>
      <c r="E140" s="94"/>
      <c r="F140" s="94"/>
      <c r="G140" s="168">
        <f>SUM(F133:F139)</f>
        <v>0</v>
      </c>
    </row>
    <row r="141" spans="1:7" s="38" customFormat="1" ht="23.25" x14ac:dyDescent="0.3">
      <c r="A141" s="166">
        <v>10</v>
      </c>
      <c r="B141" s="166" t="s">
        <v>45</v>
      </c>
      <c r="C141" s="94"/>
      <c r="D141" s="146"/>
      <c r="E141" s="94"/>
      <c r="F141" s="94"/>
      <c r="G141" s="94"/>
    </row>
    <row r="142" spans="1:7" s="38" customFormat="1" ht="69.75" x14ac:dyDescent="0.35">
      <c r="A142" s="162">
        <f t="shared" ref="A142:A146" si="18">A141+0.01</f>
        <v>10.01</v>
      </c>
      <c r="B142" s="167" t="s">
        <v>185</v>
      </c>
      <c r="C142" s="94">
        <v>3</v>
      </c>
      <c r="D142" s="146" t="s">
        <v>68</v>
      </c>
      <c r="E142" s="94"/>
      <c r="F142" s="94">
        <f>C142*E142</f>
        <v>0</v>
      </c>
      <c r="G142" s="94"/>
    </row>
    <row r="143" spans="1:7" s="38" customFormat="1" ht="69.75" x14ac:dyDescent="0.35">
      <c r="A143" s="162">
        <f t="shared" si="18"/>
        <v>10.02</v>
      </c>
      <c r="B143" s="167" t="s">
        <v>186</v>
      </c>
      <c r="C143" s="94">
        <v>4</v>
      </c>
      <c r="D143" s="146" t="s">
        <v>68</v>
      </c>
      <c r="E143" s="94"/>
      <c r="F143" s="94">
        <f t="shared" ref="F143:F145" si="19">C143*E143</f>
        <v>0</v>
      </c>
      <c r="G143" s="94"/>
    </row>
    <row r="144" spans="1:7" s="38" customFormat="1" ht="46.5" x14ac:dyDescent="0.35">
      <c r="A144" s="162">
        <f t="shared" si="18"/>
        <v>10.029999999999999</v>
      </c>
      <c r="B144" s="167" t="s">
        <v>187</v>
      </c>
      <c r="C144" s="94">
        <v>91.5</v>
      </c>
      <c r="D144" s="146" t="s">
        <v>46</v>
      </c>
      <c r="E144" s="94"/>
      <c r="F144" s="94"/>
      <c r="G144" s="94"/>
    </row>
    <row r="145" spans="1:7" s="38" customFormat="1" ht="69.75" x14ac:dyDescent="0.35">
      <c r="A145" s="162">
        <f t="shared" si="18"/>
        <v>10.039999999999999</v>
      </c>
      <c r="B145" s="167" t="s">
        <v>189</v>
      </c>
      <c r="C145" s="94">
        <f>2*2.2</f>
        <v>4.4000000000000004</v>
      </c>
      <c r="D145" s="146" t="s">
        <v>42</v>
      </c>
      <c r="E145" s="94"/>
      <c r="F145" s="94">
        <f t="shared" si="19"/>
        <v>0</v>
      </c>
      <c r="G145" s="94"/>
    </row>
    <row r="146" spans="1:7" s="38" customFormat="1" ht="57.75" customHeight="1" x14ac:dyDescent="0.2">
      <c r="A146" s="169">
        <f t="shared" si="18"/>
        <v>10.049999999999999</v>
      </c>
      <c r="B146" s="96" t="s">
        <v>188</v>
      </c>
      <c r="C146" s="94">
        <f>3*2.2</f>
        <v>6.6000000000000005</v>
      </c>
      <c r="D146" s="146" t="s">
        <v>42</v>
      </c>
      <c r="E146" s="94"/>
      <c r="F146" s="94">
        <f>C146*E146</f>
        <v>0</v>
      </c>
      <c r="G146" s="94"/>
    </row>
    <row r="147" spans="1:7" s="38" customFormat="1" ht="23.25" x14ac:dyDescent="0.35">
      <c r="A147" s="167"/>
      <c r="B147" s="167"/>
      <c r="C147" s="94"/>
      <c r="D147" s="146"/>
      <c r="E147" s="94"/>
      <c r="F147" s="94"/>
      <c r="G147" s="168">
        <f>SUM(F142:F146)</f>
        <v>0</v>
      </c>
    </row>
    <row r="148" spans="1:7" s="38" customFormat="1" ht="45.75" x14ac:dyDescent="0.35">
      <c r="A148" s="170">
        <v>11</v>
      </c>
      <c r="B148" s="83" t="s">
        <v>191</v>
      </c>
      <c r="C148" s="84"/>
      <c r="D148" s="81"/>
      <c r="E148" s="87"/>
      <c r="F148" s="85"/>
      <c r="G148" s="23"/>
    </row>
    <row r="149" spans="1:7" s="38" customFormat="1" ht="46.5" x14ac:dyDescent="0.3">
      <c r="A149" s="91">
        <f>A148+0.01</f>
        <v>11.01</v>
      </c>
      <c r="B149" s="91" t="s">
        <v>192</v>
      </c>
      <c r="C149" s="91">
        <v>144</v>
      </c>
      <c r="D149" s="91" t="s">
        <v>195</v>
      </c>
      <c r="E149" s="91"/>
      <c r="F149" s="94">
        <f t="shared" ref="F149:F156" si="20">C149*E149</f>
        <v>0</v>
      </c>
      <c r="G149" s="89"/>
    </row>
    <row r="150" spans="1:7" s="38" customFormat="1" ht="23.25" x14ac:dyDescent="0.35">
      <c r="A150" s="91">
        <f t="shared" ref="A150:A156" si="21">A149+0.01</f>
        <v>11.02</v>
      </c>
      <c r="B150" s="78" t="s">
        <v>198</v>
      </c>
      <c r="C150" s="78">
        <f>C149*0.45*0.85</f>
        <v>55.08</v>
      </c>
      <c r="D150" s="78" t="s">
        <v>199</v>
      </c>
      <c r="E150" s="78"/>
      <c r="F150" s="94">
        <f t="shared" si="20"/>
        <v>0</v>
      </c>
      <c r="G150" s="89"/>
    </row>
    <row r="151" spans="1:7" s="38" customFormat="1" ht="23.25" x14ac:dyDescent="0.35">
      <c r="A151" s="91">
        <f t="shared" si="21"/>
        <v>11.03</v>
      </c>
      <c r="B151" s="78" t="s">
        <v>200</v>
      </c>
      <c r="C151" s="78">
        <f>C150*0.45*0.25</f>
        <v>6.1965000000000003</v>
      </c>
      <c r="D151" s="78" t="str">
        <f>D150</f>
        <v>m3</v>
      </c>
      <c r="E151" s="78"/>
      <c r="F151" s="94">
        <f t="shared" si="20"/>
        <v>0</v>
      </c>
      <c r="G151" s="89"/>
    </row>
    <row r="152" spans="1:7" s="38" customFormat="1" ht="46.5" x14ac:dyDescent="0.35">
      <c r="A152" s="91">
        <f t="shared" si="21"/>
        <v>11.04</v>
      </c>
      <c r="B152" s="78" t="s">
        <v>201</v>
      </c>
      <c r="C152" s="91">
        <f>C149*1.4</f>
        <v>201.6</v>
      </c>
      <c r="D152" s="91" t="s">
        <v>195</v>
      </c>
      <c r="E152" s="91"/>
      <c r="F152" s="94">
        <f t="shared" si="20"/>
        <v>0</v>
      </c>
      <c r="G152" s="89"/>
    </row>
    <row r="153" spans="1:7" s="38" customFormat="1" ht="23.25" x14ac:dyDescent="0.35">
      <c r="A153" s="91">
        <f t="shared" si="21"/>
        <v>11.049999999999999</v>
      </c>
      <c r="B153" s="78" t="s">
        <v>193</v>
      </c>
      <c r="C153" s="78">
        <v>200</v>
      </c>
      <c r="D153" s="78" t="s">
        <v>196</v>
      </c>
      <c r="E153" s="91"/>
      <c r="F153" s="94">
        <f t="shared" si="20"/>
        <v>0</v>
      </c>
      <c r="G153" s="89"/>
    </row>
    <row r="154" spans="1:7" s="38" customFormat="1" ht="23.25" x14ac:dyDescent="0.35">
      <c r="A154" s="91">
        <f t="shared" si="21"/>
        <v>11.059999999999999</v>
      </c>
      <c r="B154" s="78" t="s">
        <v>207</v>
      </c>
      <c r="C154" s="78">
        <v>114</v>
      </c>
      <c r="D154" s="78" t="s">
        <v>195</v>
      </c>
      <c r="E154" s="78"/>
      <c r="F154" s="94">
        <f t="shared" si="20"/>
        <v>0</v>
      </c>
      <c r="G154" s="89"/>
    </row>
    <row r="155" spans="1:7" s="38" customFormat="1" ht="46.5" x14ac:dyDescent="0.35">
      <c r="A155" s="91">
        <f t="shared" si="21"/>
        <v>11.069999999999999</v>
      </c>
      <c r="B155" s="78" t="s">
        <v>197</v>
      </c>
      <c r="C155" s="91">
        <v>200</v>
      </c>
      <c r="D155" s="91" t="s">
        <v>196</v>
      </c>
      <c r="E155" s="91"/>
      <c r="F155" s="94">
        <f t="shared" si="20"/>
        <v>0</v>
      </c>
      <c r="G155" s="89"/>
    </row>
    <row r="156" spans="1:7" s="38" customFormat="1" ht="23.25" x14ac:dyDescent="0.35">
      <c r="A156" s="91">
        <f t="shared" si="21"/>
        <v>11.079999999999998</v>
      </c>
      <c r="B156" s="78" t="s">
        <v>194</v>
      </c>
      <c r="C156" s="78">
        <v>114</v>
      </c>
      <c r="D156" s="78" t="s">
        <v>195</v>
      </c>
      <c r="E156" s="78"/>
      <c r="F156" s="94">
        <f t="shared" si="20"/>
        <v>0</v>
      </c>
      <c r="G156" s="89"/>
    </row>
    <row r="157" spans="1:7" s="38" customFormat="1" ht="23.25" x14ac:dyDescent="0.35">
      <c r="A157" s="78"/>
      <c r="B157" s="78"/>
      <c r="C157" s="78"/>
      <c r="D157" s="78"/>
      <c r="E157" s="78"/>
      <c r="F157" s="78"/>
      <c r="G157" s="89">
        <f>SUM(F149:F156)</f>
        <v>0</v>
      </c>
    </row>
    <row r="158" spans="1:7" s="38" customFormat="1" ht="23.25" x14ac:dyDescent="0.35">
      <c r="A158" s="78"/>
      <c r="B158" s="78"/>
      <c r="C158" s="78"/>
      <c r="D158" s="78"/>
      <c r="E158" s="78"/>
      <c r="F158" s="78"/>
      <c r="G158" s="89"/>
    </row>
    <row r="159" spans="1:7" s="38" customFormat="1" ht="23.25" x14ac:dyDescent="0.35">
      <c r="A159" s="83">
        <v>12</v>
      </c>
      <c r="B159" s="83" t="s">
        <v>47</v>
      </c>
      <c r="C159" s="78"/>
      <c r="D159" s="88"/>
      <c r="E159" s="90"/>
      <c r="F159" s="78"/>
      <c r="G159" s="78"/>
    </row>
    <row r="160" spans="1:7" s="38" customFormat="1" ht="23.25" x14ac:dyDescent="0.35">
      <c r="A160" s="78">
        <f>A159+0.01</f>
        <v>12.01</v>
      </c>
      <c r="B160" s="78" t="s">
        <v>48</v>
      </c>
      <c r="C160" s="88">
        <v>1</v>
      </c>
      <c r="D160" s="88" t="s">
        <v>43</v>
      </c>
      <c r="E160" s="90"/>
      <c r="F160" s="90">
        <f>E160*C160</f>
        <v>0</v>
      </c>
      <c r="G160" s="78"/>
    </row>
    <row r="161" spans="1:7" s="38" customFormat="1" ht="23.25" x14ac:dyDescent="0.35">
      <c r="A161" s="78">
        <f t="shared" ref="A161:A166" si="22">A160+0.01</f>
        <v>12.02</v>
      </c>
      <c r="B161" s="78" t="s">
        <v>144</v>
      </c>
      <c r="C161" s="88">
        <v>2</v>
      </c>
      <c r="D161" s="88" t="s">
        <v>43</v>
      </c>
      <c r="E161" s="90"/>
      <c r="F161" s="90">
        <f>E161*C161</f>
        <v>0</v>
      </c>
      <c r="G161" s="78"/>
    </row>
    <row r="162" spans="1:7" s="38" customFormat="1" ht="46.5" x14ac:dyDescent="0.35">
      <c r="A162" s="91">
        <f t="shared" si="22"/>
        <v>12.03</v>
      </c>
      <c r="B162" s="91" t="s">
        <v>49</v>
      </c>
      <c r="C162" s="99">
        <f>19*32</f>
        <v>608</v>
      </c>
      <c r="D162" s="99" t="s">
        <v>42</v>
      </c>
      <c r="E162" s="100"/>
      <c r="F162" s="100">
        <f t="shared" ref="F162:F164" si="23">E162*C162</f>
        <v>0</v>
      </c>
      <c r="G162" s="78"/>
    </row>
    <row r="163" spans="1:7" s="38" customFormat="1" ht="23.25" x14ac:dyDescent="0.35">
      <c r="A163" s="91">
        <f t="shared" si="22"/>
        <v>12.04</v>
      </c>
      <c r="B163" s="91" t="s">
        <v>50</v>
      </c>
      <c r="C163" s="99">
        <v>2</v>
      </c>
      <c r="D163" s="99" t="s">
        <v>43</v>
      </c>
      <c r="E163" s="100"/>
      <c r="F163" s="100">
        <f t="shared" si="23"/>
        <v>0</v>
      </c>
      <c r="G163" s="78"/>
    </row>
    <row r="164" spans="1:7" s="38" customFormat="1" ht="46.5" x14ac:dyDescent="0.35">
      <c r="A164" s="91">
        <f t="shared" si="22"/>
        <v>12.049999999999999</v>
      </c>
      <c r="B164" s="91" t="s">
        <v>152</v>
      </c>
      <c r="C164" s="99">
        <v>1</v>
      </c>
      <c r="D164" s="99" t="s">
        <v>153</v>
      </c>
      <c r="E164" s="100"/>
      <c r="F164" s="100">
        <f t="shared" si="23"/>
        <v>0</v>
      </c>
      <c r="G164" s="78"/>
    </row>
    <row r="165" spans="1:7" s="38" customFormat="1" ht="23.25" x14ac:dyDescent="0.35">
      <c r="A165" s="91">
        <f t="shared" si="22"/>
        <v>12.059999999999999</v>
      </c>
      <c r="B165" s="91" t="s">
        <v>151</v>
      </c>
      <c r="C165" s="99">
        <v>250</v>
      </c>
      <c r="D165" s="99" t="s">
        <v>43</v>
      </c>
      <c r="E165" s="100"/>
      <c r="F165" s="100">
        <f>E165*C165</f>
        <v>0</v>
      </c>
      <c r="G165" s="78"/>
    </row>
    <row r="166" spans="1:7" s="38" customFormat="1" ht="46.5" x14ac:dyDescent="0.35">
      <c r="A166" s="91">
        <f t="shared" si="22"/>
        <v>12.069999999999999</v>
      </c>
      <c r="B166" s="91" t="s">
        <v>143</v>
      </c>
      <c r="C166" s="99">
        <v>1</v>
      </c>
      <c r="D166" s="99" t="s">
        <v>43</v>
      </c>
      <c r="E166" s="100"/>
      <c r="F166" s="100">
        <f>C166*E166</f>
        <v>0</v>
      </c>
      <c r="G166" s="78"/>
    </row>
    <row r="167" spans="1:7" s="38" customFormat="1" ht="23.25" x14ac:dyDescent="0.35">
      <c r="A167" s="78"/>
      <c r="B167" s="78"/>
      <c r="C167" s="78"/>
      <c r="D167" s="78"/>
      <c r="E167" s="78"/>
      <c r="F167" s="78"/>
      <c r="G167" s="89">
        <f>SUM(F160:F166)</f>
        <v>0</v>
      </c>
    </row>
    <row r="168" spans="1:7" s="38" customFormat="1" ht="23.25" x14ac:dyDescent="0.35">
      <c r="A168" s="78"/>
      <c r="B168" s="78"/>
      <c r="C168" s="78"/>
      <c r="D168" s="78"/>
      <c r="E168" s="78"/>
      <c r="F168" s="78"/>
      <c r="G168" s="89"/>
    </row>
    <row r="169" spans="1:7" s="38" customFormat="1" ht="23.25" x14ac:dyDescent="0.35">
      <c r="A169" s="101">
        <v>13</v>
      </c>
      <c r="B169" s="102" t="s">
        <v>64</v>
      </c>
      <c r="C169" s="103"/>
      <c r="D169" s="104"/>
      <c r="E169" s="103"/>
      <c r="F169" s="105"/>
      <c r="G169" s="106"/>
    </row>
    <row r="170" spans="1:7" s="38" customFormat="1" ht="69.75" x14ac:dyDescent="0.3">
      <c r="A170" s="152">
        <f>A169+0.01</f>
        <v>13.01</v>
      </c>
      <c r="B170" s="107" t="s">
        <v>65</v>
      </c>
      <c r="C170" s="115">
        <v>24</v>
      </c>
      <c r="D170" s="116" t="s">
        <v>66</v>
      </c>
      <c r="E170" s="117"/>
      <c r="F170" s="117">
        <f>SUM(C170*E170)</f>
        <v>0</v>
      </c>
      <c r="G170" s="106"/>
    </row>
    <row r="171" spans="1:7" s="38" customFormat="1" ht="46.5" x14ac:dyDescent="0.35">
      <c r="A171" s="151">
        <f t="shared" ref="A171:A214" si="24">A170+0.01</f>
        <v>13.02</v>
      </c>
      <c r="B171" s="143" t="s">
        <v>67</v>
      </c>
      <c r="C171" s="108">
        <v>44</v>
      </c>
      <c r="D171" s="104" t="s">
        <v>68</v>
      </c>
      <c r="E171" s="112"/>
      <c r="F171" s="105">
        <f>C171*E171</f>
        <v>0</v>
      </c>
      <c r="G171" s="106"/>
    </row>
    <row r="172" spans="1:7" s="38" customFormat="1" ht="23.25" x14ac:dyDescent="0.35">
      <c r="A172" s="151">
        <f t="shared" si="24"/>
        <v>13.03</v>
      </c>
      <c r="B172" s="113" t="s">
        <v>69</v>
      </c>
      <c r="C172" s="108">
        <v>140</v>
      </c>
      <c r="D172" s="104" t="s">
        <v>70</v>
      </c>
      <c r="E172" s="112"/>
      <c r="F172" s="105">
        <f>C172*E172</f>
        <v>0</v>
      </c>
      <c r="G172" s="106"/>
    </row>
    <row r="173" spans="1:7" s="38" customFormat="1" ht="23.25" x14ac:dyDescent="0.35">
      <c r="A173" s="151">
        <f t="shared" si="24"/>
        <v>13.04</v>
      </c>
      <c r="B173" s="113" t="s">
        <v>71</v>
      </c>
      <c r="C173" s="108">
        <v>28</v>
      </c>
      <c r="D173" s="104" t="s">
        <v>68</v>
      </c>
      <c r="E173" s="112"/>
      <c r="F173" s="105">
        <f>C173*E173</f>
        <v>0</v>
      </c>
      <c r="G173" s="106"/>
    </row>
    <row r="174" spans="1:7" s="38" customFormat="1" ht="46.5" x14ac:dyDescent="0.3">
      <c r="A174" s="152">
        <f t="shared" si="24"/>
        <v>13.049999999999999</v>
      </c>
      <c r="B174" s="114" t="s">
        <v>72</v>
      </c>
      <c r="C174" s="115">
        <v>4</v>
      </c>
      <c r="D174" s="116" t="s">
        <v>66</v>
      </c>
      <c r="E174" s="117"/>
      <c r="F174" s="117">
        <f>SUM(C174*E174)</f>
        <v>0</v>
      </c>
      <c r="G174" s="106"/>
    </row>
    <row r="175" spans="1:7" s="38" customFormat="1" ht="23.25" x14ac:dyDescent="0.35">
      <c r="A175" s="151">
        <f t="shared" si="24"/>
        <v>13.059999999999999</v>
      </c>
      <c r="B175" s="118" t="s">
        <v>73</v>
      </c>
      <c r="C175" s="108">
        <v>22</v>
      </c>
      <c r="D175" s="104" t="s">
        <v>66</v>
      </c>
      <c r="E175" s="112"/>
      <c r="F175" s="112">
        <f>SUM(C175*E175)</f>
        <v>0</v>
      </c>
      <c r="G175" s="106"/>
    </row>
    <row r="176" spans="1:7" s="38" customFormat="1" ht="23.25" x14ac:dyDescent="0.35">
      <c r="A176" s="151">
        <f t="shared" si="24"/>
        <v>13.069999999999999</v>
      </c>
      <c r="B176" s="118" t="s">
        <v>74</v>
      </c>
      <c r="C176" s="108">
        <v>14</v>
      </c>
      <c r="D176" s="104" t="s">
        <v>66</v>
      </c>
      <c r="E176" s="112"/>
      <c r="F176" s="112">
        <f>SUM(C176*E176)</f>
        <v>0</v>
      </c>
      <c r="G176" s="106"/>
    </row>
    <row r="177" spans="1:7" s="38" customFormat="1" ht="23.25" x14ac:dyDescent="0.35">
      <c r="A177" s="151">
        <f t="shared" si="24"/>
        <v>13.079999999999998</v>
      </c>
      <c r="B177" s="118" t="s">
        <v>75</v>
      </c>
      <c r="C177" s="108">
        <v>1</v>
      </c>
      <c r="D177" s="104" t="s">
        <v>66</v>
      </c>
      <c r="E177" s="112"/>
      <c r="F177" s="112">
        <f>SUM(C177*E177)</f>
        <v>0</v>
      </c>
      <c r="G177" s="106"/>
    </row>
    <row r="178" spans="1:7" s="38" customFormat="1" ht="23.25" x14ac:dyDescent="0.35">
      <c r="A178" s="151">
        <f t="shared" si="24"/>
        <v>13.089999999999998</v>
      </c>
      <c r="B178" s="119" t="s">
        <v>76</v>
      </c>
      <c r="C178" s="108">
        <v>4</v>
      </c>
      <c r="D178" s="104" t="s">
        <v>68</v>
      </c>
      <c r="E178" s="112"/>
      <c r="F178" s="105">
        <f>C178*E178</f>
        <v>0</v>
      </c>
      <c r="G178" s="106"/>
    </row>
    <row r="179" spans="1:7" s="38" customFormat="1" ht="23.25" x14ac:dyDescent="0.35">
      <c r="A179" s="151">
        <f t="shared" si="24"/>
        <v>13.099999999999998</v>
      </c>
      <c r="B179" s="119" t="s">
        <v>77</v>
      </c>
      <c r="C179" s="108">
        <v>10</v>
      </c>
      <c r="D179" s="104" t="s">
        <v>66</v>
      </c>
      <c r="E179" s="112"/>
      <c r="F179" s="112">
        <f>SUM(C179*E179)</f>
        <v>0</v>
      </c>
      <c r="G179" s="106"/>
    </row>
    <row r="180" spans="1:7" s="38" customFormat="1" ht="23.25" x14ac:dyDescent="0.35">
      <c r="A180" s="151">
        <f t="shared" si="24"/>
        <v>13.109999999999998</v>
      </c>
      <c r="B180" s="119" t="s">
        <v>78</v>
      </c>
      <c r="C180" s="108">
        <v>10</v>
      </c>
      <c r="D180" s="104" t="s">
        <v>66</v>
      </c>
      <c r="E180" s="112"/>
      <c r="F180" s="112">
        <f>SUM(C180*E180)</f>
        <v>0</v>
      </c>
      <c r="G180" s="106"/>
    </row>
    <row r="181" spans="1:7" s="38" customFormat="1" ht="23.25" x14ac:dyDescent="0.35">
      <c r="A181" s="151">
        <f t="shared" si="24"/>
        <v>13.119999999999997</v>
      </c>
      <c r="B181" s="119" t="s">
        <v>79</v>
      </c>
      <c r="C181" s="108">
        <v>6</v>
      </c>
      <c r="D181" s="104" t="s">
        <v>68</v>
      </c>
      <c r="E181" s="112"/>
      <c r="F181" s="105">
        <f>C181*E181</f>
        <v>0</v>
      </c>
      <c r="G181" s="106"/>
    </row>
    <row r="182" spans="1:7" s="38" customFormat="1" ht="23.25" x14ac:dyDescent="0.3">
      <c r="A182" s="151">
        <f t="shared" si="24"/>
        <v>13.129999999999997</v>
      </c>
      <c r="B182" s="120" t="s">
        <v>80</v>
      </c>
      <c r="C182" s="108">
        <v>2</v>
      </c>
      <c r="D182" s="121" t="s">
        <v>68</v>
      </c>
      <c r="E182" s="122"/>
      <c r="F182" s="122">
        <f>C182*E182</f>
        <v>0</v>
      </c>
      <c r="G182" s="106"/>
    </row>
    <row r="183" spans="1:7" s="38" customFormat="1" ht="23.25" x14ac:dyDescent="0.3">
      <c r="A183" s="151">
        <f t="shared" si="24"/>
        <v>13.139999999999997</v>
      </c>
      <c r="B183" s="120" t="s">
        <v>81</v>
      </c>
      <c r="C183" s="108">
        <v>4</v>
      </c>
      <c r="D183" s="121" t="s">
        <v>68</v>
      </c>
      <c r="E183" s="122"/>
      <c r="F183" s="122">
        <f>C183*E183</f>
        <v>0</v>
      </c>
      <c r="G183" s="106"/>
    </row>
    <row r="184" spans="1:7" s="38" customFormat="1" ht="23.25" x14ac:dyDescent="0.3">
      <c r="A184" s="151">
        <f t="shared" si="24"/>
        <v>13.149999999999997</v>
      </c>
      <c r="B184" s="123" t="s">
        <v>82</v>
      </c>
      <c r="C184" s="108">
        <v>2</v>
      </c>
      <c r="D184" s="121" t="s">
        <v>66</v>
      </c>
      <c r="E184" s="122"/>
      <c r="F184" s="122">
        <f>SUM(C184*E184)</f>
        <v>0</v>
      </c>
      <c r="G184" s="106"/>
    </row>
    <row r="185" spans="1:7" s="38" customFormat="1" ht="23.25" x14ac:dyDescent="0.35">
      <c r="A185" s="151">
        <f t="shared" si="24"/>
        <v>13.159999999999997</v>
      </c>
      <c r="B185" s="118" t="s">
        <v>83</v>
      </c>
      <c r="C185" s="108">
        <v>8</v>
      </c>
      <c r="D185" s="104" t="s">
        <v>66</v>
      </c>
      <c r="E185" s="112"/>
      <c r="F185" s="112">
        <f>SUM(C185*E185)</f>
        <v>0</v>
      </c>
      <c r="G185" s="106"/>
    </row>
    <row r="186" spans="1:7" s="38" customFormat="1" ht="23.25" x14ac:dyDescent="0.35">
      <c r="A186" s="151">
        <f t="shared" si="24"/>
        <v>13.169999999999996</v>
      </c>
      <c r="B186" s="118" t="s">
        <v>84</v>
      </c>
      <c r="C186" s="108">
        <v>4</v>
      </c>
      <c r="D186" s="104" t="s">
        <v>66</v>
      </c>
      <c r="E186" s="112"/>
      <c r="F186" s="112">
        <f>SUM(C186*E186)</f>
        <v>0</v>
      </c>
      <c r="G186" s="106"/>
    </row>
    <row r="187" spans="1:7" s="38" customFormat="1" ht="23.25" x14ac:dyDescent="0.35">
      <c r="A187" s="151">
        <f t="shared" si="24"/>
        <v>13.179999999999996</v>
      </c>
      <c r="B187" s="124" t="s">
        <v>85</v>
      </c>
      <c r="C187" s="108">
        <v>63</v>
      </c>
      <c r="D187" s="104" t="s">
        <v>66</v>
      </c>
      <c r="E187" s="112"/>
      <c r="F187" s="112">
        <f>SUM(C187*E187)</f>
        <v>0</v>
      </c>
      <c r="G187" s="106"/>
    </row>
    <row r="188" spans="1:7" s="38" customFormat="1" ht="23.25" x14ac:dyDescent="0.35">
      <c r="A188" s="151">
        <f t="shared" si="24"/>
        <v>13.189999999999996</v>
      </c>
      <c r="B188" s="113" t="s">
        <v>86</v>
      </c>
      <c r="C188" s="108">
        <v>140</v>
      </c>
      <c r="D188" s="104" t="s">
        <v>68</v>
      </c>
      <c r="E188" s="112"/>
      <c r="F188" s="105">
        <f>C188*E188</f>
        <v>0</v>
      </c>
      <c r="G188" s="106"/>
    </row>
    <row r="189" spans="1:7" s="38" customFormat="1" ht="23.25" x14ac:dyDescent="0.35">
      <c r="A189" s="151">
        <f t="shared" si="24"/>
        <v>13.199999999999996</v>
      </c>
      <c r="B189" s="113" t="s">
        <v>87</v>
      </c>
      <c r="C189" s="108">
        <v>58</v>
      </c>
      <c r="D189" s="104" t="s">
        <v>68</v>
      </c>
      <c r="E189" s="112"/>
      <c r="F189" s="105">
        <f>C189*E189</f>
        <v>0</v>
      </c>
      <c r="G189" s="106"/>
    </row>
    <row r="190" spans="1:7" s="38" customFormat="1" ht="23.25" x14ac:dyDescent="0.35">
      <c r="A190" s="151">
        <f t="shared" si="24"/>
        <v>13.209999999999996</v>
      </c>
      <c r="B190" s="113" t="s">
        <v>88</v>
      </c>
      <c r="C190" s="108">
        <v>57</v>
      </c>
      <c r="D190" s="104" t="s">
        <v>68</v>
      </c>
      <c r="E190" s="112"/>
      <c r="F190" s="105">
        <f>C190*E190</f>
        <v>0</v>
      </c>
      <c r="G190" s="106"/>
    </row>
    <row r="191" spans="1:7" s="38" customFormat="1" ht="23.25" x14ac:dyDescent="0.35">
      <c r="A191" s="151">
        <f t="shared" si="24"/>
        <v>13.219999999999995</v>
      </c>
      <c r="B191" s="124" t="s">
        <v>89</v>
      </c>
      <c r="C191" s="108">
        <v>15</v>
      </c>
      <c r="D191" s="104" t="s">
        <v>66</v>
      </c>
      <c r="E191" s="112"/>
      <c r="F191" s="112">
        <f>SUM(C191*E191)</f>
        <v>0</v>
      </c>
      <c r="G191" s="106"/>
    </row>
    <row r="192" spans="1:7" s="38" customFormat="1" ht="23.25" x14ac:dyDescent="0.35">
      <c r="A192" s="151">
        <f t="shared" si="24"/>
        <v>13.229999999999995</v>
      </c>
      <c r="B192" s="113" t="s">
        <v>90</v>
      </c>
      <c r="C192" s="108">
        <v>40</v>
      </c>
      <c r="D192" s="104" t="s">
        <v>68</v>
      </c>
      <c r="E192" s="112"/>
      <c r="F192" s="105">
        <f>C192*E192</f>
        <v>0</v>
      </c>
      <c r="G192" s="106"/>
    </row>
    <row r="193" spans="1:7" s="38" customFormat="1" ht="23.25" x14ac:dyDescent="0.35">
      <c r="A193" s="151">
        <f t="shared" si="24"/>
        <v>13.239999999999995</v>
      </c>
      <c r="B193" s="113" t="s">
        <v>91</v>
      </c>
      <c r="C193" s="108">
        <v>16</v>
      </c>
      <c r="D193" s="104" t="s">
        <v>68</v>
      </c>
      <c r="E193" s="112"/>
      <c r="F193" s="105">
        <f>C193*E193</f>
        <v>0</v>
      </c>
      <c r="G193" s="106"/>
    </row>
    <row r="194" spans="1:7" s="38" customFormat="1" ht="23.25" x14ac:dyDescent="0.35">
      <c r="A194" s="151">
        <f t="shared" si="24"/>
        <v>13.249999999999995</v>
      </c>
      <c r="B194" s="113" t="s">
        <v>92</v>
      </c>
      <c r="C194" s="108">
        <v>10</v>
      </c>
      <c r="D194" s="104" t="s">
        <v>68</v>
      </c>
      <c r="E194" s="112"/>
      <c r="F194" s="105">
        <f>C194*E194</f>
        <v>0</v>
      </c>
      <c r="G194" s="106"/>
    </row>
    <row r="195" spans="1:7" s="38" customFormat="1" ht="23.25" x14ac:dyDescent="0.35">
      <c r="A195" s="151">
        <f t="shared" si="24"/>
        <v>13.259999999999994</v>
      </c>
      <c r="B195" s="111" t="s">
        <v>93</v>
      </c>
      <c r="C195" s="108">
        <v>55</v>
      </c>
      <c r="D195" s="104" t="s">
        <v>70</v>
      </c>
      <c r="E195" s="112"/>
      <c r="F195" s="112">
        <f t="shared" ref="F195:F201" si="25">SUM(C195*E195)</f>
        <v>0</v>
      </c>
      <c r="G195" s="106"/>
    </row>
    <row r="196" spans="1:7" s="38" customFormat="1" ht="23.25" x14ac:dyDescent="0.35">
      <c r="A196" s="151">
        <f t="shared" si="24"/>
        <v>13.269999999999994</v>
      </c>
      <c r="B196" s="125" t="s">
        <v>94</v>
      </c>
      <c r="C196" s="108">
        <v>12</v>
      </c>
      <c r="D196" s="104" t="s">
        <v>66</v>
      </c>
      <c r="E196" s="112"/>
      <c r="F196" s="112">
        <f t="shared" si="25"/>
        <v>0</v>
      </c>
      <c r="G196" s="106"/>
    </row>
    <row r="197" spans="1:7" s="38" customFormat="1" ht="23.25" x14ac:dyDescent="0.35">
      <c r="A197" s="151">
        <f t="shared" si="24"/>
        <v>13.279999999999994</v>
      </c>
      <c r="B197" s="118" t="s">
        <v>95</v>
      </c>
      <c r="C197" s="108">
        <v>4</v>
      </c>
      <c r="D197" s="104" t="s">
        <v>66</v>
      </c>
      <c r="E197" s="112"/>
      <c r="F197" s="112">
        <f t="shared" si="25"/>
        <v>0</v>
      </c>
      <c r="G197" s="106"/>
    </row>
    <row r="198" spans="1:7" s="38" customFormat="1" ht="23.25" x14ac:dyDescent="0.3">
      <c r="A198" s="151">
        <f t="shared" si="24"/>
        <v>13.289999999999994</v>
      </c>
      <c r="B198" s="119" t="s">
        <v>96</v>
      </c>
      <c r="C198" s="108">
        <v>24</v>
      </c>
      <c r="D198" s="121" t="s">
        <v>66</v>
      </c>
      <c r="E198" s="122"/>
      <c r="F198" s="122">
        <f t="shared" si="25"/>
        <v>0</v>
      </c>
      <c r="G198" s="106"/>
    </row>
    <row r="199" spans="1:7" s="38" customFormat="1" ht="23.25" x14ac:dyDescent="0.35">
      <c r="A199" s="151">
        <f t="shared" si="24"/>
        <v>13.299999999999994</v>
      </c>
      <c r="B199" s="126" t="s">
        <v>97</v>
      </c>
      <c r="C199" s="108">
        <v>2450</v>
      </c>
      <c r="D199" s="127" t="s">
        <v>98</v>
      </c>
      <c r="E199" s="112"/>
      <c r="F199" s="112">
        <f t="shared" si="25"/>
        <v>0</v>
      </c>
      <c r="G199" s="106"/>
    </row>
    <row r="200" spans="1:7" s="38" customFormat="1" ht="23.25" x14ac:dyDescent="0.35">
      <c r="A200" s="151">
        <f t="shared" si="24"/>
        <v>13.309999999999993</v>
      </c>
      <c r="B200" s="126" t="s">
        <v>97</v>
      </c>
      <c r="C200" s="108">
        <v>650</v>
      </c>
      <c r="D200" s="127" t="s">
        <v>98</v>
      </c>
      <c r="E200" s="112"/>
      <c r="F200" s="112">
        <f t="shared" si="25"/>
        <v>0</v>
      </c>
      <c r="G200" s="106"/>
    </row>
    <row r="201" spans="1:7" s="38" customFormat="1" ht="23.25" x14ac:dyDescent="0.35">
      <c r="A201" s="151">
        <f t="shared" si="24"/>
        <v>13.319999999999993</v>
      </c>
      <c r="B201" s="126" t="s">
        <v>99</v>
      </c>
      <c r="C201" s="108">
        <v>500</v>
      </c>
      <c r="D201" s="127" t="s">
        <v>98</v>
      </c>
      <c r="E201" s="112"/>
      <c r="F201" s="112">
        <f t="shared" si="25"/>
        <v>0</v>
      </c>
      <c r="G201" s="106"/>
    </row>
    <row r="202" spans="1:7" s="38" customFormat="1" ht="23.25" x14ac:dyDescent="0.35">
      <c r="A202" s="151">
        <f t="shared" si="24"/>
        <v>13.329999999999993</v>
      </c>
      <c r="B202" s="128" t="s">
        <v>100</v>
      </c>
      <c r="C202" s="108">
        <v>165</v>
      </c>
      <c r="D202" s="104" t="s">
        <v>70</v>
      </c>
      <c r="E202" s="103"/>
      <c r="F202" s="105">
        <f>C202*E202</f>
        <v>0</v>
      </c>
      <c r="G202" s="106"/>
    </row>
    <row r="203" spans="1:7" s="38" customFormat="1" ht="23.25" x14ac:dyDescent="0.3">
      <c r="A203" s="151">
        <f t="shared" si="24"/>
        <v>13.339999999999993</v>
      </c>
      <c r="B203" s="129" t="s">
        <v>101</v>
      </c>
      <c r="C203" s="108">
        <v>50</v>
      </c>
      <c r="D203" s="127" t="s">
        <v>98</v>
      </c>
      <c r="E203" s="122"/>
      <c r="F203" s="122">
        <f>SUM(C203*E203)</f>
        <v>0</v>
      </c>
      <c r="G203" s="106"/>
    </row>
    <row r="204" spans="1:7" s="38" customFormat="1" ht="23.25" x14ac:dyDescent="0.35">
      <c r="A204" s="151">
        <f t="shared" si="24"/>
        <v>13.349999999999993</v>
      </c>
      <c r="B204" s="118" t="s">
        <v>102</v>
      </c>
      <c r="C204" s="108">
        <v>125</v>
      </c>
      <c r="D204" s="127" t="s">
        <v>98</v>
      </c>
      <c r="E204" s="112"/>
      <c r="F204" s="112">
        <f>SUM(C204*E204)</f>
        <v>0</v>
      </c>
      <c r="G204" s="106"/>
    </row>
    <row r="205" spans="1:7" s="38" customFormat="1" ht="23.25" x14ac:dyDescent="0.3">
      <c r="A205" s="151">
        <f t="shared" si="24"/>
        <v>13.359999999999992</v>
      </c>
      <c r="B205" s="130" t="s">
        <v>103</v>
      </c>
      <c r="C205" s="108">
        <v>34</v>
      </c>
      <c r="D205" s="121" t="s">
        <v>68</v>
      </c>
      <c r="E205" s="122"/>
      <c r="F205" s="122">
        <f>C205*E205</f>
        <v>0</v>
      </c>
      <c r="G205" s="106"/>
    </row>
    <row r="206" spans="1:7" s="38" customFormat="1" ht="23.25" x14ac:dyDescent="0.35">
      <c r="A206" s="151">
        <f t="shared" si="24"/>
        <v>13.369999999999992</v>
      </c>
      <c r="B206" s="128" t="s">
        <v>104</v>
      </c>
      <c r="C206" s="108">
        <v>32</v>
      </c>
      <c r="D206" s="104" t="s">
        <v>66</v>
      </c>
      <c r="E206" s="112"/>
      <c r="F206" s="112">
        <f>SUM(C206*E206)</f>
        <v>0</v>
      </c>
      <c r="G206" s="106"/>
    </row>
    <row r="207" spans="1:7" s="38" customFormat="1" ht="23.25" x14ac:dyDescent="0.3">
      <c r="A207" s="151">
        <f t="shared" si="24"/>
        <v>13.379999999999992</v>
      </c>
      <c r="B207" s="130" t="s">
        <v>105</v>
      </c>
      <c r="C207" s="108">
        <v>8</v>
      </c>
      <c r="D207" s="121" t="s">
        <v>68</v>
      </c>
      <c r="E207" s="122"/>
      <c r="F207" s="122">
        <f>C207*E207</f>
        <v>0</v>
      </c>
      <c r="G207" s="106"/>
    </row>
    <row r="208" spans="1:7" s="38" customFormat="1" ht="23.25" x14ac:dyDescent="0.35">
      <c r="A208" s="151">
        <f t="shared" si="24"/>
        <v>13.389999999999992</v>
      </c>
      <c r="B208" s="118" t="s">
        <v>106</v>
      </c>
      <c r="C208" s="108">
        <v>12</v>
      </c>
      <c r="D208" s="104" t="s">
        <v>27</v>
      </c>
      <c r="E208" s="112"/>
      <c r="F208" s="112">
        <f t="shared" ref="F208:F213" si="26">SUM(C208*E208)</f>
        <v>0</v>
      </c>
      <c r="G208" s="106"/>
    </row>
    <row r="209" spans="1:7" s="38" customFormat="1" ht="46.5" x14ac:dyDescent="0.35">
      <c r="A209" s="151">
        <f t="shared" si="24"/>
        <v>13.399999999999991</v>
      </c>
      <c r="B209" s="131" t="s">
        <v>107</v>
      </c>
      <c r="C209" s="108">
        <v>2</v>
      </c>
      <c r="D209" s="109" t="s">
        <v>66</v>
      </c>
      <c r="E209" s="110"/>
      <c r="F209" s="110">
        <f t="shared" si="26"/>
        <v>0</v>
      </c>
      <c r="G209" s="106"/>
    </row>
    <row r="210" spans="1:7" s="38" customFormat="1" ht="23.25" x14ac:dyDescent="0.35">
      <c r="A210" s="151">
        <f t="shared" si="24"/>
        <v>13.409999999999991</v>
      </c>
      <c r="B210" s="132" t="s">
        <v>108</v>
      </c>
      <c r="C210" s="108">
        <v>2</v>
      </c>
      <c r="D210" s="133" t="s">
        <v>66</v>
      </c>
      <c r="E210" s="134"/>
      <c r="F210" s="134">
        <f t="shared" si="26"/>
        <v>0</v>
      </c>
      <c r="G210" s="106"/>
    </row>
    <row r="211" spans="1:7" s="38" customFormat="1" ht="23.25" x14ac:dyDescent="0.3">
      <c r="A211" s="151">
        <f t="shared" si="24"/>
        <v>13.419999999999991</v>
      </c>
      <c r="B211" s="119" t="s">
        <v>109</v>
      </c>
      <c r="C211" s="108">
        <v>266</v>
      </c>
      <c r="D211" s="121" t="s">
        <v>66</v>
      </c>
      <c r="E211" s="122"/>
      <c r="F211" s="122">
        <f t="shared" si="26"/>
        <v>0</v>
      </c>
      <c r="G211" s="106"/>
    </row>
    <row r="212" spans="1:7" s="38" customFormat="1" ht="23.25" x14ac:dyDescent="0.35">
      <c r="A212" s="151">
        <f t="shared" si="24"/>
        <v>13.429999999999991</v>
      </c>
      <c r="B212" s="118" t="s">
        <v>110</v>
      </c>
      <c r="C212" s="108">
        <v>16</v>
      </c>
      <c r="D212" s="104" t="s">
        <v>27</v>
      </c>
      <c r="E212" s="112"/>
      <c r="F212" s="112">
        <f t="shared" si="26"/>
        <v>0</v>
      </c>
      <c r="G212" s="106"/>
    </row>
    <row r="213" spans="1:7" s="38" customFormat="1" ht="23.25" x14ac:dyDescent="0.35">
      <c r="A213" s="151">
        <f t="shared" si="24"/>
        <v>13.439999999999991</v>
      </c>
      <c r="B213" s="128" t="s">
        <v>111</v>
      </c>
      <c r="C213" s="108">
        <v>11</v>
      </c>
      <c r="D213" s="104" t="s">
        <v>66</v>
      </c>
      <c r="E213" s="135"/>
      <c r="F213" s="112">
        <f t="shared" si="26"/>
        <v>0</v>
      </c>
      <c r="G213" s="106"/>
    </row>
    <row r="214" spans="1:7" s="38" customFormat="1" ht="23.25" x14ac:dyDescent="0.35">
      <c r="A214" s="151">
        <f t="shared" si="24"/>
        <v>13.44999999999999</v>
      </c>
      <c r="B214" s="128" t="s">
        <v>112</v>
      </c>
      <c r="C214" s="136">
        <v>0.3</v>
      </c>
      <c r="D214" s="104" t="s">
        <v>52</v>
      </c>
      <c r="E214" s="112"/>
      <c r="F214" s="112">
        <f>C214*E214</f>
        <v>0</v>
      </c>
      <c r="G214" s="106"/>
    </row>
    <row r="215" spans="1:7" s="38" customFormat="1" ht="23.25" x14ac:dyDescent="0.35">
      <c r="A215" s="137"/>
      <c r="B215" s="118"/>
      <c r="C215" s="138"/>
      <c r="D215" s="138"/>
      <c r="E215" s="105"/>
      <c r="F215" s="105"/>
      <c r="G215" s="139">
        <f>SUM(F170:F214)</f>
        <v>0</v>
      </c>
    </row>
    <row r="216" spans="1:7" s="38" customFormat="1" ht="23.25" x14ac:dyDescent="0.35">
      <c r="A216" s="137"/>
      <c r="B216" s="118"/>
      <c r="C216" s="138"/>
      <c r="D216" s="138"/>
      <c r="E216" s="105"/>
      <c r="F216" s="105"/>
      <c r="G216" s="139"/>
    </row>
    <row r="217" spans="1:7" s="38" customFormat="1" ht="45" x14ac:dyDescent="0.35">
      <c r="A217" s="173">
        <v>14</v>
      </c>
      <c r="B217" s="102" t="s">
        <v>113</v>
      </c>
      <c r="C217" s="138"/>
      <c r="D217" s="138"/>
      <c r="E217" s="105"/>
      <c r="F217" s="105"/>
      <c r="G217" s="139"/>
    </row>
    <row r="218" spans="1:7" s="38" customFormat="1" ht="23.25" x14ac:dyDescent="0.2">
      <c r="A218" s="152">
        <f>A217+0.01</f>
        <v>14.01</v>
      </c>
      <c r="B218" s="140" t="s">
        <v>114</v>
      </c>
      <c r="C218" s="115">
        <v>1</v>
      </c>
      <c r="D218" s="121" t="s">
        <v>66</v>
      </c>
      <c r="E218" s="122"/>
      <c r="F218" s="122">
        <f t="shared" ref="F218:F224" si="27">SUM(C218*E218)</f>
        <v>0</v>
      </c>
      <c r="G218" s="139"/>
    </row>
    <row r="219" spans="1:7" s="38" customFormat="1" ht="46.5" x14ac:dyDescent="0.35">
      <c r="A219" s="152">
        <f t="shared" ref="A219:A250" si="28">A218+0.01</f>
        <v>14.02</v>
      </c>
      <c r="B219" s="143" t="s">
        <v>115</v>
      </c>
      <c r="C219" s="108">
        <v>1</v>
      </c>
      <c r="D219" s="104" t="s">
        <v>66</v>
      </c>
      <c r="E219" s="112"/>
      <c r="F219" s="112">
        <f t="shared" si="27"/>
        <v>0</v>
      </c>
      <c r="G219" s="139"/>
    </row>
    <row r="220" spans="1:7" s="38" customFormat="1" ht="23.25" x14ac:dyDescent="0.35">
      <c r="A220" s="152">
        <f t="shared" si="28"/>
        <v>14.03</v>
      </c>
      <c r="B220" s="111" t="s">
        <v>116</v>
      </c>
      <c r="C220" s="108">
        <v>3</v>
      </c>
      <c r="D220" s="104" t="s">
        <v>66</v>
      </c>
      <c r="E220" s="112"/>
      <c r="F220" s="112">
        <f t="shared" si="27"/>
        <v>0</v>
      </c>
      <c r="G220" s="139"/>
    </row>
    <row r="221" spans="1:7" s="38" customFormat="1" ht="23.25" x14ac:dyDescent="0.35">
      <c r="A221" s="152">
        <f t="shared" si="28"/>
        <v>14.04</v>
      </c>
      <c r="B221" s="111" t="s">
        <v>117</v>
      </c>
      <c r="C221" s="108">
        <v>2</v>
      </c>
      <c r="D221" s="104" t="s">
        <v>66</v>
      </c>
      <c r="E221" s="112"/>
      <c r="F221" s="112">
        <f t="shared" si="27"/>
        <v>0</v>
      </c>
      <c r="G221" s="139"/>
    </row>
    <row r="222" spans="1:7" s="38" customFormat="1" ht="23.25" x14ac:dyDescent="0.35">
      <c r="A222" s="152">
        <f t="shared" si="28"/>
        <v>14.049999999999999</v>
      </c>
      <c r="B222" s="111" t="s">
        <v>118</v>
      </c>
      <c r="C222" s="108">
        <v>1</v>
      </c>
      <c r="D222" s="104" t="s">
        <v>66</v>
      </c>
      <c r="E222" s="112"/>
      <c r="F222" s="112">
        <f t="shared" si="27"/>
        <v>0</v>
      </c>
      <c r="G222" s="139"/>
    </row>
    <row r="223" spans="1:7" s="38" customFormat="1" ht="23.25" x14ac:dyDescent="0.35">
      <c r="A223" s="152">
        <f t="shared" si="28"/>
        <v>14.059999999999999</v>
      </c>
      <c r="B223" s="126" t="s">
        <v>119</v>
      </c>
      <c r="C223" s="108">
        <v>300</v>
      </c>
      <c r="D223" s="104" t="s">
        <v>70</v>
      </c>
      <c r="E223" s="112"/>
      <c r="F223" s="112">
        <f t="shared" si="27"/>
        <v>0</v>
      </c>
      <c r="G223" s="139"/>
    </row>
    <row r="224" spans="1:7" s="38" customFormat="1" ht="23.25" x14ac:dyDescent="0.35">
      <c r="A224" s="152">
        <f t="shared" si="28"/>
        <v>14.069999999999999</v>
      </c>
      <c r="B224" s="126" t="s">
        <v>120</v>
      </c>
      <c r="C224" s="108">
        <v>150</v>
      </c>
      <c r="D224" s="104" t="s">
        <v>70</v>
      </c>
      <c r="E224" s="112"/>
      <c r="F224" s="112">
        <f t="shared" si="27"/>
        <v>0</v>
      </c>
      <c r="G224" s="139"/>
    </row>
    <row r="225" spans="1:7" s="38" customFormat="1" ht="23.25" x14ac:dyDescent="0.35">
      <c r="A225" s="152">
        <f t="shared" si="28"/>
        <v>14.079999999999998</v>
      </c>
      <c r="B225" s="126" t="s">
        <v>121</v>
      </c>
      <c r="C225" s="108">
        <v>50</v>
      </c>
      <c r="D225" s="104" t="s">
        <v>70</v>
      </c>
      <c r="E225" s="103"/>
      <c r="F225" s="105">
        <f>C225*E225</f>
        <v>0</v>
      </c>
      <c r="G225" s="139"/>
    </row>
    <row r="226" spans="1:7" s="38" customFormat="1" ht="23.25" x14ac:dyDescent="0.35">
      <c r="A226" s="152">
        <f t="shared" si="28"/>
        <v>14.089999999999998</v>
      </c>
      <c r="B226" s="126" t="s">
        <v>122</v>
      </c>
      <c r="C226" s="108">
        <v>720</v>
      </c>
      <c r="D226" s="104" t="s">
        <v>70</v>
      </c>
      <c r="E226" s="103"/>
      <c r="F226" s="105">
        <f>C226*E226</f>
        <v>0</v>
      </c>
      <c r="G226" s="139"/>
    </row>
    <row r="227" spans="1:7" s="38" customFormat="1" ht="23.25" x14ac:dyDescent="0.35">
      <c r="A227" s="152">
        <f t="shared" si="28"/>
        <v>14.099999999999998</v>
      </c>
      <c r="B227" s="126" t="s">
        <v>123</v>
      </c>
      <c r="C227" s="108">
        <v>560</v>
      </c>
      <c r="D227" s="104" t="s">
        <v>70</v>
      </c>
      <c r="E227" s="103"/>
      <c r="F227" s="105">
        <f>C227*E227</f>
        <v>0</v>
      </c>
      <c r="G227" s="139"/>
    </row>
    <row r="228" spans="1:7" s="38" customFormat="1" ht="23.25" x14ac:dyDescent="0.35">
      <c r="A228" s="152">
        <f t="shared" si="28"/>
        <v>14.109999999999998</v>
      </c>
      <c r="B228" s="126" t="s">
        <v>124</v>
      </c>
      <c r="C228" s="108">
        <v>240</v>
      </c>
      <c r="D228" s="104" t="s">
        <v>70</v>
      </c>
      <c r="E228" s="103"/>
      <c r="F228" s="105">
        <f>C228*E228</f>
        <v>0</v>
      </c>
      <c r="G228" s="139"/>
    </row>
    <row r="229" spans="1:7" s="38" customFormat="1" ht="23.25" x14ac:dyDescent="0.35">
      <c r="A229" s="152">
        <f t="shared" si="28"/>
        <v>14.119999999999997</v>
      </c>
      <c r="B229" s="126" t="s">
        <v>125</v>
      </c>
      <c r="C229" s="108">
        <v>4</v>
      </c>
      <c r="D229" s="121" t="s">
        <v>66</v>
      </c>
      <c r="E229" s="122"/>
      <c r="F229" s="122">
        <f>SUM(C229*E229)</f>
        <v>0</v>
      </c>
      <c r="G229" s="139"/>
    </row>
    <row r="230" spans="1:7" s="38" customFormat="1" ht="46.5" x14ac:dyDescent="0.35">
      <c r="A230" s="152">
        <f t="shared" si="28"/>
        <v>14.129999999999997</v>
      </c>
      <c r="B230" s="126" t="s">
        <v>126</v>
      </c>
      <c r="C230" s="108">
        <v>2</v>
      </c>
      <c r="D230" s="104" t="s">
        <v>66</v>
      </c>
      <c r="E230" s="112"/>
      <c r="F230" s="112">
        <f>SUM(C230*E230)</f>
        <v>0</v>
      </c>
      <c r="G230" s="139"/>
    </row>
    <row r="231" spans="1:7" s="38" customFormat="1" ht="23.25" x14ac:dyDescent="0.35">
      <c r="A231" s="152">
        <f t="shared" si="28"/>
        <v>14.139999999999997</v>
      </c>
      <c r="B231" s="126" t="s">
        <v>103</v>
      </c>
      <c r="C231" s="108">
        <v>6</v>
      </c>
      <c r="D231" s="104" t="s">
        <v>68</v>
      </c>
      <c r="E231" s="112"/>
      <c r="F231" s="105">
        <f>C231*E231</f>
        <v>0</v>
      </c>
      <c r="G231" s="139"/>
    </row>
    <row r="232" spans="1:7" s="38" customFormat="1" ht="23.25" x14ac:dyDescent="0.35">
      <c r="A232" s="152">
        <f t="shared" si="28"/>
        <v>14.149999999999997</v>
      </c>
      <c r="B232" s="126" t="s">
        <v>127</v>
      </c>
      <c r="C232" s="108">
        <v>6</v>
      </c>
      <c r="D232" s="104" t="s">
        <v>68</v>
      </c>
      <c r="E232" s="112"/>
      <c r="F232" s="105">
        <f>C232*E232</f>
        <v>0</v>
      </c>
      <c r="G232" s="139"/>
    </row>
    <row r="233" spans="1:7" s="38" customFormat="1" ht="23.25" x14ac:dyDescent="0.35">
      <c r="A233" s="152">
        <f t="shared" si="28"/>
        <v>14.159999999999997</v>
      </c>
      <c r="B233" s="111" t="s">
        <v>128</v>
      </c>
      <c r="C233" s="108">
        <v>6</v>
      </c>
      <c r="D233" s="104" t="s">
        <v>66</v>
      </c>
      <c r="E233" s="112"/>
      <c r="F233" s="112">
        <f t="shared" ref="F233:F240" si="29">SUM(C233*E233)</f>
        <v>0</v>
      </c>
      <c r="G233" s="139"/>
    </row>
    <row r="234" spans="1:7" s="38" customFormat="1" ht="23.25" x14ac:dyDescent="0.35">
      <c r="A234" s="152">
        <f t="shared" si="28"/>
        <v>14.169999999999996</v>
      </c>
      <c r="B234" s="126" t="s">
        <v>129</v>
      </c>
      <c r="C234" s="108">
        <v>6</v>
      </c>
      <c r="D234" s="121" t="s">
        <v>66</v>
      </c>
      <c r="E234" s="122"/>
      <c r="F234" s="122">
        <f t="shared" si="29"/>
        <v>0</v>
      </c>
      <c r="G234" s="139"/>
    </row>
    <row r="235" spans="1:7" s="38" customFormat="1" ht="23.25" x14ac:dyDescent="0.35">
      <c r="A235" s="152">
        <f t="shared" si="28"/>
        <v>14.179999999999996</v>
      </c>
      <c r="B235" s="118" t="s">
        <v>83</v>
      </c>
      <c r="C235" s="108">
        <v>12</v>
      </c>
      <c r="D235" s="104" t="s">
        <v>66</v>
      </c>
      <c r="E235" s="112"/>
      <c r="F235" s="112">
        <f t="shared" si="29"/>
        <v>0</v>
      </c>
      <c r="G235" s="139"/>
    </row>
    <row r="236" spans="1:7" s="38" customFormat="1" ht="23.25" x14ac:dyDescent="0.35">
      <c r="A236" s="152">
        <f t="shared" si="28"/>
        <v>14.189999999999996</v>
      </c>
      <c r="B236" s="118" t="s">
        <v>84</v>
      </c>
      <c r="C236" s="108">
        <v>8</v>
      </c>
      <c r="D236" s="104" t="s">
        <v>66</v>
      </c>
      <c r="E236" s="112"/>
      <c r="F236" s="112">
        <f t="shared" si="29"/>
        <v>0</v>
      </c>
      <c r="G236" s="139"/>
    </row>
    <row r="237" spans="1:7" s="38" customFormat="1" ht="23.25" x14ac:dyDescent="0.35">
      <c r="A237" s="152">
        <f t="shared" si="28"/>
        <v>14.199999999999996</v>
      </c>
      <c r="B237" s="118" t="s">
        <v>73</v>
      </c>
      <c r="C237" s="108">
        <v>7</v>
      </c>
      <c r="D237" s="104" t="s">
        <v>66</v>
      </c>
      <c r="E237" s="112"/>
      <c r="F237" s="112">
        <f t="shared" si="29"/>
        <v>0</v>
      </c>
      <c r="G237" s="139"/>
    </row>
    <row r="238" spans="1:7" s="38" customFormat="1" ht="23.25" x14ac:dyDescent="0.35">
      <c r="A238" s="152">
        <f t="shared" si="28"/>
        <v>14.209999999999996</v>
      </c>
      <c r="B238" s="118" t="s">
        <v>74</v>
      </c>
      <c r="C238" s="108">
        <v>4</v>
      </c>
      <c r="D238" s="104" t="s">
        <v>66</v>
      </c>
      <c r="E238" s="112"/>
      <c r="F238" s="112">
        <f t="shared" si="29"/>
        <v>0</v>
      </c>
      <c r="G238" s="139"/>
    </row>
    <row r="239" spans="1:7" s="38" customFormat="1" ht="23.25" x14ac:dyDescent="0.35">
      <c r="A239" s="152">
        <f t="shared" si="28"/>
        <v>14.219999999999995</v>
      </c>
      <c r="B239" s="118" t="s">
        <v>130</v>
      </c>
      <c r="C239" s="108">
        <v>7</v>
      </c>
      <c r="D239" s="104" t="s">
        <v>66</v>
      </c>
      <c r="E239" s="112"/>
      <c r="F239" s="112">
        <f t="shared" si="29"/>
        <v>0</v>
      </c>
      <c r="G239" s="139"/>
    </row>
    <row r="240" spans="1:7" s="38" customFormat="1" ht="23.25" x14ac:dyDescent="0.35">
      <c r="A240" s="152">
        <f t="shared" si="28"/>
        <v>14.229999999999995</v>
      </c>
      <c r="B240" s="118" t="s">
        <v>131</v>
      </c>
      <c r="C240" s="108">
        <v>2</v>
      </c>
      <c r="D240" s="104" t="s">
        <v>66</v>
      </c>
      <c r="E240" s="112"/>
      <c r="F240" s="112">
        <f t="shared" si="29"/>
        <v>0</v>
      </c>
      <c r="G240" s="139"/>
    </row>
    <row r="241" spans="1:7" s="38" customFormat="1" ht="23.25" x14ac:dyDescent="0.35">
      <c r="A241" s="152">
        <f t="shared" si="28"/>
        <v>14.239999999999995</v>
      </c>
      <c r="B241" s="113" t="s">
        <v>132</v>
      </c>
      <c r="C241" s="108">
        <v>1</v>
      </c>
      <c r="D241" s="104" t="s">
        <v>68</v>
      </c>
      <c r="E241" s="112"/>
      <c r="F241" s="105">
        <f>C241*E241</f>
        <v>0</v>
      </c>
      <c r="G241" s="139"/>
    </row>
    <row r="242" spans="1:7" s="38" customFormat="1" ht="23.25" x14ac:dyDescent="0.35">
      <c r="A242" s="152">
        <f t="shared" si="28"/>
        <v>14.249999999999995</v>
      </c>
      <c r="B242" s="118" t="s">
        <v>133</v>
      </c>
      <c r="C242" s="108">
        <v>2</v>
      </c>
      <c r="D242" s="104" t="s">
        <v>66</v>
      </c>
      <c r="E242" s="112"/>
      <c r="F242" s="112">
        <f t="shared" ref="F242:F249" si="30">SUM(C242*E242)</f>
        <v>0</v>
      </c>
      <c r="G242" s="139"/>
    </row>
    <row r="243" spans="1:7" s="38" customFormat="1" ht="23.25" x14ac:dyDescent="0.35">
      <c r="A243" s="152">
        <f t="shared" si="28"/>
        <v>14.259999999999994</v>
      </c>
      <c r="B243" s="118" t="s">
        <v>134</v>
      </c>
      <c r="C243" s="108">
        <v>2</v>
      </c>
      <c r="D243" s="104" t="s">
        <v>66</v>
      </c>
      <c r="E243" s="112"/>
      <c r="F243" s="112">
        <f t="shared" si="30"/>
        <v>0</v>
      </c>
      <c r="G243" s="139"/>
    </row>
    <row r="244" spans="1:7" s="38" customFormat="1" ht="23.25" x14ac:dyDescent="0.2">
      <c r="A244" s="152">
        <f t="shared" si="28"/>
        <v>14.269999999999994</v>
      </c>
      <c r="B244" s="123" t="s">
        <v>135</v>
      </c>
      <c r="C244" s="108">
        <v>1</v>
      </c>
      <c r="D244" s="121" t="s">
        <v>66</v>
      </c>
      <c r="E244" s="122"/>
      <c r="F244" s="122">
        <f t="shared" si="30"/>
        <v>0</v>
      </c>
      <c r="G244" s="139"/>
    </row>
    <row r="245" spans="1:7" s="38" customFormat="1" ht="23.25" x14ac:dyDescent="0.35">
      <c r="A245" s="152">
        <f t="shared" si="28"/>
        <v>14.279999999999994</v>
      </c>
      <c r="B245" s="119" t="s">
        <v>136</v>
      </c>
      <c r="C245" s="108">
        <v>2</v>
      </c>
      <c r="D245" s="104" t="s">
        <v>66</v>
      </c>
      <c r="E245" s="112"/>
      <c r="F245" s="112">
        <f t="shared" si="30"/>
        <v>0</v>
      </c>
      <c r="G245" s="139"/>
    </row>
    <row r="246" spans="1:7" s="38" customFormat="1" ht="23.25" x14ac:dyDescent="0.35">
      <c r="A246" s="152">
        <f t="shared" si="28"/>
        <v>14.289999999999994</v>
      </c>
      <c r="B246" s="119" t="s">
        <v>78</v>
      </c>
      <c r="C246" s="108">
        <v>2</v>
      </c>
      <c r="D246" s="104" t="s">
        <v>66</v>
      </c>
      <c r="E246" s="112"/>
      <c r="F246" s="112">
        <f t="shared" si="30"/>
        <v>0</v>
      </c>
      <c r="G246" s="139"/>
    </row>
    <row r="247" spans="1:7" s="38" customFormat="1" ht="23.25" x14ac:dyDescent="0.35">
      <c r="A247" s="152">
        <f t="shared" si="28"/>
        <v>14.299999999999994</v>
      </c>
      <c r="B247" s="126" t="s">
        <v>137</v>
      </c>
      <c r="C247" s="108">
        <v>1</v>
      </c>
      <c r="D247" s="104" t="s">
        <v>66</v>
      </c>
      <c r="E247" s="112"/>
      <c r="F247" s="112">
        <f t="shared" si="30"/>
        <v>0</v>
      </c>
      <c r="G247" s="139"/>
    </row>
    <row r="248" spans="1:7" s="38" customFormat="1" ht="23.25" x14ac:dyDescent="0.35">
      <c r="A248" s="152">
        <f t="shared" si="28"/>
        <v>14.309999999999993</v>
      </c>
      <c r="B248" s="118" t="s">
        <v>138</v>
      </c>
      <c r="C248" s="108">
        <v>10</v>
      </c>
      <c r="D248" s="104" t="s">
        <v>27</v>
      </c>
      <c r="E248" s="112"/>
      <c r="F248" s="112">
        <f t="shared" si="30"/>
        <v>0</v>
      </c>
      <c r="G248" s="139"/>
    </row>
    <row r="249" spans="1:7" s="38" customFormat="1" ht="23.25" x14ac:dyDescent="0.35">
      <c r="A249" s="152">
        <f t="shared" si="28"/>
        <v>14.319999999999993</v>
      </c>
      <c r="B249" s="128" t="s">
        <v>111</v>
      </c>
      <c r="C249" s="108">
        <v>3.5</v>
      </c>
      <c r="D249" s="104" t="s">
        <v>66</v>
      </c>
      <c r="E249" s="135"/>
      <c r="F249" s="112">
        <f t="shared" si="30"/>
        <v>0</v>
      </c>
      <c r="G249" s="139"/>
    </row>
    <row r="250" spans="1:7" s="38" customFormat="1" ht="23.25" x14ac:dyDescent="0.35">
      <c r="A250" s="152">
        <f t="shared" si="28"/>
        <v>14.329999999999993</v>
      </c>
      <c r="B250" s="128" t="s">
        <v>112</v>
      </c>
      <c r="C250" s="136">
        <v>0.3</v>
      </c>
      <c r="D250" s="104" t="s">
        <v>52</v>
      </c>
      <c r="E250" s="112"/>
      <c r="F250" s="112">
        <f>C250*E250</f>
        <v>0</v>
      </c>
      <c r="G250" s="139"/>
    </row>
    <row r="251" spans="1:7" s="38" customFormat="1" ht="23.25" x14ac:dyDescent="0.35">
      <c r="A251" s="141"/>
      <c r="B251" s="128"/>
      <c r="C251" s="142"/>
      <c r="D251" s="104"/>
      <c r="E251" s="135"/>
      <c r="F251" s="112"/>
      <c r="G251" s="139">
        <f>SUM(F218:F250)</f>
        <v>0</v>
      </c>
    </row>
    <row r="252" spans="1:7" s="38" customFormat="1" ht="16.5" customHeight="1" thickBot="1" x14ac:dyDescent="0.4">
      <c r="A252" s="60"/>
      <c r="B252" s="59"/>
      <c r="C252" s="57"/>
      <c r="D252" s="58"/>
      <c r="E252" s="57"/>
      <c r="F252" s="35">
        <f>C252*E252</f>
        <v>0</v>
      </c>
      <c r="G252" s="23"/>
    </row>
    <row r="253" spans="1:7" s="38" customFormat="1" ht="24" thickBot="1" x14ac:dyDescent="0.4">
      <c r="A253" s="37"/>
      <c r="B253" s="56" t="s">
        <v>11</v>
      </c>
      <c r="C253" s="55"/>
      <c r="D253" s="55"/>
      <c r="E253" s="55"/>
      <c r="F253" s="54"/>
      <c r="G253" s="53">
        <f>SUM(G21:G251)</f>
        <v>0</v>
      </c>
    </row>
    <row r="254" spans="1:7" s="38" customFormat="1" ht="23.25" x14ac:dyDescent="0.35">
      <c r="A254" s="37"/>
      <c r="B254" s="50"/>
      <c r="C254" s="23"/>
      <c r="D254" s="23"/>
      <c r="E254" s="23"/>
      <c r="F254" s="52"/>
      <c r="G254" s="51"/>
    </row>
    <row r="255" spans="1:7" s="38" customFormat="1" ht="23.25" x14ac:dyDescent="0.35">
      <c r="A255" s="37"/>
      <c r="B255" s="50" t="s">
        <v>10</v>
      </c>
      <c r="C255" s="49"/>
      <c r="D255" s="44"/>
      <c r="E255" s="49"/>
      <c r="F255" s="48"/>
      <c r="G255" s="23"/>
    </row>
    <row r="256" spans="1:7" s="38" customFormat="1" ht="23.25" x14ac:dyDescent="0.35">
      <c r="A256" s="37"/>
      <c r="B256" s="35" t="s">
        <v>9</v>
      </c>
      <c r="C256" s="47">
        <v>0.1</v>
      </c>
      <c r="D256" s="23"/>
      <c r="E256" s="30"/>
      <c r="F256" s="46">
        <f t="shared" ref="F256:F262" si="31">C256*$G$253</f>
        <v>0</v>
      </c>
      <c r="G256" s="23"/>
    </row>
    <row r="257" spans="1:7" s="38" customFormat="1" ht="23.25" x14ac:dyDescent="0.35">
      <c r="A257" s="37"/>
      <c r="B257" s="37" t="s">
        <v>8</v>
      </c>
      <c r="C257" s="47">
        <v>0.03</v>
      </c>
      <c r="D257" s="23"/>
      <c r="E257" s="30"/>
      <c r="F257" s="46">
        <f t="shared" si="31"/>
        <v>0</v>
      </c>
      <c r="G257" s="23"/>
    </row>
    <row r="258" spans="1:7" s="38" customFormat="1" ht="23.25" x14ac:dyDescent="0.35">
      <c r="A258" s="37"/>
      <c r="B258" s="37" t="s">
        <v>7</v>
      </c>
      <c r="C258" s="47">
        <v>0.05</v>
      </c>
      <c r="D258" s="23"/>
      <c r="E258" s="30"/>
      <c r="F258" s="46">
        <f t="shared" si="31"/>
        <v>0</v>
      </c>
      <c r="G258" s="23"/>
    </row>
    <row r="259" spans="1:7" s="38" customFormat="1" ht="23.25" x14ac:dyDescent="0.35">
      <c r="A259" s="37"/>
      <c r="B259" s="37" t="s">
        <v>6</v>
      </c>
      <c r="C259" s="47">
        <v>0.04</v>
      </c>
      <c r="D259" s="23"/>
      <c r="E259" s="30"/>
      <c r="F259" s="46">
        <f t="shared" si="31"/>
        <v>0</v>
      </c>
      <c r="G259" s="23"/>
    </row>
    <row r="260" spans="1:7" s="38" customFormat="1" ht="23.25" x14ac:dyDescent="0.35">
      <c r="A260" s="37"/>
      <c r="B260" s="37" t="s">
        <v>5</v>
      </c>
      <c r="C260" s="47">
        <v>0.04</v>
      </c>
      <c r="D260" s="23"/>
      <c r="E260" s="30"/>
      <c r="F260" s="46">
        <f t="shared" si="31"/>
        <v>0</v>
      </c>
      <c r="G260" s="23"/>
    </row>
    <row r="261" spans="1:7" s="38" customFormat="1" ht="23.25" x14ac:dyDescent="0.35">
      <c r="A261" s="37"/>
      <c r="B261" s="37" t="s">
        <v>4</v>
      </c>
      <c r="C261" s="47">
        <v>0.01</v>
      </c>
      <c r="D261" s="23"/>
      <c r="E261" s="30"/>
      <c r="F261" s="46">
        <f t="shared" si="31"/>
        <v>0</v>
      </c>
      <c r="G261" s="23"/>
    </row>
    <row r="262" spans="1:7" s="38" customFormat="1" ht="23.25" x14ac:dyDescent="0.35">
      <c r="A262" s="37"/>
      <c r="B262" s="37" t="s">
        <v>3</v>
      </c>
      <c r="C262" s="47">
        <v>0.05</v>
      </c>
      <c r="D262" s="23"/>
      <c r="E262" s="30"/>
      <c r="F262" s="46">
        <f t="shared" si="31"/>
        <v>0</v>
      </c>
      <c r="G262" s="23"/>
    </row>
    <row r="263" spans="1:7" s="38" customFormat="1" ht="23.25" x14ac:dyDescent="0.35">
      <c r="A263" s="37"/>
      <c r="B263" s="37" t="s">
        <v>2</v>
      </c>
      <c r="C263" s="47">
        <v>0.18</v>
      </c>
      <c r="D263" s="23"/>
      <c r="E263" s="30"/>
      <c r="F263" s="46">
        <f>C263*$F$256</f>
        <v>0</v>
      </c>
      <c r="G263" s="23"/>
    </row>
    <row r="264" spans="1:7" s="38" customFormat="1" ht="24" thickBot="1" x14ac:dyDescent="0.4">
      <c r="A264" s="37"/>
      <c r="B264" s="37" t="s">
        <v>1</v>
      </c>
      <c r="C264" s="47">
        <v>1E-3</v>
      </c>
      <c r="D264" s="23"/>
      <c r="E264" s="30"/>
      <c r="F264" s="46">
        <f>C264*$G$253</f>
        <v>0</v>
      </c>
      <c r="G264" s="23"/>
    </row>
    <row r="265" spans="1:7" s="38" customFormat="1" ht="24" thickBot="1" x14ac:dyDescent="0.4">
      <c r="A265" s="37"/>
      <c r="B265" s="45"/>
      <c r="C265" s="36"/>
      <c r="D265" s="23"/>
      <c r="E265" s="36"/>
      <c r="F265" s="35"/>
      <c r="G265" s="150">
        <f>SUM(F256:F264)</f>
        <v>0</v>
      </c>
    </row>
    <row r="266" spans="1:7" s="38" customFormat="1" ht="18" customHeight="1" x14ac:dyDescent="0.35">
      <c r="A266" s="37"/>
      <c r="B266" s="35"/>
      <c r="C266" s="36"/>
      <c r="D266" s="23"/>
      <c r="E266" s="36"/>
      <c r="F266" s="35"/>
      <c r="G266" s="34"/>
    </row>
    <row r="267" spans="1:7" s="38" customFormat="1" ht="23.25" x14ac:dyDescent="0.35">
      <c r="A267" s="37"/>
      <c r="B267" s="144" t="s">
        <v>139</v>
      </c>
      <c r="C267" s="145">
        <v>4</v>
      </c>
      <c r="D267" s="146" t="s">
        <v>140</v>
      </c>
      <c r="E267" s="121"/>
      <c r="F267" s="147">
        <f>SUM(C267*E267)</f>
        <v>0</v>
      </c>
      <c r="G267" s="148"/>
    </row>
    <row r="268" spans="1:7" s="38" customFormat="1" ht="24" thickBot="1" x14ac:dyDescent="0.4">
      <c r="A268" s="37"/>
      <c r="B268" s="144" t="s">
        <v>141</v>
      </c>
      <c r="C268" s="145">
        <v>1</v>
      </c>
      <c r="D268" s="146" t="s">
        <v>142</v>
      </c>
      <c r="E268" s="121"/>
      <c r="F268" s="147">
        <f>SUM(C268*E268)</f>
        <v>0</v>
      </c>
      <c r="G268" s="148"/>
    </row>
    <row r="269" spans="1:7" s="38" customFormat="1" ht="24" thickBot="1" x14ac:dyDescent="0.4">
      <c r="A269" s="37"/>
      <c r="B269" s="45"/>
      <c r="C269" s="36"/>
      <c r="D269" s="112"/>
      <c r="E269" s="36"/>
      <c r="F269" s="103"/>
      <c r="G269" s="149">
        <f>SUM(F267:F268)</f>
        <v>0</v>
      </c>
    </row>
    <row r="270" spans="1:7" s="38" customFormat="1" ht="24" thickBot="1" x14ac:dyDescent="0.4">
      <c r="A270" s="37"/>
      <c r="B270" s="35"/>
      <c r="C270" s="36"/>
      <c r="D270" s="23"/>
      <c r="E270" s="36"/>
      <c r="F270" s="35"/>
      <c r="G270" s="34"/>
    </row>
    <row r="271" spans="1:7" s="38" customFormat="1" ht="24" thickBot="1" x14ac:dyDescent="0.4">
      <c r="A271" s="27"/>
      <c r="B271" s="43" t="s">
        <v>0</v>
      </c>
      <c r="C271" s="41"/>
      <c r="D271" s="42"/>
      <c r="E271" s="41"/>
      <c r="F271" s="40"/>
      <c r="G271" s="39">
        <f>(G265+G253)+G269</f>
        <v>0</v>
      </c>
    </row>
    <row r="272" spans="1:7" s="6" customFormat="1" ht="15.75" customHeight="1" x14ac:dyDescent="0.35">
      <c r="A272" s="37"/>
      <c r="B272" s="35"/>
      <c r="C272" s="36"/>
      <c r="D272" s="23"/>
      <c r="E272" s="36"/>
      <c r="F272" s="35"/>
      <c r="G272" s="34"/>
    </row>
    <row r="273" spans="1:7" s="6" customFormat="1" ht="15.75" customHeight="1" x14ac:dyDescent="0.35">
      <c r="A273" s="27"/>
      <c r="B273" s="31"/>
      <c r="C273" s="32"/>
      <c r="D273" s="33"/>
      <c r="E273" s="32"/>
      <c r="F273" s="31"/>
      <c r="G273" s="30"/>
    </row>
    <row r="274" spans="1:7" s="6" customFormat="1" ht="15.75" customHeight="1" x14ac:dyDescent="0.3">
      <c r="A274" s="27"/>
      <c r="B274" s="29"/>
      <c r="C274" s="26"/>
      <c r="D274" s="29"/>
      <c r="E274" s="20"/>
      <c r="F274" s="20"/>
      <c r="G274" s="25"/>
    </row>
    <row r="275" spans="1:7" s="6" customFormat="1" ht="15.75" customHeight="1" x14ac:dyDescent="0.3">
      <c r="A275" s="27"/>
      <c r="B275" s="29"/>
      <c r="C275" s="26"/>
      <c r="D275" s="29"/>
      <c r="E275" s="20"/>
      <c r="F275" s="20"/>
      <c r="G275" s="25"/>
    </row>
    <row r="276" spans="1:7" s="6" customFormat="1" ht="22.5" x14ac:dyDescent="0.3">
      <c r="A276" s="27"/>
      <c r="B276" s="19"/>
      <c r="C276" s="26"/>
      <c r="D276" s="29"/>
      <c r="E276" s="20"/>
      <c r="F276" s="20"/>
      <c r="G276" s="25"/>
    </row>
    <row r="277" spans="1:7" s="6" customFormat="1" ht="15.75" customHeight="1" x14ac:dyDescent="0.3">
      <c r="A277" s="27"/>
      <c r="B277" s="16"/>
      <c r="C277" s="22"/>
      <c r="D277" s="28"/>
      <c r="E277" s="20"/>
      <c r="F277" s="26"/>
      <c r="G277" s="25"/>
    </row>
    <row r="278" spans="1:7" s="6" customFormat="1" ht="15.75" customHeight="1" x14ac:dyDescent="0.3">
      <c r="A278" s="27"/>
      <c r="B278" s="20"/>
      <c r="C278" s="22"/>
      <c r="D278" s="26"/>
      <c r="E278" s="22"/>
      <c r="F278" s="21"/>
      <c r="G278" s="25"/>
    </row>
    <row r="279" spans="1:7" s="6" customFormat="1" ht="15.75" customHeight="1" x14ac:dyDescent="0.35">
      <c r="A279" s="24"/>
      <c r="B279" s="19"/>
      <c r="C279" s="22"/>
      <c r="D279" s="21"/>
      <c r="E279" s="22"/>
      <c r="F279" s="21"/>
      <c r="G279" s="23"/>
    </row>
    <row r="280" spans="1:7" s="6" customFormat="1" ht="15.75" customHeight="1" x14ac:dyDescent="0.35">
      <c r="A280" s="24"/>
      <c r="B280" s="19"/>
      <c r="C280" s="22"/>
      <c r="D280" s="21"/>
      <c r="E280" s="20"/>
      <c r="F280" s="20"/>
      <c r="G280" s="23"/>
    </row>
    <row r="281" spans="1:7" s="6" customFormat="1" ht="15.75" customHeight="1" x14ac:dyDescent="0.35">
      <c r="A281" s="24"/>
      <c r="B281" s="19"/>
      <c r="C281" s="22"/>
      <c r="D281" s="21"/>
      <c r="E281" s="20"/>
      <c r="F281" s="20"/>
      <c r="G281" s="23"/>
    </row>
    <row r="282" spans="1:7" s="6" customFormat="1" ht="15.75" customHeight="1" x14ac:dyDescent="0.3">
      <c r="A282" s="10"/>
      <c r="B282" s="19"/>
      <c r="C282" s="22"/>
      <c r="D282" s="21"/>
      <c r="E282" s="20"/>
      <c r="F282" s="20"/>
      <c r="G282" s="7"/>
    </row>
    <row r="283" spans="1:7" s="6" customFormat="1" ht="20.25" x14ac:dyDescent="0.3">
      <c r="A283" s="10"/>
      <c r="B283" s="19"/>
      <c r="C283" s="18"/>
      <c r="D283" s="17"/>
      <c r="E283" s="17"/>
      <c r="F283" s="8"/>
      <c r="G283" s="7"/>
    </row>
    <row r="284" spans="1:7" s="6" customFormat="1" ht="15.75" customHeight="1" x14ac:dyDescent="0.35">
      <c r="A284" s="10"/>
      <c r="B284" s="16"/>
      <c r="C284" s="15"/>
      <c r="D284" s="14"/>
      <c r="E284" s="14"/>
      <c r="F284" s="13"/>
      <c r="G284" s="7"/>
    </row>
    <row r="285" spans="1:7" s="6" customFormat="1" ht="15.75" customHeight="1" x14ac:dyDescent="0.3">
      <c r="A285" s="10"/>
      <c r="B285" s="7"/>
      <c r="C285" s="9"/>
      <c r="D285" s="7"/>
      <c r="E285" s="7"/>
      <c r="G285" s="7"/>
    </row>
    <row r="286" spans="1:7" s="6" customFormat="1" ht="15.75" customHeight="1" x14ac:dyDescent="0.3">
      <c r="A286" s="10"/>
      <c r="B286" s="7"/>
      <c r="C286" s="9"/>
      <c r="D286" s="7"/>
      <c r="E286" s="7"/>
      <c r="G286" s="7"/>
    </row>
    <row r="287" spans="1:7" s="6" customFormat="1" ht="15.75" customHeight="1" x14ac:dyDescent="0.3">
      <c r="A287" s="10"/>
      <c r="B287" s="12"/>
      <c r="C287" s="11"/>
      <c r="D287" s="7"/>
      <c r="E287" s="7"/>
      <c r="G287" s="7"/>
    </row>
    <row r="288" spans="1:7" s="6" customFormat="1" ht="15.75" customHeight="1" x14ac:dyDescent="0.3">
      <c r="A288" s="10"/>
      <c r="C288" s="9"/>
      <c r="D288" s="7"/>
      <c r="E288" s="7"/>
      <c r="F288" s="8"/>
      <c r="G288" s="7"/>
    </row>
    <row r="289" spans="1:7" s="6" customFormat="1" ht="18.75" x14ac:dyDescent="0.3">
      <c r="A289" s="10"/>
      <c r="B289" s="7"/>
      <c r="C289" s="9"/>
      <c r="D289" s="7"/>
      <c r="E289" s="7"/>
      <c r="F289" s="8"/>
      <c r="G289" s="7"/>
    </row>
    <row r="290" spans="1:7" s="6" customFormat="1" ht="15.75" customHeight="1" x14ac:dyDescent="0.3">
      <c r="A290" s="10"/>
      <c r="C290" s="7"/>
      <c r="D290" s="9"/>
      <c r="E290" s="7"/>
      <c r="F290" s="8"/>
      <c r="G290" s="7"/>
    </row>
    <row r="291" spans="1:7" s="6" customFormat="1" ht="15.75" customHeight="1" x14ac:dyDescent="0.3">
      <c r="A291" s="10"/>
      <c r="C291" s="7"/>
      <c r="D291" s="9"/>
      <c r="E291" s="7"/>
      <c r="F291" s="8"/>
      <c r="G291" s="7"/>
    </row>
    <row r="292" spans="1:7" s="6" customFormat="1" ht="15.75" customHeight="1" x14ac:dyDescent="0.3">
      <c r="A292" s="10"/>
      <c r="C292" s="7"/>
      <c r="D292" s="9"/>
      <c r="E292" s="7"/>
      <c r="F292" s="8"/>
      <c r="G292" s="7"/>
    </row>
    <row r="293" spans="1:7" s="6" customFormat="1" ht="15.75" customHeight="1" x14ac:dyDescent="0.3">
      <c r="A293" s="10"/>
      <c r="C293" s="7"/>
      <c r="D293" s="9"/>
      <c r="E293" s="7"/>
      <c r="F293" s="8"/>
      <c r="G293" s="7"/>
    </row>
    <row r="294" spans="1:7" s="6" customFormat="1" ht="15.75" customHeight="1" x14ac:dyDescent="0.3">
      <c r="A294" s="10"/>
      <c r="C294" s="7"/>
      <c r="D294" s="9"/>
      <c r="E294" s="7"/>
      <c r="F294" s="8"/>
      <c r="G294" s="7"/>
    </row>
    <row r="295" spans="1:7" s="6" customFormat="1" ht="15.75" customHeight="1" x14ac:dyDescent="0.3">
      <c r="A295" s="10"/>
      <c r="C295" s="7"/>
      <c r="D295" s="9"/>
      <c r="E295" s="7"/>
      <c r="F295" s="8"/>
      <c r="G295" s="7"/>
    </row>
    <row r="296" spans="1:7" s="6" customFormat="1" ht="15.75" customHeight="1" x14ac:dyDescent="0.3">
      <c r="A296" s="10"/>
      <c r="C296" s="7"/>
      <c r="D296" s="9"/>
      <c r="E296" s="7"/>
      <c r="F296" s="8"/>
      <c r="G296" s="7"/>
    </row>
    <row r="297" spans="1:7" s="6" customFormat="1" ht="15.75" customHeight="1" x14ac:dyDescent="0.3">
      <c r="A297" s="10"/>
      <c r="C297" s="7"/>
      <c r="D297" s="9"/>
      <c r="E297" s="7"/>
      <c r="F297" s="8"/>
      <c r="G297" s="7"/>
    </row>
    <row r="298" spans="1:7" s="6" customFormat="1" ht="15.75" customHeight="1" x14ac:dyDescent="0.3">
      <c r="A298" s="10"/>
      <c r="C298" s="7"/>
      <c r="D298" s="9"/>
      <c r="E298" s="7"/>
      <c r="F298" s="8"/>
      <c r="G298" s="7"/>
    </row>
    <row r="299" spans="1:7" s="6" customFormat="1" ht="15.75" customHeight="1" x14ac:dyDescent="0.3">
      <c r="A299" s="10"/>
      <c r="C299" s="7"/>
      <c r="D299" s="9"/>
      <c r="E299" s="7"/>
      <c r="F299" s="8"/>
      <c r="G299" s="7"/>
    </row>
    <row r="300" spans="1:7" s="6" customFormat="1" ht="15.75" customHeight="1" x14ac:dyDescent="0.3">
      <c r="A300" s="10"/>
      <c r="C300" s="7"/>
      <c r="D300" s="9"/>
      <c r="E300" s="7"/>
      <c r="F300" s="8"/>
      <c r="G300" s="7"/>
    </row>
    <row r="301" spans="1:7" s="6" customFormat="1" ht="15.75" customHeight="1" x14ac:dyDescent="0.3">
      <c r="A301" s="10"/>
      <c r="C301" s="7"/>
      <c r="D301" s="9"/>
      <c r="E301" s="7"/>
      <c r="F301" s="8"/>
      <c r="G301" s="7"/>
    </row>
    <row r="302" spans="1:7" s="6" customFormat="1" ht="15.75" customHeight="1" x14ac:dyDescent="0.3">
      <c r="A302" s="10"/>
      <c r="C302" s="7"/>
      <c r="D302" s="9"/>
      <c r="E302" s="7"/>
      <c r="F302" s="8"/>
      <c r="G302" s="7"/>
    </row>
    <row r="303" spans="1:7" s="6" customFormat="1" ht="15.75" customHeight="1" x14ac:dyDescent="0.3">
      <c r="A303" s="10"/>
      <c r="C303" s="7"/>
      <c r="D303" s="9"/>
      <c r="E303" s="7"/>
      <c r="F303" s="8"/>
      <c r="G303" s="7"/>
    </row>
    <row r="304" spans="1:7" s="6" customFormat="1" ht="15.75" customHeight="1" x14ac:dyDescent="0.3">
      <c r="A304" s="10"/>
      <c r="C304" s="7"/>
      <c r="D304" s="9"/>
      <c r="E304" s="7"/>
      <c r="F304" s="8"/>
      <c r="G304" s="7"/>
    </row>
    <row r="305" spans="1:7" s="6" customFormat="1" ht="15.75" customHeight="1" x14ac:dyDescent="0.3">
      <c r="A305" s="10"/>
      <c r="C305" s="7"/>
      <c r="D305" s="9"/>
      <c r="E305" s="7"/>
      <c r="F305" s="8"/>
      <c r="G305" s="7"/>
    </row>
    <row r="306" spans="1:7" s="6" customFormat="1" ht="15.75" customHeight="1" x14ac:dyDescent="0.3">
      <c r="A306" s="10"/>
      <c r="C306" s="7"/>
      <c r="D306" s="9"/>
      <c r="E306" s="7"/>
      <c r="F306" s="8"/>
      <c r="G306" s="7"/>
    </row>
    <row r="307" spans="1:7" s="6" customFormat="1" ht="15.75" customHeight="1" x14ac:dyDescent="0.3">
      <c r="A307" s="10"/>
      <c r="C307" s="7"/>
      <c r="D307" s="9"/>
      <c r="E307" s="7"/>
      <c r="F307" s="8"/>
      <c r="G307" s="7"/>
    </row>
    <row r="308" spans="1:7" s="6" customFormat="1" ht="15.75" customHeight="1" x14ac:dyDescent="0.3">
      <c r="A308" s="10"/>
      <c r="C308" s="7"/>
      <c r="D308" s="9"/>
      <c r="E308" s="7"/>
      <c r="F308" s="8"/>
      <c r="G308" s="7"/>
    </row>
    <row r="309" spans="1:7" s="6" customFormat="1" ht="15.75" customHeight="1" x14ac:dyDescent="0.3">
      <c r="A309" s="10"/>
      <c r="C309" s="7"/>
      <c r="D309" s="9"/>
      <c r="E309" s="7"/>
      <c r="F309" s="8"/>
      <c r="G309" s="7"/>
    </row>
    <row r="310" spans="1:7" s="6" customFormat="1" ht="15.75" customHeight="1" x14ac:dyDescent="0.3">
      <c r="A310" s="10"/>
      <c r="C310" s="7"/>
      <c r="D310" s="9"/>
      <c r="E310" s="7"/>
      <c r="F310" s="8"/>
      <c r="G310" s="7"/>
    </row>
    <row r="311" spans="1:7" s="6" customFormat="1" ht="15.75" customHeight="1" x14ac:dyDescent="0.3">
      <c r="A311" s="10"/>
      <c r="C311" s="7"/>
      <c r="D311" s="9"/>
      <c r="E311" s="7"/>
      <c r="F311" s="8"/>
      <c r="G311" s="7"/>
    </row>
    <row r="312" spans="1:7" s="6" customFormat="1" ht="15.75" customHeight="1" x14ac:dyDescent="0.3">
      <c r="A312" s="10"/>
      <c r="C312" s="7"/>
      <c r="D312" s="9"/>
      <c r="E312" s="7"/>
      <c r="F312" s="8"/>
      <c r="G312" s="7"/>
    </row>
    <row r="313" spans="1:7" s="6" customFormat="1" ht="15.75" customHeight="1" x14ac:dyDescent="0.3">
      <c r="A313" s="10"/>
      <c r="C313" s="7"/>
      <c r="D313" s="9"/>
      <c r="E313" s="7"/>
      <c r="F313" s="8"/>
      <c r="G313" s="7"/>
    </row>
    <row r="314" spans="1:7" s="6" customFormat="1" ht="15.75" customHeight="1" x14ac:dyDescent="0.3">
      <c r="A314" s="10"/>
      <c r="C314" s="7"/>
      <c r="D314" s="9"/>
      <c r="E314" s="7"/>
      <c r="F314" s="8"/>
      <c r="G314" s="7"/>
    </row>
    <row r="315" spans="1:7" s="6" customFormat="1" ht="15.75" customHeight="1" x14ac:dyDescent="0.3">
      <c r="A315" s="10"/>
      <c r="C315" s="7"/>
      <c r="D315" s="9"/>
      <c r="E315" s="7"/>
      <c r="F315" s="8"/>
      <c r="G315" s="7"/>
    </row>
    <row r="316" spans="1:7" s="6" customFormat="1" ht="15.75" customHeight="1" x14ac:dyDescent="0.3">
      <c r="A316" s="10"/>
      <c r="C316" s="7"/>
      <c r="D316" s="9"/>
      <c r="E316" s="7"/>
      <c r="F316" s="8"/>
      <c r="G316" s="7"/>
    </row>
    <row r="317" spans="1:7" s="6" customFormat="1" ht="15.75" customHeight="1" x14ac:dyDescent="0.3">
      <c r="A317" s="10"/>
      <c r="C317" s="7"/>
      <c r="D317" s="9"/>
      <c r="E317" s="7"/>
      <c r="F317" s="8"/>
      <c r="G317" s="7"/>
    </row>
    <row r="318" spans="1:7" s="6" customFormat="1" ht="15.75" customHeight="1" x14ac:dyDescent="0.3">
      <c r="A318" s="10"/>
      <c r="C318" s="7"/>
      <c r="D318" s="9"/>
      <c r="E318" s="7"/>
      <c r="F318" s="8"/>
      <c r="G318" s="7"/>
    </row>
    <row r="319" spans="1:7" s="6" customFormat="1" ht="15.75" customHeight="1" x14ac:dyDescent="0.3">
      <c r="A319" s="10"/>
      <c r="C319" s="7"/>
      <c r="D319" s="9"/>
      <c r="E319" s="7"/>
      <c r="F319" s="8"/>
      <c r="G319" s="7"/>
    </row>
    <row r="320" spans="1:7" s="6" customFormat="1" ht="15.75" customHeight="1" x14ac:dyDescent="0.3">
      <c r="A320" s="10"/>
      <c r="C320" s="7"/>
      <c r="D320" s="9"/>
      <c r="E320" s="7"/>
      <c r="F320" s="8"/>
      <c r="G320" s="7"/>
    </row>
    <row r="321" spans="1:7" s="6" customFormat="1" ht="15.75" customHeight="1" x14ac:dyDescent="0.3">
      <c r="A321" s="10"/>
      <c r="C321" s="7"/>
      <c r="D321" s="9"/>
      <c r="E321" s="7"/>
      <c r="F321" s="8"/>
      <c r="G321" s="7"/>
    </row>
    <row r="322" spans="1:7" s="6" customFormat="1" ht="15.75" customHeight="1" x14ac:dyDescent="0.3">
      <c r="A322" s="10"/>
      <c r="C322" s="7"/>
      <c r="D322" s="9"/>
      <c r="E322" s="7"/>
      <c r="F322" s="8"/>
      <c r="G322" s="7"/>
    </row>
    <row r="323" spans="1:7" s="6" customFormat="1" ht="15.75" customHeight="1" x14ac:dyDescent="0.3">
      <c r="A323" s="10"/>
      <c r="C323" s="7"/>
      <c r="D323" s="9"/>
      <c r="E323" s="7"/>
      <c r="F323" s="8"/>
      <c r="G323" s="7"/>
    </row>
    <row r="324" spans="1:7" s="6" customFormat="1" ht="15.75" customHeight="1" x14ac:dyDescent="0.3">
      <c r="A324" s="10"/>
      <c r="C324" s="7"/>
      <c r="D324" s="9"/>
      <c r="E324" s="7"/>
      <c r="F324" s="8"/>
      <c r="G324" s="7"/>
    </row>
    <row r="325" spans="1:7" s="6" customFormat="1" ht="15.75" customHeight="1" x14ac:dyDescent="0.3">
      <c r="A325" s="10"/>
      <c r="C325" s="7"/>
      <c r="D325" s="9"/>
      <c r="E325" s="7"/>
      <c r="F325" s="8"/>
      <c r="G325" s="7"/>
    </row>
    <row r="326" spans="1:7" s="6" customFormat="1" ht="15.75" customHeight="1" x14ac:dyDescent="0.3">
      <c r="A326" s="10"/>
      <c r="C326" s="7"/>
      <c r="D326" s="9"/>
      <c r="E326" s="7"/>
      <c r="F326" s="8"/>
      <c r="G326" s="7"/>
    </row>
    <row r="327" spans="1:7" s="6" customFormat="1" ht="15.75" customHeight="1" x14ac:dyDescent="0.3">
      <c r="A327" s="10"/>
      <c r="C327" s="7"/>
      <c r="D327" s="9"/>
      <c r="E327" s="7"/>
      <c r="F327" s="8"/>
      <c r="G327" s="7"/>
    </row>
    <row r="328" spans="1:7" s="6" customFormat="1" ht="15.75" customHeight="1" x14ac:dyDescent="0.3">
      <c r="A328" s="10"/>
      <c r="C328" s="7"/>
      <c r="D328" s="9"/>
      <c r="E328" s="7"/>
      <c r="F328" s="8"/>
      <c r="G328" s="7"/>
    </row>
    <row r="329" spans="1:7" s="6" customFormat="1" ht="15.75" customHeight="1" x14ac:dyDescent="0.3">
      <c r="A329" s="10"/>
      <c r="C329" s="7"/>
      <c r="D329" s="9"/>
      <c r="E329" s="7"/>
      <c r="F329" s="8"/>
      <c r="G329" s="7"/>
    </row>
    <row r="330" spans="1:7" s="6" customFormat="1" ht="15.75" customHeight="1" x14ac:dyDescent="0.3">
      <c r="A330" s="10"/>
      <c r="C330" s="7"/>
      <c r="D330" s="9"/>
      <c r="E330" s="7"/>
      <c r="F330" s="8"/>
      <c r="G330" s="7"/>
    </row>
    <row r="331" spans="1:7" s="6" customFormat="1" ht="15.75" customHeight="1" x14ac:dyDescent="0.3">
      <c r="A331" s="10"/>
      <c r="C331" s="7"/>
      <c r="D331" s="9"/>
      <c r="E331" s="7"/>
      <c r="F331" s="8"/>
      <c r="G331" s="7"/>
    </row>
    <row r="332" spans="1:7" s="6" customFormat="1" ht="15.75" customHeight="1" x14ac:dyDescent="0.3">
      <c r="A332" s="10"/>
      <c r="C332" s="7"/>
      <c r="D332" s="9"/>
      <c r="E332" s="7"/>
      <c r="F332" s="8"/>
      <c r="G332" s="7"/>
    </row>
    <row r="333" spans="1:7" s="6" customFormat="1" ht="15.75" customHeight="1" x14ac:dyDescent="0.3">
      <c r="A333" s="10"/>
      <c r="C333" s="7"/>
      <c r="D333" s="9"/>
      <c r="E333" s="7"/>
      <c r="F333" s="8"/>
      <c r="G333" s="7"/>
    </row>
    <row r="334" spans="1:7" s="6" customFormat="1" ht="15.75" customHeight="1" x14ac:dyDescent="0.3">
      <c r="A334" s="10"/>
      <c r="C334" s="7"/>
      <c r="D334" s="9"/>
      <c r="E334" s="7"/>
      <c r="F334" s="8"/>
      <c r="G334" s="7"/>
    </row>
    <row r="335" spans="1:7" s="6" customFormat="1" ht="15.75" customHeight="1" x14ac:dyDescent="0.3">
      <c r="A335" s="10"/>
      <c r="C335" s="7"/>
      <c r="D335" s="9"/>
      <c r="E335" s="7"/>
      <c r="F335" s="8"/>
      <c r="G335" s="7"/>
    </row>
    <row r="336" spans="1:7" s="6" customFormat="1" ht="15.75" customHeight="1" x14ac:dyDescent="0.3">
      <c r="A336" s="10"/>
      <c r="C336" s="7"/>
      <c r="D336" s="9"/>
      <c r="E336" s="7"/>
      <c r="F336" s="8"/>
      <c r="G336" s="7"/>
    </row>
    <row r="337" spans="1:7" s="6" customFormat="1" ht="15.75" customHeight="1" x14ac:dyDescent="0.3">
      <c r="A337" s="10"/>
      <c r="C337" s="7"/>
      <c r="D337" s="9"/>
      <c r="E337" s="7"/>
      <c r="F337" s="8"/>
      <c r="G337" s="7"/>
    </row>
    <row r="338" spans="1:7" s="6" customFormat="1" ht="15.75" customHeight="1" x14ac:dyDescent="0.3">
      <c r="A338" s="10"/>
      <c r="C338" s="7"/>
      <c r="D338" s="9"/>
      <c r="E338" s="7"/>
      <c r="F338" s="8"/>
      <c r="G338" s="7"/>
    </row>
    <row r="339" spans="1:7" s="6" customFormat="1" ht="15.75" customHeight="1" x14ac:dyDescent="0.3">
      <c r="A339" s="10"/>
      <c r="C339" s="7"/>
      <c r="D339" s="9"/>
      <c r="E339" s="7"/>
      <c r="F339" s="8"/>
      <c r="G339" s="7"/>
    </row>
    <row r="340" spans="1:7" s="6" customFormat="1" ht="15.75" customHeight="1" x14ac:dyDescent="0.3">
      <c r="A340" s="10"/>
      <c r="C340" s="7"/>
      <c r="D340" s="9"/>
      <c r="E340" s="7"/>
      <c r="F340" s="8"/>
      <c r="G340" s="7"/>
    </row>
    <row r="341" spans="1:7" s="6" customFormat="1" ht="15.75" customHeight="1" x14ac:dyDescent="0.3">
      <c r="A341" s="10"/>
      <c r="C341" s="7"/>
      <c r="D341" s="9"/>
      <c r="E341" s="7"/>
      <c r="F341" s="8"/>
      <c r="G341" s="7"/>
    </row>
    <row r="342" spans="1:7" s="6" customFormat="1" ht="15.75" customHeight="1" x14ac:dyDescent="0.3">
      <c r="A342" s="10"/>
      <c r="C342" s="7"/>
      <c r="D342" s="9"/>
      <c r="E342" s="7"/>
      <c r="F342" s="8"/>
      <c r="G342" s="7"/>
    </row>
    <row r="343" spans="1:7" s="6" customFormat="1" ht="15.75" customHeight="1" x14ac:dyDescent="0.3">
      <c r="A343" s="10"/>
      <c r="C343" s="7"/>
      <c r="D343" s="9"/>
      <c r="E343" s="7"/>
      <c r="F343" s="8"/>
      <c r="G343" s="7"/>
    </row>
    <row r="344" spans="1:7" s="6" customFormat="1" ht="15.75" customHeight="1" x14ac:dyDescent="0.3">
      <c r="A344" s="10"/>
      <c r="C344" s="7"/>
      <c r="D344" s="9"/>
      <c r="E344" s="7"/>
      <c r="F344" s="8"/>
      <c r="G344" s="7"/>
    </row>
    <row r="345" spans="1:7" s="6" customFormat="1" ht="15.75" customHeight="1" x14ac:dyDescent="0.3">
      <c r="A345" s="10"/>
      <c r="C345" s="7"/>
      <c r="D345" s="9"/>
      <c r="E345" s="7"/>
      <c r="F345" s="8"/>
      <c r="G345" s="7"/>
    </row>
    <row r="346" spans="1:7" s="6" customFormat="1" ht="15.75" customHeight="1" x14ac:dyDescent="0.3">
      <c r="A346" s="10"/>
      <c r="C346" s="7"/>
      <c r="D346" s="9"/>
      <c r="E346" s="7"/>
      <c r="F346" s="8"/>
      <c r="G346" s="7"/>
    </row>
    <row r="347" spans="1:7" s="6" customFormat="1" ht="15.75" customHeight="1" x14ac:dyDescent="0.3">
      <c r="A347" s="10"/>
      <c r="C347" s="7"/>
      <c r="D347" s="9"/>
      <c r="E347" s="7"/>
      <c r="F347" s="8"/>
      <c r="G347" s="7"/>
    </row>
    <row r="348" spans="1:7" s="6" customFormat="1" ht="15.75" customHeight="1" x14ac:dyDescent="0.3">
      <c r="A348" s="10"/>
      <c r="C348" s="7"/>
      <c r="D348" s="9"/>
      <c r="E348" s="7"/>
      <c r="F348" s="8"/>
      <c r="G348" s="7"/>
    </row>
    <row r="349" spans="1:7" s="6" customFormat="1" ht="15.75" customHeight="1" x14ac:dyDescent="0.3">
      <c r="A349" s="10"/>
      <c r="C349" s="7"/>
      <c r="D349" s="9"/>
      <c r="E349" s="7"/>
      <c r="F349" s="8"/>
      <c r="G349" s="7"/>
    </row>
    <row r="350" spans="1:7" s="6" customFormat="1" ht="15.75" customHeight="1" x14ac:dyDescent="0.3">
      <c r="A350" s="10"/>
      <c r="C350" s="7"/>
      <c r="D350" s="9"/>
      <c r="E350" s="7"/>
      <c r="F350" s="8"/>
      <c r="G350" s="7"/>
    </row>
    <row r="351" spans="1:7" s="6" customFormat="1" ht="15.75" customHeight="1" x14ac:dyDescent="0.3">
      <c r="A351" s="10"/>
      <c r="C351" s="7"/>
      <c r="D351" s="9"/>
      <c r="E351" s="7"/>
      <c r="F351" s="8"/>
      <c r="G351" s="7"/>
    </row>
    <row r="352" spans="1:7" s="6" customFormat="1" ht="15.75" customHeight="1" x14ac:dyDescent="0.3">
      <c r="A352" s="10"/>
      <c r="C352" s="7"/>
      <c r="D352" s="9"/>
      <c r="E352" s="7"/>
      <c r="F352" s="8"/>
      <c r="G352" s="7"/>
    </row>
    <row r="353" spans="1:7" s="6" customFormat="1" ht="15.75" customHeight="1" x14ac:dyDescent="0.3">
      <c r="A353" s="10"/>
      <c r="C353" s="7"/>
      <c r="D353" s="9"/>
      <c r="E353" s="7"/>
      <c r="F353" s="8"/>
      <c r="G353" s="7"/>
    </row>
    <row r="354" spans="1:7" s="6" customFormat="1" ht="15.75" customHeight="1" x14ac:dyDescent="0.3">
      <c r="A354" s="10"/>
      <c r="C354" s="7"/>
      <c r="D354" s="9"/>
      <c r="E354" s="7"/>
      <c r="F354" s="8"/>
      <c r="G354" s="7"/>
    </row>
    <row r="355" spans="1:7" s="6" customFormat="1" ht="15.75" customHeight="1" x14ac:dyDescent="0.3">
      <c r="A355" s="10"/>
      <c r="C355" s="7"/>
      <c r="D355" s="9"/>
      <c r="E355" s="7"/>
      <c r="F355" s="8"/>
      <c r="G355" s="7"/>
    </row>
    <row r="356" spans="1:7" s="6" customFormat="1" ht="15.75" customHeight="1" x14ac:dyDescent="0.3">
      <c r="A356" s="10"/>
      <c r="C356" s="7"/>
      <c r="D356" s="9"/>
      <c r="E356" s="7"/>
      <c r="F356" s="8"/>
      <c r="G356" s="7"/>
    </row>
    <row r="357" spans="1:7" s="6" customFormat="1" ht="15.75" customHeight="1" x14ac:dyDescent="0.3">
      <c r="A357" s="10"/>
      <c r="C357" s="7"/>
      <c r="D357" s="9"/>
      <c r="E357" s="7"/>
      <c r="F357" s="8"/>
      <c r="G357" s="7"/>
    </row>
    <row r="358" spans="1:7" s="6" customFormat="1" ht="15.75" customHeight="1" x14ac:dyDescent="0.3">
      <c r="A358" s="10"/>
      <c r="C358" s="7"/>
      <c r="D358" s="9"/>
      <c r="E358" s="7"/>
      <c r="F358" s="8"/>
      <c r="G358" s="7"/>
    </row>
    <row r="359" spans="1:7" s="6" customFormat="1" ht="15.75" customHeight="1" x14ac:dyDescent="0.3">
      <c r="A359" s="10"/>
      <c r="C359" s="7"/>
      <c r="D359" s="9"/>
      <c r="E359" s="7"/>
      <c r="F359" s="8"/>
      <c r="G359" s="7"/>
    </row>
    <row r="360" spans="1:7" s="6" customFormat="1" ht="15.75" customHeight="1" x14ac:dyDescent="0.3">
      <c r="A360" s="10"/>
      <c r="C360" s="7"/>
      <c r="D360" s="9"/>
      <c r="E360" s="7"/>
      <c r="F360" s="8"/>
      <c r="G360" s="7"/>
    </row>
    <row r="361" spans="1:7" s="6" customFormat="1" ht="15.75" customHeight="1" x14ac:dyDescent="0.3">
      <c r="A361" s="10"/>
      <c r="C361" s="7"/>
      <c r="D361" s="9"/>
      <c r="E361" s="7"/>
      <c r="F361" s="8"/>
      <c r="G361" s="7"/>
    </row>
    <row r="362" spans="1:7" s="6" customFormat="1" ht="15.75" customHeight="1" x14ac:dyDescent="0.3">
      <c r="A362" s="10"/>
      <c r="C362" s="7"/>
      <c r="D362" s="9"/>
      <c r="E362" s="7"/>
      <c r="F362" s="8"/>
      <c r="G362" s="7"/>
    </row>
    <row r="363" spans="1:7" s="6" customFormat="1" ht="15.75" customHeight="1" x14ac:dyDescent="0.3">
      <c r="A363" s="10"/>
      <c r="C363" s="7"/>
      <c r="D363" s="9"/>
      <c r="E363" s="7"/>
      <c r="F363" s="8"/>
      <c r="G363" s="7"/>
    </row>
    <row r="364" spans="1:7" s="6" customFormat="1" ht="15.75" customHeight="1" x14ac:dyDescent="0.3">
      <c r="A364" s="10"/>
      <c r="C364" s="7"/>
      <c r="D364" s="9"/>
      <c r="E364" s="7"/>
      <c r="F364" s="8"/>
      <c r="G364" s="7"/>
    </row>
    <row r="365" spans="1:7" s="6" customFormat="1" ht="15.75" customHeight="1" x14ac:dyDescent="0.3">
      <c r="A365" s="10"/>
      <c r="C365" s="7"/>
      <c r="D365" s="9"/>
      <c r="E365" s="7"/>
      <c r="F365" s="8"/>
      <c r="G365" s="7"/>
    </row>
    <row r="366" spans="1:7" s="6" customFormat="1" ht="15.75" customHeight="1" x14ac:dyDescent="0.3">
      <c r="A366" s="10"/>
      <c r="C366" s="7"/>
      <c r="D366" s="9"/>
      <c r="E366" s="7"/>
      <c r="F366" s="8"/>
      <c r="G366" s="7"/>
    </row>
    <row r="367" spans="1:7" s="6" customFormat="1" ht="15.75" customHeight="1" x14ac:dyDescent="0.3">
      <c r="A367" s="10"/>
      <c r="C367" s="7"/>
      <c r="D367" s="9"/>
      <c r="E367" s="7"/>
      <c r="F367" s="8"/>
      <c r="G367" s="7"/>
    </row>
    <row r="368" spans="1:7" s="6" customFormat="1" ht="15.75" customHeight="1" x14ac:dyDescent="0.3">
      <c r="A368" s="10"/>
      <c r="C368" s="7"/>
      <c r="D368" s="9"/>
      <c r="E368" s="7"/>
      <c r="F368" s="8"/>
      <c r="G368" s="7"/>
    </row>
    <row r="369" spans="1:7" s="6" customFormat="1" ht="15.75" customHeight="1" x14ac:dyDescent="0.3">
      <c r="A369" s="10"/>
      <c r="C369" s="7"/>
      <c r="D369" s="9"/>
      <c r="E369" s="7"/>
      <c r="F369" s="8"/>
      <c r="G369" s="7"/>
    </row>
    <row r="370" spans="1:7" s="6" customFormat="1" ht="15.75" customHeight="1" x14ac:dyDescent="0.3">
      <c r="A370" s="10"/>
      <c r="C370" s="7"/>
      <c r="D370" s="9"/>
      <c r="E370" s="7"/>
      <c r="F370" s="8"/>
      <c r="G370" s="7"/>
    </row>
    <row r="371" spans="1:7" s="6" customFormat="1" ht="15.75" customHeight="1" x14ac:dyDescent="0.3">
      <c r="A371" s="10"/>
      <c r="C371" s="7"/>
      <c r="D371" s="9"/>
      <c r="E371" s="7"/>
      <c r="F371" s="8"/>
      <c r="G371" s="7"/>
    </row>
    <row r="372" spans="1:7" s="6" customFormat="1" ht="15.75" customHeight="1" x14ac:dyDescent="0.3">
      <c r="A372" s="10"/>
      <c r="C372" s="7"/>
      <c r="D372" s="9"/>
      <c r="E372" s="7"/>
      <c r="F372" s="8"/>
      <c r="G372" s="7"/>
    </row>
    <row r="373" spans="1:7" s="6" customFormat="1" ht="15.75" customHeight="1" x14ac:dyDescent="0.3">
      <c r="A373" s="10"/>
      <c r="C373" s="7"/>
      <c r="D373" s="9"/>
      <c r="E373" s="7"/>
      <c r="F373" s="8"/>
      <c r="G373" s="7"/>
    </row>
    <row r="374" spans="1:7" s="6" customFormat="1" ht="15.75" customHeight="1" x14ac:dyDescent="0.3">
      <c r="A374" s="10"/>
      <c r="C374" s="7"/>
      <c r="D374" s="9"/>
      <c r="E374" s="7"/>
      <c r="F374" s="8"/>
      <c r="G374" s="7"/>
    </row>
    <row r="375" spans="1:7" s="6" customFormat="1" ht="15.75" customHeight="1" x14ac:dyDescent="0.3">
      <c r="A375" s="10"/>
      <c r="C375" s="7"/>
      <c r="D375" s="9"/>
      <c r="E375" s="7"/>
      <c r="F375" s="8"/>
      <c r="G375" s="7"/>
    </row>
  </sheetData>
  <mergeCells count="3">
    <mergeCell ref="A7:G7"/>
    <mergeCell ref="A9:G9"/>
    <mergeCell ref="A12:G12"/>
  </mergeCells>
  <printOptions horizontalCentered="1" gridLinesSet="0"/>
  <pageMargins left="0.11811023622047245" right="0.11811023622047245" top="0.15748031496062992" bottom="0.15748031496062992" header="0" footer="0"/>
  <pageSetup scale="55" fitToHeight="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CANCHA VILLA VERDE</vt:lpstr>
      <vt:lpstr>'CANCHA VILLA VERDE'!Área_de_impresión</vt:lpstr>
      <vt:lpstr>'CANCHA VILLA VERDE'!Títulos_a_imprimir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informe fotografico completo CANCHA BOCA DE YUMA.docx</dc:title>
  <dc:creator>Miguel Reyes</dc:creator>
  <cp:lastModifiedBy>Jorge Luis Lauriano Aldaño</cp:lastModifiedBy>
  <cp:lastPrinted>2026-07-13T18:13:39Z</cp:lastPrinted>
  <dcterms:created xsi:type="dcterms:W3CDTF">2026-03-23T14:34:39Z</dcterms:created>
  <dcterms:modified xsi:type="dcterms:W3CDTF">2026-09-17T00:12:45Z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2024-11-28T00:00:00Z</vt:filetime>
  </property>
  <property fmtid="{D5CDD505-2E9C-101B-9397-08002B2CF9AE}" pid="3" name="Creator">
    <vt:lpwstr>Adobe Acrobat Pro DC (64-bit) 22.2.20191</vt:lpwstr>
  </property>
  <property fmtid="{D5CDD505-2E9C-101B-9397-08002B2CF9AE}" pid="4" name="LastSaved">
    <vt:filetime>2026-03-23T00:00:00Z</vt:filetime>
  </property>
  <property fmtid="{D5CDD505-2E9C-101B-9397-08002B2CF9AE}" pid="5" name="Producer">
    <vt:lpwstr>Microsoft: Print To PDF</vt:lpwstr>
  </property>
</Properties>
</file>