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resupuesto 2026\Listado de Proyectos en Proceso\LISTOS\Listado 5 proyectos para compra\1-VILLA LOS ALMACIGOS\"/>
    </mc:Choice>
  </mc:AlternateContent>
  <xr:revisionPtr revIDLastSave="0" documentId="13_ncr:1_{396E559B-834B-4606-9660-9700FBC3FD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DIFICADO " sheetId="7" r:id="rId1"/>
  </sheets>
  <definedNames>
    <definedName name="_xlnm._FilterDatabase" localSheetId="0" hidden="1">'MODIFICADO '!$A$2:$G$473</definedName>
    <definedName name="_xlnm.Print_Area" localSheetId="0">'MODIFICADO '!$A$1:$G$382</definedName>
    <definedName name="_xlnm.Print_Titles" localSheetId="0">'MODIFICADO '!$2:$8</definedName>
    <definedName name="Z_63A32F7A_8322_4FCC_B535_75FE635B1BDF_.wvu.PrintArea" localSheetId="0" hidden="1">'MODIFICADO '!#REF!</definedName>
    <definedName name="Z_63A32F7A_8322_4FCC_B535_75FE635B1BDF_.wvu.PrintTitles" localSheetId="0" hidden="1">'MODIFICADO '!$2:$8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43" i="7" l="1"/>
  <c r="A244" i="7"/>
  <c r="A245" i="7"/>
  <c r="A246" i="7"/>
  <c r="A247" i="7"/>
  <c r="A248" i="7"/>
  <c r="A249" i="7"/>
  <c r="A250" i="7"/>
  <c r="A251" i="7"/>
  <c r="C242" i="7"/>
  <c r="A334" i="7"/>
  <c r="A335" i="7" s="1"/>
  <c r="A336" i="7" s="1"/>
  <c r="A337" i="7" s="1"/>
  <c r="A338" i="7" s="1"/>
  <c r="A339" i="7" s="1"/>
  <c r="A340" i="7" s="1"/>
  <c r="A341" i="7" s="1"/>
  <c r="A342" i="7" s="1"/>
  <c r="A343" i="7" s="1"/>
  <c r="A344" i="7" s="1"/>
  <c r="A345" i="7" s="1"/>
  <c r="A346" i="7" s="1"/>
  <c r="A347" i="7" s="1"/>
  <c r="A348" i="7" s="1"/>
  <c r="A349" i="7" s="1"/>
  <c r="A350" i="7" s="1"/>
  <c r="A351" i="7" s="1"/>
  <c r="A352" i="7" s="1"/>
  <c r="A353" i="7" s="1"/>
  <c r="A270" i="7"/>
  <c r="A271" i="7" s="1"/>
  <c r="A272" i="7" s="1"/>
  <c r="A273" i="7" s="1"/>
  <c r="A274" i="7" s="1"/>
  <c r="A275" i="7" s="1"/>
  <c r="A276" i="7" s="1"/>
  <c r="A277" i="7" s="1"/>
  <c r="A278" i="7" s="1"/>
  <c r="A279" i="7" s="1"/>
  <c r="A280" i="7" s="1"/>
  <c r="A281" i="7" s="1"/>
  <c r="A282" i="7" s="1"/>
  <c r="A283" i="7" s="1"/>
  <c r="A284" i="7" s="1"/>
  <c r="A285" i="7" s="1"/>
  <c r="A286" i="7" s="1"/>
  <c r="A287" i="7" s="1"/>
  <c r="A288" i="7" s="1"/>
  <c r="A289" i="7" s="1"/>
  <c r="A290" i="7" s="1"/>
  <c r="A291" i="7" s="1"/>
  <c r="A292" i="7" s="1"/>
  <c r="A293" i="7" s="1"/>
  <c r="A294" i="7" s="1"/>
  <c r="A295" i="7" s="1"/>
  <c r="A296" i="7" s="1"/>
  <c r="A297" i="7" s="1"/>
  <c r="A298" i="7" s="1"/>
  <c r="A299" i="7" s="1"/>
  <c r="A300" i="7" s="1"/>
  <c r="A301" i="7" s="1"/>
  <c r="A302" i="7" s="1"/>
  <c r="A303" i="7" s="1"/>
  <c r="A304" i="7" s="1"/>
  <c r="A305" i="7" s="1"/>
  <c r="A306" i="7" s="1"/>
  <c r="A307" i="7" s="1"/>
  <c r="A308" i="7" s="1"/>
  <c r="A309" i="7" s="1"/>
  <c r="A310" i="7" s="1"/>
  <c r="A311" i="7" s="1"/>
  <c r="A312" i="7" s="1"/>
  <c r="A313" i="7" s="1"/>
  <c r="A314" i="7" s="1"/>
  <c r="A315" i="7" s="1"/>
  <c r="A316" i="7" s="1"/>
  <c r="A317" i="7" s="1"/>
  <c r="A318" i="7" s="1"/>
  <c r="A319" i="7" s="1"/>
  <c r="A320" i="7" s="1"/>
  <c r="A321" i="7" s="1"/>
  <c r="A322" i="7" s="1"/>
  <c r="A323" i="7" s="1"/>
  <c r="A324" i="7" s="1"/>
  <c r="A325" i="7" s="1"/>
  <c r="A326" i="7" s="1"/>
  <c r="A327" i="7" s="1"/>
  <c r="A328" i="7" s="1"/>
  <c r="A329" i="7" s="1"/>
  <c r="A330" i="7" s="1"/>
  <c r="A192" i="7"/>
  <c r="A193" i="7" s="1"/>
  <c r="A194" i="7" s="1"/>
  <c r="A195" i="7" s="1"/>
  <c r="A196" i="7" s="1"/>
  <c r="A197" i="7" s="1"/>
  <c r="A198" i="7" s="1"/>
  <c r="A199" i="7" s="1"/>
  <c r="A200" i="7" s="1"/>
  <c r="A201" i="7" s="1"/>
  <c r="A202" i="7" s="1"/>
  <c r="A203" i="7" s="1"/>
  <c r="A204" i="7" s="1"/>
  <c r="A205" i="7" s="1"/>
  <c r="A206" i="7" s="1"/>
  <c r="A207" i="7" s="1"/>
  <c r="A11" i="7"/>
  <c r="A12" i="7" s="1"/>
  <c r="A13" i="7" s="1"/>
  <c r="C161" i="7"/>
  <c r="A124" i="7"/>
  <c r="A103" i="7"/>
  <c r="A85" i="7"/>
  <c r="A67" i="7"/>
  <c r="A29" i="7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C218" i="7"/>
  <c r="C215" i="7"/>
  <c r="C214" i="7"/>
  <c r="C213" i="7"/>
  <c r="C212" i="7"/>
  <c r="C211" i="7"/>
  <c r="C210" i="7"/>
  <c r="C167" i="7"/>
  <c r="A175" i="7"/>
  <c r="A176" i="7" s="1"/>
  <c r="A177" i="7" s="1"/>
  <c r="A178" i="7" s="1"/>
  <c r="A179" i="7" s="1"/>
  <c r="A180" i="7" s="1"/>
  <c r="A181" i="7" s="1"/>
  <c r="A182" i="7" s="1"/>
  <c r="A183" i="7" s="1"/>
  <c r="A184" i="7" s="1"/>
  <c r="A185" i="7" s="1"/>
  <c r="A186" i="7" s="1"/>
  <c r="A187" i="7" s="1"/>
  <c r="A188" i="7" s="1"/>
  <c r="A167" i="7"/>
  <c r="C244" i="7"/>
  <c r="C243" i="7"/>
  <c r="A17" i="7"/>
  <c r="A18" i="7" s="1"/>
  <c r="A19" i="7" s="1"/>
  <c r="A20" i="7" s="1"/>
  <c r="A21" i="7" s="1"/>
  <c r="A22" i="7" s="1"/>
  <c r="A23" i="7" s="1"/>
  <c r="A24" i="7" s="1"/>
  <c r="A25" i="7" s="1"/>
  <c r="A26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C259" i="7"/>
  <c r="C258" i="7"/>
  <c r="C257" i="7"/>
  <c r="C254" i="7"/>
  <c r="C245" i="7"/>
  <c r="C240" i="7"/>
  <c r="C239" i="7"/>
  <c r="C236" i="7"/>
  <c r="C221" i="7"/>
  <c r="C192" i="7"/>
  <c r="C163" i="7"/>
  <c r="C162" i="7"/>
  <c r="C160" i="7"/>
  <c r="C159" i="7"/>
  <c r="C158" i="7"/>
  <c r="C157" i="7"/>
  <c r="C154" i="7"/>
  <c r="C150" i="7"/>
  <c r="C148" i="7"/>
  <c r="C146" i="7"/>
  <c r="C132" i="7"/>
  <c r="C131" i="7"/>
  <c r="C130" i="7"/>
  <c r="C129" i="7"/>
  <c r="C127" i="7"/>
  <c r="C125" i="7"/>
  <c r="C111" i="7"/>
  <c r="C110" i="7"/>
  <c r="C109" i="7"/>
  <c r="C108" i="7"/>
  <c r="C106" i="7"/>
  <c r="C104" i="7"/>
  <c r="C91" i="7"/>
  <c r="C90" i="7"/>
  <c r="C88" i="7"/>
  <c r="C86" i="7"/>
  <c r="C73" i="7"/>
  <c r="C72" i="7"/>
  <c r="C70" i="7"/>
  <c r="C68" i="7"/>
  <c r="C63" i="7"/>
  <c r="C60" i="7"/>
  <c r="C59" i="7"/>
  <c r="C57" i="7"/>
  <c r="C55" i="7"/>
  <c r="C24" i="7"/>
  <c r="C23" i="7"/>
  <c r="C22" i="7"/>
  <c r="C18" i="7"/>
  <c r="C17" i="7"/>
  <c r="A68" i="7" l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5" i="7" s="1"/>
  <c r="A146" i="7" s="1"/>
  <c r="A147" i="7" s="1"/>
  <c r="A148" i="7" s="1"/>
  <c r="A149" i="7" s="1"/>
  <c r="A150" i="7" s="1"/>
  <c r="A151" i="7" s="1"/>
  <c r="A154" i="7" s="1"/>
  <c r="A172" i="7" s="1"/>
  <c r="A157" i="7" s="1"/>
  <c r="A158" i="7" s="1"/>
  <c r="A159" i="7" s="1"/>
  <c r="A160" i="7" s="1"/>
  <c r="A161" i="7" s="1"/>
  <c r="A162" i="7" s="1"/>
  <c r="A163" i="7" s="1"/>
  <c r="A164" i="7" s="1"/>
  <c r="A168" i="7" s="1"/>
  <c r="A169" i="7" s="1"/>
  <c r="A170" i="7" s="1"/>
  <c r="A171" i="7" s="1"/>
  <c r="A210" i="7" s="1"/>
  <c r="A211" i="7" s="1"/>
  <c r="A212" i="7" s="1"/>
  <c r="A213" i="7" s="1"/>
  <c r="A214" i="7" s="1"/>
  <c r="A215" i="7" s="1"/>
  <c r="A216" i="7" s="1"/>
  <c r="A217" i="7" s="1"/>
  <c r="A218" i="7" s="1"/>
  <c r="A219" i="7" s="1"/>
  <c r="A220" i="7" s="1"/>
  <c r="A221" i="7" s="1"/>
  <c r="A239" i="7" l="1"/>
  <c r="A240" i="7" s="1"/>
  <c r="A241" i="7" s="1"/>
  <c r="A242" i="7" s="1"/>
  <c r="A254" i="7" s="1"/>
  <c r="A255" i="7" s="1"/>
  <c r="A256" i="7" s="1"/>
  <c r="A257" i="7" s="1"/>
  <c r="A258" i="7" s="1"/>
  <c r="A259" i="7" s="1"/>
  <c r="A260" i="7" s="1"/>
  <c r="A261" i="7" s="1"/>
  <c r="A264" i="7" s="1"/>
  <c r="A265" i="7" s="1"/>
  <c r="A224" i="7"/>
  <c r="A225" i="7" s="1"/>
  <c r="A226" i="7" s="1"/>
  <c r="A227" i="7" s="1"/>
  <c r="A228" i="7" s="1"/>
  <c r="A229" i="7" s="1"/>
  <c r="A230" i="7" s="1"/>
  <c r="A231" i="7" s="1"/>
  <c r="A232" i="7" s="1"/>
  <c r="A233" i="7" s="1"/>
  <c r="A234" i="7" s="1"/>
  <c r="A236" i="7" l="1"/>
  <c r="A235" i="7"/>
  <c r="G368" i="7" l="1"/>
  <c r="G369" i="7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<sst xmlns="http://schemas.openxmlformats.org/spreadsheetml/2006/main" count="643" uniqueCount="287">
  <si>
    <t>Ministerio de Deportes</t>
  </si>
  <si>
    <t xml:space="preserve">Contratista:  </t>
  </si>
  <si>
    <t>No.</t>
  </si>
  <si>
    <t>DESCRIPCIÓN</t>
  </si>
  <si>
    <t>CANT.</t>
  </si>
  <si>
    <t>UND</t>
  </si>
  <si>
    <t>PRECIO</t>
  </si>
  <si>
    <t>SUB-TOTAL</t>
  </si>
  <si>
    <t>TOTAL</t>
  </si>
  <si>
    <t>TOTAL GENERAL</t>
  </si>
  <si>
    <t>SUB-TOTAL GENERAL</t>
  </si>
  <si>
    <t>GASTOS GENERALES</t>
  </si>
  <si>
    <t>a) Dirección Técnica</t>
  </si>
  <si>
    <t xml:space="preserve">b) Transporte </t>
  </si>
  <si>
    <t>c) Imprevistos</t>
  </si>
  <si>
    <t>d) Seguros y fianzas</t>
  </si>
  <si>
    <t>e) Gastos administrativos</t>
  </si>
  <si>
    <t>f) Ley no. 6-86 FOPETCONS</t>
  </si>
  <si>
    <t>g) Supervisión</t>
  </si>
  <si>
    <t>i) CODIA</t>
  </si>
  <si>
    <t>h) Itbis</t>
  </si>
  <si>
    <t>Área de Servicios: Cafeteria, Baños Atletas, Baños Publicos y Oficina</t>
  </si>
  <si>
    <t>Demolición Área de Servicios</t>
  </si>
  <si>
    <t>Demolición de losa de techo en área de servicios</t>
  </si>
  <si>
    <t>m³</t>
  </si>
  <si>
    <t>Demolición de muros en área de servicios</t>
  </si>
  <si>
    <t>Demolición de piso en áreas para retiro de viejas instalaciones sanitarias y instalación de tuberias sanitarias nuevas</t>
  </si>
  <si>
    <t>pa</t>
  </si>
  <si>
    <t xml:space="preserve">Desmonte de puertas en tola metálica de accesos (1.00mx2.10m) </t>
  </si>
  <si>
    <t>und</t>
  </si>
  <si>
    <t>Desmonte  de puertas en tola metálica (0.90mx2.10m) (incluir transom en malla de piñonate 0.90)</t>
  </si>
  <si>
    <t>Demolición de Blocks Calados (0.60mx1.80m)</t>
  </si>
  <si>
    <t>Demolición de Blocks Calados  (0.60mx0.60m)</t>
  </si>
  <si>
    <t>Demolición de Blocks Calados  (0.60mx0.90m)</t>
  </si>
  <si>
    <t>Desmonte de Inodoros de tanque</t>
  </si>
  <si>
    <t>Desmonte de Lavamanos sencillos</t>
  </si>
  <si>
    <t xml:space="preserve">Reconstruccion General de Área de Servicios </t>
  </si>
  <si>
    <t xml:space="preserve">Cafeteria </t>
  </si>
  <si>
    <t>Suministro y colocación de puerta de tola metálica en acceso (1.00mx2.10m)</t>
  </si>
  <si>
    <t>Pintura de mantenimiento en puerta de tola metálica en acceso (1.00mx2.10m)</t>
  </si>
  <si>
    <t> m²</t>
  </si>
  <si>
    <t>Suministro y colocación de ventanas de celosias de aluminio color blanca en hueco de ventana de (0.60mx 1.80m)+ herreria de protección</t>
  </si>
  <si>
    <t>Pintura de mantenimiento en herreria de ventanas de aluminio (0.60mx1.80m)</t>
  </si>
  <si>
    <t>Suministro y colocación de cerámica de piso antideslizante color gris claro</t>
  </si>
  <si>
    <t>Suministro y colocación de cerámica blanca de pared  H:1.80m</t>
  </si>
  <si>
    <t xml:space="preserve">Pintura acrilica superior en paredes internas </t>
  </si>
  <si>
    <t>Pintura acrilica superior blanca 00 en techo</t>
  </si>
  <si>
    <t>Suministro y colocación de puerta enrrollable en ventana de despacho en cafeteria (2.25 anchox1.00 altura)</t>
  </si>
  <si>
    <t>Suministro y colocación de tope en granito gris para colocación de fregadero empotrado (0.60x2.25m)</t>
  </si>
  <si>
    <t>Suministro y colocación de fregadero sencillo en acero inoxidable (0.60x1.00)</t>
  </si>
  <si>
    <t xml:space="preserve">Baños Públicos Lado Izquierdo </t>
  </si>
  <si>
    <t>Suministro y colocación de puerta de tola metálica (0.90x2.10) (incluir tranzon(0.90mx0.90m)</t>
  </si>
  <si>
    <t>Pintura de mantenimiento en puerta de tola metálica (0.90mx2.10m)(incluir tranzon( 0.90mx0.90m)</t>
  </si>
  <si>
    <t xml:space="preserve">Suministro y colocación de ventanas de celosias de aluminio color blanca en hueco de ventana de (0.60x0.60) + herreria </t>
  </si>
  <si>
    <t>Pintura de mantenimiento en herreria de ventanas de aluminio (0.60mx0.60m)</t>
  </si>
  <si>
    <t>Suministro y colocación de cerámica blanca de pared H:1.80m</t>
  </si>
  <si>
    <t xml:space="preserve">Suministro y colocación de inodoro de tanque </t>
  </si>
  <si>
    <t>Suministro y colocación de dispensador de papel en cabina</t>
  </si>
  <si>
    <t>Suministro y colocación de lavamanos de pedestal con su kit completo</t>
  </si>
  <si>
    <t>Suministro y colocación de espejos sencillos (60cmx80cm)</t>
  </si>
  <si>
    <t>Suministro y colocación de dispensador de jabón liquido para manos</t>
  </si>
  <si>
    <t>Suministro y colocación de dispensadores de papel de manos</t>
  </si>
  <si>
    <t>Suministro y colocación de puertas en tola metálica en cabinas de baños  (0.80mx1.60m)</t>
  </si>
  <si>
    <t xml:space="preserve">Suministro y colocación de rejillas de piso </t>
  </si>
  <si>
    <t>Baños Públicos Lado Derecho</t>
  </si>
  <si>
    <t>Suministro y colocación de cerámica de piso antideslizante color gris (30x30cm)</t>
  </si>
  <si>
    <t>Baño de Atletas Lado Izquierdo</t>
  </si>
  <si>
    <t>Suministro y colocación de puerta de tola metálica (1.00mx2.10m) (incluir tranzon(1.00mx0.90m)</t>
  </si>
  <si>
    <t>Pintura de mantenimiento en puerta de tola metálica (1.00mx2.10m)(incluir tranzon( 1.00mx0.90m)</t>
  </si>
  <si>
    <t xml:space="preserve">Suministro y colocación de ventanas de celosias de aluminio color blanca en hueco de ventana de (0.60mx0.90m)+ herreria </t>
  </si>
  <si>
    <t>Pintura de mantenimiento en herreria de ventanas de aluminio (0.60mx0.90m)</t>
  </si>
  <si>
    <t>Suministro y colocación de cerámica de piso antideslizante color gris claro en área de cabinas y vestidor</t>
  </si>
  <si>
    <t>Suministro y colocación de cerámica de piso antideslizante color gris claro en área de ducha</t>
  </si>
  <si>
    <t>Suministro y colocación de cerámica de piso antideslizante color gris  claro en muro bajo de ducha H:0.20m</t>
  </si>
  <si>
    <t xml:space="preserve">Suministro y colocación de duchas completas </t>
  </si>
  <si>
    <t>Suministro y colocación de puertas en tola metálica en cabinas de baños atletas (0.80mx1.60m)</t>
  </si>
  <si>
    <t>Baño de Atletas Lado Derecha</t>
  </si>
  <si>
    <t>Suministro y colocación de cerámica de piso antideslizante color gris claro  en muro bajo de ducha H:0.20m</t>
  </si>
  <si>
    <t>Oficina Deportiva</t>
  </si>
  <si>
    <t xml:space="preserve">Suministro y colocación de ventanas de celosias de aluminio color blanca en hueco de ventana de (0.60mx 1.80m)+ herreria </t>
  </si>
  <si>
    <t>Área exterior Bloque de Servicios</t>
  </si>
  <si>
    <t xml:space="preserve">Pintura acrilica superior en paredes exteriores del área de servicios </t>
  </si>
  <si>
    <t>Área de Juego</t>
  </si>
  <si>
    <t xml:space="preserve"> Resane de piso completo en hormigón pulido </t>
  </si>
  <si>
    <t>Desmonte de malla ciclónica de 2´en todo el perimetro del área de juego</t>
  </si>
  <si>
    <t>ml</t>
  </si>
  <si>
    <t>Pañete y  pintura en muro bajo en todo el perimetro del área de juego H:20cm</t>
  </si>
  <si>
    <t>Suministro y colocación de tubos de 3″ verticales para verja de cerramiento perimetral H:0.90cm</t>
  </si>
  <si>
    <t xml:space="preserve">Suministro y colocación de tubos de 3″ horizontales para verja de cerramiento perimetral </t>
  </si>
  <si>
    <t xml:space="preserve">Suministro y colocación de (3 lineas de tubos de 1″) horizontales para verja de cerramiento perimetral </t>
  </si>
  <si>
    <t>Suministro y colocación de puertas corredizas en tubos de 3″ el marco (1.20m ancho x 1.20m alt.)</t>
  </si>
  <si>
    <t>Suministro y colocación de Superficie sintetica suspendida perforada (32.00mx19.00m)</t>
  </si>
  <si>
    <t xml:space="preserve"> Suministro y colocación  Pizarras Digitales De Dos Caras</t>
  </si>
  <si>
    <t xml:space="preserve">Suministro y colocación Reloj 24 segundos </t>
  </si>
  <si>
    <t>Demolición de graderia posterior (losa de asientos y soportes)</t>
  </si>
  <si>
    <t>Suministro y colocación de asientos plasticos sin respaldo (45cm x 45cm)</t>
  </si>
  <si>
    <t>Sistema de Cerramiento y Cubierta</t>
  </si>
  <si>
    <t>Desmonte de techo actual en aluzinc</t>
  </si>
  <si>
    <t xml:space="preserve">Suministro y colocación de techo en aluzinc prepintado color azul </t>
  </si>
  <si>
    <t xml:space="preserve">Desmonte de aluzinc actual en fachadas frontal y posterior </t>
  </si>
  <si>
    <t xml:space="preserve">Suministro y colocación de aluzinc color azul en fachadas frontal y posterior prepintado color azul  </t>
  </si>
  <si>
    <t>Desmonte de Cubrefalta Frontal y Posterior</t>
  </si>
  <si>
    <t xml:space="preserve"> Suministro y Colocacion de Cubrefalta Frontal y Posterior</t>
  </si>
  <si>
    <t>Desmonte De Cubrefalta en Techos Aluzinc</t>
  </si>
  <si>
    <t xml:space="preserve"> Suministro y Colocacion Cubrefalta en Techos Aluzinc</t>
  </si>
  <si>
    <t>Suministro y colocación de aleros en aluzinc en las 4 caras (1.40m ancho)</t>
  </si>
  <si>
    <t xml:space="preserve">Desmonte de puertas doble en accesos  en malla ciclónica (4.00m x 2.20m) </t>
  </si>
  <si>
    <t>Suministro y colocación de puertas en malla ciclónica para acceso al multiuso (4.00m x2.20m) (ver plano adjunto)</t>
  </si>
  <si>
    <t>Desmonte  de cerramiento perimetral en malla ciclónica de 6´existente</t>
  </si>
  <si>
    <t>Construcción de muro de cerramiento perimetral en blocks H:2.00m</t>
  </si>
  <si>
    <t xml:space="preserve">Suministro y colocación de cerramiento perimetral en malla ciclónica de 4´sobre muro de cerramiento  perimetral </t>
  </si>
  <si>
    <t>Estructura Metálica</t>
  </si>
  <si>
    <t xml:space="preserve">Pintura Anticorrosiva en Porticos </t>
  </si>
  <si>
    <t>Pintura Mantenimiento en Porticos</t>
  </si>
  <si>
    <t>Desmonte de correas en techo 42.67 ml c/u</t>
  </si>
  <si>
    <t>Suministro y colocación de correas en techo 42.67 ml c/u</t>
  </si>
  <si>
    <t>Desmonte de correas en fachada frontal y posterior  27ml c/u</t>
  </si>
  <si>
    <t>Suministro y colocación de correas en fachada frontal y posterior  27ml c/u</t>
  </si>
  <si>
    <t>Construccion Pichon de Columna en hormigón (0.60*0.40) x 24 @ 1.00 H</t>
  </si>
  <si>
    <t>PA</t>
  </si>
  <si>
    <t>Pintura Anticorrosiva en Columnas/ 24</t>
  </si>
  <si>
    <t>Pintura de mantenimiento en  Columnas / 24</t>
  </si>
  <si>
    <t>Desmonte de canaletas de desague en techo (Metalicas)</t>
  </si>
  <si>
    <t>PL</t>
  </si>
  <si>
    <t>Suministro y colocación de canaletas de desague en techo (Metalicas)</t>
  </si>
  <si>
    <t xml:space="preserve">Desmonte de bajantes metálicos de (0.10m x 0.10m) verticales de desague de techo </t>
  </si>
  <si>
    <t xml:space="preserve">Suministro y colocación de bajantes metálicos de (0.10m x 0.10m) verticales de desague de techo </t>
  </si>
  <si>
    <t>Áreas Exteriores a Multiuso</t>
  </si>
  <si>
    <t xml:space="preserve">Construcción de canaleta de piso para drenaje pluvial en el exterior de multiuso en la parte frontal y posterior </t>
  </si>
  <si>
    <t xml:space="preserve">Suministro y colocación de parillas para drenaje de piso (en puertas de acceso al multiuso) (largo 4.00m x 0.30) </t>
  </si>
  <si>
    <t xml:space="preserve">Construcción de registros para canaletas de piso </t>
  </si>
  <si>
    <t xml:space="preserve">Asfaltado de área de parqueos </t>
  </si>
  <si>
    <t>Construcción de Caseta de Bomba de Agua: 2.30*1.35 x 2.00 alto</t>
  </si>
  <si>
    <t>Pintura Caseta de Bomba de Agua</t>
  </si>
  <si>
    <t>Suministro y Colocacion Tinaco 330 Galones</t>
  </si>
  <si>
    <t>Suministro de Equipos de Bomba de Agua 1hp</t>
  </si>
  <si>
    <t>Generales</t>
  </si>
  <si>
    <t>Fumigacion de Plagas</t>
  </si>
  <si>
    <t xml:space="preserve">Limpieza final </t>
  </si>
  <si>
    <t>LB</t>
  </si>
  <si>
    <t>UTILERIA DEPORTIVA</t>
  </si>
  <si>
    <t>CONSTRUCCIÓN DE GRADAS LATERALES , (L=30.70 M, 5 ASIENTOS ) 2 UNIDADES</t>
  </si>
  <si>
    <t>Demolición de graderías laterales (losa de asientos y soportes)</t>
  </si>
  <si>
    <t>M³</t>
  </si>
  <si>
    <t>Excavación para zapatas de muros</t>
  </si>
  <si>
    <t>M3</t>
  </si>
  <si>
    <t>Relleno de reposición compactado</t>
  </si>
  <si>
    <t>M3C</t>
  </si>
  <si>
    <t>Zapatas HA para muro de 8" (0.60x0.3)m, 3Ø3/8" y Ø3/8"@0.25m, hormigón industrial 210kg/cm²</t>
  </si>
  <si>
    <t>Viga de amarre HA (0.15x0.20)m, hormigón industrial f'c=210Kg/cm², 4Ø3/8" y 3/8"@0.20m</t>
  </si>
  <si>
    <t>Bloques hormigón de 8" - 3/8" @ 0.40m, SNP, todas las camaras llenas, (Soportes de Grada)</t>
  </si>
  <si>
    <t>M2</t>
  </si>
  <si>
    <t>Bloques hormigón de 8" - 3/8" @ 0.40m, BNP, todas las camaras llenas, (Soportes de Grada)</t>
  </si>
  <si>
    <t>Losa para asientos de grada e=0.12m 3/8"@0.25m ad Hormigon Industrial 210Kg/cm2</t>
  </si>
  <si>
    <t>Pulido en losa de asiento en grada</t>
  </si>
  <si>
    <t>Fraguache en elementos estructurales</t>
  </si>
  <si>
    <t>Pañete general</t>
  </si>
  <si>
    <t>Cantos</t>
  </si>
  <si>
    <t>ML</t>
  </si>
  <si>
    <t>Carga y Bote de materiales sobrante</t>
  </si>
  <si>
    <t>Pintura acrílica superior en graderías laterales</t>
  </si>
  <si>
    <t>CONSTRUCCIÓN DE GRADA  POSTERIOR, (L=18.5 M, 5 ASIENTOS )</t>
  </si>
  <si>
    <t>Cerramiento de contra huella de gradas en bloques de hormigon de 6"</t>
  </si>
  <si>
    <t>Pintura acrílica superior en muros</t>
  </si>
  <si>
    <t xml:space="preserve">Construcción y colocación de cajuelas, Malla y Parales de voleibol </t>
  </si>
  <si>
    <t>juego</t>
  </si>
  <si>
    <t xml:space="preserve">Suministro y colocación Tableros Profesionales </t>
  </si>
  <si>
    <t>CONSTRUCCIÓN DE SERVICIOS (BAÑOS, VESTIDORES, CAFETERIA Y OFICINA)</t>
  </si>
  <si>
    <t>Excavación para zapatas de muros, con equipo</t>
  </si>
  <si>
    <t>Zapatas HA para muro de 6" (0.45x0.3)m, 3Ø3/8" y Ø3/8"@0.25m, hormigón industrial 210kg/cm²</t>
  </si>
  <si>
    <t>Zapatas HA para muro de 4" (0.30x0.25)m, 3Ø3/8" y Ø3/8"@0.25m, hormigón industrial 210kg/cm²</t>
  </si>
  <si>
    <t>Columnas de amarre HA (0.15 x 0.20)m, hormigón industrial f'c= 210 Kg/cm², 4Ø3/8" y 3/8"@0.20m</t>
  </si>
  <si>
    <t>Vigas de amarre HA (0.15x0.20)m, hormigón industrial f'c=210Kg/cm², 4Ø3/8" y 3/8"@0.20m</t>
  </si>
  <si>
    <t>Bloques hormigón de 6" - 3/8" @ 0.60m, SNP, Muros de Vestidores</t>
  </si>
  <si>
    <t>Bloques hormigón de 6" - 3/8" @ 0.60m, BNP, Muros de Vestidores</t>
  </si>
  <si>
    <t>Bloques hormigón de 4" - 3/8" @ 0.80m, SNP, Muros de Divisiones de baños</t>
  </si>
  <si>
    <t>Bloques hormigón de 4" - 3/8" @ 0.80m, BNP, Muros de Divisiones de baños</t>
  </si>
  <si>
    <t>Losa plana de techo en HA, hormigón industrial f'c= 210 Kg/cm² (e=0.12m), 3/8"@0.25m AD</t>
  </si>
  <si>
    <t>Dintel HA (0.15x0.20)m, hormigón industrial f'c=180Kg/cm², 3Ø1/2" y 2Ø3/8" @0.20m</t>
  </si>
  <si>
    <t>Fino en techo</t>
  </si>
  <si>
    <t>Zabaleta en techo</t>
  </si>
  <si>
    <t>Antepecho con block 15 de 0.20m, alt. 0.20m</t>
  </si>
  <si>
    <t>Bajante pluvial Ø4", 3ml</t>
  </si>
  <si>
    <t>und.</t>
  </si>
  <si>
    <t>Pintura acrílica superior en muros , exterior / interior</t>
  </si>
  <si>
    <t>Pintura acrílica superior en techos</t>
  </si>
  <si>
    <t>Piso HA e=0.10m malla electros. d2.3 10x10 pulido Helicoptero hormigon 210 kg/cm2</t>
  </si>
  <si>
    <t xml:space="preserve">Replanteo </t>
  </si>
  <si>
    <t>Excavación para zapata de muro (0.45 x 0.65) mts</t>
  </si>
  <si>
    <t>Bote material producto de excavación (camión de 6m³ incluye carguío a mano)</t>
  </si>
  <si>
    <t>Zapatas de muro de HA (0.45x0.25)m, hormigón 210kg/cm² (3Ø3/8" y 3/8"@0.20m)</t>
  </si>
  <si>
    <t>Bloques hormigón de 6" - 3/8" @ 0.60m BPN</t>
  </si>
  <si>
    <t>m²</t>
  </si>
  <si>
    <t>Bloques hormigón de 6" - 3/8" @ 0.60m SNP</t>
  </si>
  <si>
    <t>Columnas de HA (15x20)cm, 4Ø3/8" + est. Ø3/8"@0.20m</t>
  </si>
  <si>
    <t>Viga de amarre de HA (0.15x0.20)m, 4Ø3/8" + est. Ø3/8"@0.20m</t>
  </si>
  <si>
    <t>Fraguache en elementos de HA</t>
  </si>
  <si>
    <t xml:space="preserve">Pañete general </t>
  </si>
  <si>
    <t>Construcción de muro bajo en blocks para delimitación de área de juego H:20cm con anclaje y epoxico</t>
  </si>
  <si>
    <t>PRELIMINARES</t>
  </si>
  <si>
    <t>Limpieza general</t>
  </si>
  <si>
    <t>Tarja conmemorativa</t>
  </si>
  <si>
    <t>Letrero de obra</t>
  </si>
  <si>
    <t xml:space="preserve">Suministro y colocación de abanicos industriales </t>
  </si>
  <si>
    <t>Pintura Acrilica en Muros</t>
  </si>
  <si>
    <t>Proyecto: Presupuesto Para La Reparación Techado Multiusos Villa Los Amacigos</t>
  </si>
  <si>
    <t>Fecha: 20/07/2026</t>
  </si>
  <si>
    <t>Núm  : 073-2026</t>
  </si>
  <si>
    <t>Ubicación  :  Provincia De Santiago Rodríguez</t>
  </si>
  <si>
    <t>INSTALACION ELECTRICA AREA CANCHA</t>
  </si>
  <si>
    <t>uds.</t>
  </si>
  <si>
    <t>Cancamo Cerrado 5/16 x 4" Con Doble Tuerca y Arandela</t>
  </si>
  <si>
    <t>uds</t>
  </si>
  <si>
    <t>Cadena de eslabones de 5 mm (3/16")</t>
  </si>
  <si>
    <t>pies</t>
  </si>
  <si>
    <t>Empaste de Cadena 3/16 C/Tuercas</t>
  </si>
  <si>
    <t xml:space="preserve">Lampara Reflectiva LED Highbay Sin Pantalla 200W.,6500K   multivoltage 85-265V. </t>
  </si>
  <si>
    <t>Lampara LED Tipo Reflector Rectangular 300W 6500K IP66</t>
  </si>
  <si>
    <t>Lamparas LED Cobra 150W, con Base para Fotocelda y Fotocelda Incluida</t>
  </si>
  <si>
    <t>Brazo Para Lampara Led Tipo Cobra 48"</t>
  </si>
  <si>
    <t>Panel de Breaker TLM1412CCU, 125A. 240V.</t>
  </si>
  <si>
    <t>Breaker THQL 20 Amps.</t>
  </si>
  <si>
    <t>Breaker THQL 20/2 Amps.</t>
  </si>
  <si>
    <t>Breaker THQL 30/2 Amps.</t>
  </si>
  <si>
    <t>Cable de Acometida de Aluminio 6/3</t>
  </si>
  <si>
    <t xml:space="preserve">Alambre AWG ST THWN ó THHN #6 (Negro) </t>
  </si>
  <si>
    <t>Pies</t>
  </si>
  <si>
    <t xml:space="preserve">Alambre AWG ST THWN ó THHN #8 (Blanco) </t>
  </si>
  <si>
    <t xml:space="preserve">Alambre AWG ST THWN ó THHN #10 (Verde) </t>
  </si>
  <si>
    <t xml:space="preserve">Alambre AWG ST THWN ó THHN #12 (Negro) </t>
  </si>
  <si>
    <t xml:space="preserve">Alambre AWG ST THWN ó THHN #12 (Blanco) </t>
  </si>
  <si>
    <t xml:space="preserve">Alambre AWG ST THWN ó THHN #12 (Verde) </t>
  </si>
  <si>
    <t>Cable de Goma 14/2</t>
  </si>
  <si>
    <t>Cable de Goma 12/3</t>
  </si>
  <si>
    <t>Cable de Data</t>
  </si>
  <si>
    <t xml:space="preserve">Caja  Metálica 2 x 4 x 1/2 </t>
  </si>
  <si>
    <t xml:space="preserve">Caja  Metálica 2 x 4 x 3/4 </t>
  </si>
  <si>
    <t>Tapa Ciega 2 x 4 metálica</t>
  </si>
  <si>
    <t>Tubería PVC SDR-26 de Ø3/4''</t>
  </si>
  <si>
    <t>Curvas PVC de Ø3/4''</t>
  </si>
  <si>
    <t>Caja de Metal  Weather Proof  2'' x 4''  Ko 1/2</t>
  </si>
  <si>
    <t xml:space="preserve">Tapa Ciega Waterproof </t>
  </si>
  <si>
    <t>Registro Metalico 4'' x 4''  Ko 1/2"</t>
  </si>
  <si>
    <t xml:space="preserve">Tapa Metalica 4" x 4" para 2 Interruptores Sencillos </t>
  </si>
  <si>
    <t xml:space="preserve">Registro Metalico 5'' x 5''  Ko 3/4''- 1/2" </t>
  </si>
  <si>
    <t xml:space="preserve">Tapa de Metal  Ciega 5'' x 5''  </t>
  </si>
  <si>
    <t>Tomacorriente Doble 120V. Tipo Leviton</t>
  </si>
  <si>
    <t>Tubería EMT de 1/2"</t>
  </si>
  <si>
    <t>Abrazadera EMT Ø1/2''</t>
  </si>
  <si>
    <t>Conector EMT Ø1/2''</t>
  </si>
  <si>
    <t>Coupling EMT Ø1/2''</t>
  </si>
  <si>
    <t>Tubería EMT de 3/4"</t>
  </si>
  <si>
    <t>Abrazadera EMT Ø3/4''</t>
  </si>
  <si>
    <t>Conector EMT Ø3/4''</t>
  </si>
  <si>
    <t>Coupling EMT Ø3/4''</t>
  </si>
  <si>
    <t>Tubería EMT de 1 1/2"</t>
  </si>
  <si>
    <t>Condulet EMT de Ø1-1/2''</t>
  </si>
  <si>
    <t xml:space="preserve">Letra EMT LB 1-1/2" </t>
  </si>
  <si>
    <t>Tubería LT de 1/2"</t>
  </si>
  <si>
    <t>Conector Recto LT Ø1/2''</t>
  </si>
  <si>
    <t>Barra Unitrop de 3/4"</t>
  </si>
  <si>
    <t>Abrazadera Unitrop de 1-1/2"</t>
  </si>
  <si>
    <t>Grapa de Retencion 2 - 1/0</t>
  </si>
  <si>
    <t xml:space="preserve">Tuerca de Ojo para Tornillo 5/8´´ </t>
  </si>
  <si>
    <t>Tornillo Maquina cabeza cuadrada 5/8 x 12"</t>
  </si>
  <si>
    <t xml:space="preserve">Conector UF 3/8'' - 1/2 </t>
  </si>
  <si>
    <t>Tarugo plastico Mamey 3/8 x 1-1/2</t>
  </si>
  <si>
    <t>Tornillos Tirafondo 12 x 1 1/2''</t>
  </si>
  <si>
    <t>Tarugo plastico Mamey 3/8 x 2''</t>
  </si>
  <si>
    <t>Tornillos Tirafondo 12 x 2''</t>
  </si>
  <si>
    <t xml:space="preserve">Tornillo Hilti para viga H 1 1/4" PUNTA #4 </t>
  </si>
  <si>
    <t>Registro Metalico Reforzado  6'' x 6'' x 4'' Nema 1</t>
  </si>
  <si>
    <t>Tape 3M Scoth-33 Super (plastico)</t>
  </si>
  <si>
    <t>Mano de Obra</t>
  </si>
  <si>
    <t>P.A.</t>
  </si>
  <si>
    <t>INSTALACION ELECTRICA AREA SERVICIOS (EMT)</t>
  </si>
  <si>
    <t>INSTALACION ELECTRICA GENERAL</t>
  </si>
  <si>
    <t>Interruptor Sencillo Tipo Leviton</t>
  </si>
  <si>
    <t>Tapa de Interruptor Sencillo Metalica</t>
  </si>
  <si>
    <t>Tapa de Tomacorriente 2 x 4 Metàlica</t>
  </si>
  <si>
    <t xml:space="preserve">Rosetas de Porcelana </t>
  </si>
  <si>
    <t>Bombillo LED 20W 2000 lm Luz Blanca E-27 IP65</t>
  </si>
  <si>
    <t xml:space="preserve">Caja  Octagonal Ko-1/2 </t>
  </si>
  <si>
    <t>Tapa de Metal  Ciega 4'' x 4"</t>
  </si>
  <si>
    <t>Alambre AWG ST #12 THWN ó THHN (Negro)</t>
  </si>
  <si>
    <t>Alambre AWG ST #12 THWN ó THHN (Blanco)</t>
  </si>
  <si>
    <t xml:space="preserve">Luminarias LED Tipo Estadio 300W.,   6000K  Efic.90%  multivoltage 85-265V. IP65, ó IP66. Difusor de Aluminio.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</si>
</sst>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_);[Red]\(&quot;$&quot;#,##0.00\)"/>
    <numFmt numFmtId="43" formatCode="_(* #,##0.00_);_(* \(#,##0.00\);_(* &quot;-&quot;??_);_(@_)"/>
    <numFmt numFmtId="164" formatCode="General_)"/>
    <numFmt numFmtId="165" formatCode="_(&quot;$&quot;* #,##0.00_);_(&quot;$&quot;* \(#,##0.00\);_(&quot;$&quot;* &quot;-&quot;_);_(@_)"/>
    <numFmt numFmtId="166" formatCode="#,##0.0"/>
  </numFmts>
  <fonts count="14" x14ac:knownFonts="1"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8"/>
      <name val="Times New Roman"/>
      <family val="1"/>
    </font>
    <font>
      <b/>
      <sz val="18"/>
      <name val="Times New Roman"/>
      <family val="1"/>
    </font>
    <font>
      <sz val="9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1"/>
      <color indexed="8"/>
      <name val="Calibri"/>
      <family val="2"/>
    </font>
    <font>
      <b/>
      <sz val="18"/>
      <color theme="1"/>
      <name val="Times New Roman"/>
      <family val="1"/>
    </font>
    <font>
      <b/>
      <sz val="18"/>
      <color rgb="FF1B1C1D"/>
      <name val="Times New Roman"/>
      <family val="1"/>
    </font>
    <font>
      <sz val="18"/>
      <color rgb="FF1B1C1D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40" fontId="2" fillId="0" borderId="0" applyFont="0" applyFill="0" applyBorder="0" applyAlignment="0" applyProtection="0"/>
    <xf numFmtId="8" fontId="2" fillId="0" borderId="0" applyFont="0" applyFill="0" applyBorder="0" applyAlignment="0" applyProtection="0"/>
    <xf numFmtId="0" fontId="1" fillId="0" borderId="0"/>
    <xf numFmtId="0" fontId="2" fillId="0" borderId="0"/>
    <xf numFmtId="0" fontId="7" fillId="0" borderId="0"/>
    <xf numFmtId="0" fontId="1" fillId="0" borderId="0"/>
    <xf numFmtId="165" fontId="7" fillId="0" borderId="0" applyFont="0" applyFill="0" applyBorder="0" applyAlignment="0" applyProtection="0"/>
    <xf numFmtId="40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7" fillId="0" borderId="0"/>
    <xf numFmtId="0" fontId="2" fillId="0" borderId="0"/>
    <xf numFmtId="0" fontId="9" fillId="0" borderId="0"/>
    <xf numFmtId="9" fontId="2" fillId="0" borderId="0" applyFont="0" applyFill="0" applyBorder="0" applyAlignment="0" applyProtection="0"/>
  </cellStyleXfs>
  <cellXfs count="135">
    <xf numFmtId="0" fontId="0" fillId="0" borderId="0" xfId="0"/>
    <xf numFmtId="0" fontId="3" fillId="0" borderId="0" xfId="0" applyFont="1"/>
    <xf numFmtId="0" fontId="5" fillId="0" borderId="0" xfId="0" applyFont="1"/>
    <xf numFmtId="0" fontId="6" fillId="0" borderId="0" xfId="0" applyFont="1"/>
    <xf numFmtId="0" fontId="8" fillId="0" borderId="0" xfId="0" applyFont="1"/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left" vertical="center"/>
    </xf>
    <xf numFmtId="4" fontId="4" fillId="0" borderId="7" xfId="0" quotePrefix="1" applyNumberFormat="1" applyFont="1" applyBorder="1" applyAlignment="1">
      <alignment horizontal="left" vertical="center"/>
    </xf>
    <xf numFmtId="4" fontId="4" fillId="0" borderId="0" xfId="0" quotePrefix="1" applyNumberFormat="1" applyFont="1" applyAlignment="1">
      <alignment horizontal="left" vertical="center"/>
    </xf>
    <xf numFmtId="4" fontId="4" fillId="0" borderId="7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4" fontId="3" fillId="0" borderId="0" xfId="0" applyNumberFormat="1" applyFont="1" applyAlignment="1">
      <alignment horizontal="center" vertical="center"/>
    </xf>
    <xf numFmtId="40" fontId="3" fillId="0" borderId="0" xfId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4" fontId="4" fillId="0" borderId="2" xfId="0" quotePrefix="1" applyNumberFormat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4" fontId="4" fillId="0" borderId="3" xfId="0" quotePrefix="1" applyNumberFormat="1" applyFont="1" applyBorder="1" applyAlignment="1">
      <alignment horizontal="center" vertical="center"/>
    </xf>
    <xf numFmtId="4" fontId="4" fillId="0" borderId="0" xfId="0" quotePrefix="1" applyNumberFormat="1" applyFont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4" fillId="0" borderId="8" xfId="0" applyNumberFormat="1" applyFont="1" applyBorder="1" applyAlignment="1">
      <alignment horizontal="center" vertical="center"/>
    </xf>
    <xf numFmtId="4" fontId="3" fillId="0" borderId="8" xfId="0" applyNumberFormat="1" applyFont="1" applyBorder="1" applyAlignment="1">
      <alignment horizontal="center" vertical="center"/>
    </xf>
    <xf numFmtId="4" fontId="4" fillId="0" borderId="9" xfId="0" quotePrefix="1" applyNumberFormat="1" applyFont="1" applyBorder="1" applyAlignment="1">
      <alignment horizontal="center" vertical="center"/>
    </xf>
    <xf numFmtId="40" fontId="4" fillId="0" borderId="0" xfId="1" applyFont="1" applyBorder="1" applyAlignment="1">
      <alignment horizontal="center" vertical="center"/>
    </xf>
    <xf numFmtId="4" fontId="4" fillId="0" borderId="0" xfId="1" applyNumberFormat="1" applyFont="1" applyBorder="1" applyAlignment="1">
      <alignment horizontal="center" vertical="center"/>
    </xf>
    <xf numFmtId="10" fontId="3" fillId="0" borderId="0" xfId="1" applyNumberFormat="1" applyFont="1" applyBorder="1" applyAlignment="1">
      <alignment horizontal="center" vertical="center"/>
    </xf>
    <xf numFmtId="4" fontId="3" fillId="0" borderId="0" xfId="1" applyNumberFormat="1" applyFont="1" applyBorder="1" applyAlignment="1">
      <alignment horizontal="center" vertical="center"/>
    </xf>
    <xf numFmtId="40" fontId="3" fillId="0" borderId="8" xfId="1" applyFont="1" applyBorder="1" applyAlignment="1">
      <alignment horizontal="center" vertical="center"/>
    </xf>
    <xf numFmtId="4" fontId="3" fillId="0" borderId="8" xfId="1" applyNumberFormat="1" applyFont="1" applyBorder="1" applyAlignment="1">
      <alignment horizontal="center" vertical="center"/>
    </xf>
    <xf numFmtId="4" fontId="3" fillId="0" borderId="8" xfId="2" applyNumberFormat="1" applyFont="1" applyBorder="1" applyAlignment="1">
      <alignment horizontal="center" vertical="center"/>
    </xf>
    <xf numFmtId="4" fontId="4" fillId="0" borderId="9" xfId="2" applyNumberFormat="1" applyFont="1" applyBorder="1" applyAlignment="1">
      <alignment horizontal="center" vertical="center"/>
    </xf>
    <xf numFmtId="4" fontId="10" fillId="0" borderId="0" xfId="1" applyNumberFormat="1" applyFont="1" applyBorder="1" applyAlignment="1">
      <alignment horizontal="center" vertical="center"/>
    </xf>
    <xf numFmtId="4" fontId="3" fillId="0" borderId="0" xfId="2" applyNumberFormat="1" applyFont="1" applyFill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 wrapText="1"/>
    </xf>
    <xf numFmtId="2" fontId="4" fillId="2" borderId="0" xfId="0" applyNumberFormat="1" applyFont="1" applyFill="1" applyAlignment="1">
      <alignment horizontal="left" vertical="center"/>
    </xf>
    <xf numFmtId="0" fontId="11" fillId="0" borderId="0" xfId="0" applyFont="1" applyAlignment="1">
      <alignment horizontal="left" vertical="center" wrapText="1" readingOrder="1"/>
    </xf>
    <xf numFmtId="4" fontId="3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40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left"/>
    </xf>
    <xf numFmtId="2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 wrapText="1" readingOrder="1"/>
    </xf>
    <xf numFmtId="4" fontId="12" fillId="0" borderId="0" xfId="0" applyNumberFormat="1" applyFont="1" applyAlignment="1">
      <alignment horizontal="center" vertical="center" wrapText="1" readingOrder="1"/>
    </xf>
    <xf numFmtId="0" fontId="3" fillId="2" borderId="0" xfId="0" applyFont="1" applyFill="1" applyAlignment="1">
      <alignment horizontal="center" vertical="center"/>
    </xf>
    <xf numFmtId="4" fontId="3" fillId="0" borderId="0" xfId="0" applyNumberFormat="1" applyFont="1" applyAlignment="1">
      <alignment horizontal="right" vertical="center" wrapText="1"/>
    </xf>
    <xf numFmtId="2" fontId="11" fillId="0" borderId="0" xfId="0" applyNumberFormat="1" applyFont="1" applyAlignment="1">
      <alignment horizontal="left" vertical="center" wrapText="1" readingOrder="1"/>
    </xf>
    <xf numFmtId="2" fontId="12" fillId="0" borderId="0" xfId="0" applyNumberFormat="1" applyFont="1" applyAlignment="1">
      <alignment horizontal="left" vertical="center" wrapText="1" readingOrder="1"/>
    </xf>
    <xf numFmtId="0" fontId="3" fillId="2" borderId="0" xfId="0" applyFont="1" applyFill="1" applyAlignment="1">
      <alignment horizontal="left" vertical="center" wrapText="1"/>
    </xf>
    <xf numFmtId="2" fontId="11" fillId="0" borderId="0" xfId="0" applyNumberFormat="1" applyFont="1" applyAlignment="1">
      <alignment horizontal="left" vertical="center" wrapText="1" indent="1" readingOrder="1"/>
    </xf>
    <xf numFmtId="2" fontId="12" fillId="0" borderId="0" xfId="0" applyNumberFormat="1" applyFont="1" applyAlignment="1">
      <alignment horizontal="left" vertical="center" wrapText="1" indent="1" readingOrder="1"/>
    </xf>
    <xf numFmtId="4" fontId="11" fillId="0" borderId="0" xfId="0" applyNumberFormat="1" applyFont="1" applyAlignment="1">
      <alignment horizontal="center" vertical="center" wrapText="1" readingOrder="1"/>
    </xf>
    <xf numFmtId="0" fontId="13" fillId="0" borderId="0" xfId="0" applyFont="1"/>
    <xf numFmtId="4" fontId="3" fillId="0" borderId="0" xfId="0" applyNumberFormat="1" applyFont="1" applyAlignment="1">
      <alignment horizontal="left" wrapText="1"/>
    </xf>
    <xf numFmtId="164" fontId="3" fillId="0" borderId="0" xfId="0" applyNumberFormat="1" applyFont="1" applyAlignment="1">
      <alignment horizontal="justify" vertical="justify" wrapText="1"/>
    </xf>
    <xf numFmtId="164" fontId="3" fillId="2" borderId="0" xfId="0" applyNumberFormat="1" applyFont="1" applyFill="1" applyAlignment="1">
      <alignment horizontal="justify" vertical="justify"/>
    </xf>
    <xf numFmtId="39" fontId="3" fillId="2" borderId="0" xfId="0" applyNumberFormat="1" applyFont="1" applyFill="1" applyAlignment="1">
      <alignment horizontal="justify" vertical="justify"/>
    </xf>
    <xf numFmtId="2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164" fontId="4" fillId="0" borderId="1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40" fontId="3" fillId="0" borderId="0" xfId="1" applyFont="1" applyFill="1" applyAlignment="1">
      <alignment horizontal="center" vertical="center"/>
    </xf>
    <xf numFmtId="4" fontId="4" fillId="0" borderId="0" xfId="0" applyNumberFormat="1" applyFont="1" applyAlignment="1">
      <alignment horizontal="left" vertical="center"/>
    </xf>
    <xf numFmtId="40" fontId="3" fillId="0" borderId="0" xfId="1" applyFont="1" applyBorder="1" applyAlignment="1">
      <alignment horizontal="center" vertical="center"/>
    </xf>
    <xf numFmtId="4" fontId="3" fillId="0" borderId="0" xfId="2" applyNumberFormat="1" applyFont="1" applyBorder="1" applyAlignment="1">
      <alignment horizontal="center" vertical="center"/>
    </xf>
    <xf numFmtId="4" fontId="4" fillId="0" borderId="0" xfId="2" applyNumberFormat="1" applyFont="1" applyBorder="1" applyAlignment="1">
      <alignment horizontal="center" vertical="center"/>
    </xf>
    <xf numFmtId="4" fontId="3" fillId="2" borderId="0" xfId="0" applyNumberFormat="1" applyFont="1" applyFill="1" applyAlignment="1">
      <alignment horizontal="center" vertical="center"/>
    </xf>
    <xf numFmtId="2" fontId="4" fillId="0" borderId="0" xfId="0" quotePrefix="1" applyNumberFormat="1" applyFont="1" applyAlignment="1">
      <alignment horizontal="center"/>
    </xf>
    <xf numFmtId="164" fontId="4" fillId="0" borderId="0" xfId="0" applyNumberFormat="1" applyFont="1" applyAlignment="1">
      <alignment horizontal="justify" vertical="justify"/>
    </xf>
    <xf numFmtId="4" fontId="3" fillId="0" borderId="0" xfId="0" applyNumberFormat="1" applyFont="1"/>
    <xf numFmtId="4" fontId="3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right" vertical="justify"/>
    </xf>
    <xf numFmtId="4" fontId="4" fillId="0" borderId="0" xfId="1" applyNumberFormat="1" applyFont="1" applyBorder="1" applyProtection="1"/>
    <xf numFmtId="0" fontId="3" fillId="2" borderId="0" xfId="0" applyFont="1" applyFill="1" applyAlignment="1">
      <alignment vertical="top" wrapText="1"/>
    </xf>
    <xf numFmtId="3" fontId="3" fillId="2" borderId="0" xfId="0" applyNumberFormat="1" applyFont="1" applyFill="1" applyAlignment="1">
      <alignment horizontal="center" vertical="top"/>
    </xf>
    <xf numFmtId="4" fontId="3" fillId="2" borderId="0" xfId="0" applyNumberFormat="1" applyFont="1" applyFill="1" applyAlignment="1">
      <alignment horizontal="center" vertical="top"/>
    </xf>
    <xf numFmtId="4" fontId="3" fillId="2" borderId="0" xfId="0" applyNumberFormat="1" applyFont="1" applyFill="1" applyAlignment="1">
      <alignment horizontal="right" vertical="top"/>
    </xf>
    <xf numFmtId="0" fontId="3" fillId="0" borderId="0" xfId="5" applyFont="1" applyProtection="1">
      <protection locked="0"/>
    </xf>
    <xf numFmtId="3" fontId="3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left" vertical="justify"/>
    </xf>
    <xf numFmtId="0" fontId="3" fillId="0" borderId="0" xfId="5" applyFont="1" applyAlignment="1" applyProtection="1">
      <alignment vertical="center"/>
      <protection locked="0"/>
    </xf>
    <xf numFmtId="0" fontId="3" fillId="2" borderId="0" xfId="0" applyFont="1" applyFill="1" applyAlignment="1">
      <alignment wrapText="1"/>
    </xf>
    <xf numFmtId="0" fontId="3" fillId="2" borderId="0" xfId="5" applyFont="1" applyFill="1" applyProtection="1">
      <protection locked="0"/>
    </xf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1" fontId="3" fillId="0" borderId="0" xfId="13" applyNumberFormat="1" applyFont="1" applyAlignment="1">
      <alignment horizontal="center" vertical="center"/>
    </xf>
    <xf numFmtId="0" fontId="3" fillId="2" borderId="0" xfId="0" applyFont="1" applyFill="1"/>
    <xf numFmtId="3" fontId="3" fillId="0" borderId="0" xfId="1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left" vertical="center"/>
    </xf>
    <xf numFmtId="3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Font="1" applyProtection="1">
      <protection locked="0"/>
    </xf>
    <xf numFmtId="3" fontId="3" fillId="0" borderId="0" xfId="1" applyNumberFormat="1" applyFont="1" applyFill="1" applyBorder="1" applyAlignment="1">
      <alignment horizontal="center"/>
    </xf>
    <xf numFmtId="0" fontId="3" fillId="2" borderId="0" xfId="5" applyFont="1" applyFill="1" applyAlignment="1" applyProtection="1">
      <alignment vertical="center"/>
      <protection locked="0"/>
    </xf>
    <xf numFmtId="1" fontId="3" fillId="0" borderId="0" xfId="13" applyNumberFormat="1" applyFont="1" applyAlignment="1">
      <alignment horizontal="center"/>
    </xf>
    <xf numFmtId="164" fontId="3" fillId="0" borderId="0" xfId="0" applyNumberFormat="1" applyFont="1" applyAlignment="1">
      <alignment horizontal="justify" vertical="justify"/>
    </xf>
    <xf numFmtId="0" fontId="3" fillId="2" borderId="0" xfId="0" applyFont="1" applyFill="1" applyAlignment="1">
      <alignment horizontal="center"/>
    </xf>
    <xf numFmtId="2" fontId="3" fillId="2" borderId="0" xfId="0" applyNumberFormat="1" applyFont="1" applyFill="1"/>
    <xf numFmtId="4" fontId="3" fillId="0" borderId="0" xfId="1" applyNumberFormat="1" applyFont="1" applyFill="1" applyBorder="1" applyAlignment="1">
      <alignment horizontal="right"/>
    </xf>
    <xf numFmtId="9" fontId="3" fillId="0" borderId="0" xfId="14" applyFont="1" applyBorder="1" applyAlignment="1">
      <alignment horizontal="center" vertical="center"/>
    </xf>
    <xf numFmtId="4" fontId="4" fillId="0" borderId="0" xfId="1" applyNumberFormat="1" applyFont="1" applyBorder="1" applyAlignment="1" applyProtection="1">
      <alignment horizontal="right" vertical="justify"/>
    </xf>
    <xf numFmtId="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quotePrefix="1" applyNumberFormat="1" applyFont="1" applyAlignment="1">
      <alignment horizontal="right"/>
    </xf>
    <xf numFmtId="166" fontId="3" fillId="0" borderId="0" xfId="0" applyNumberFormat="1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5">
    <cellStyle name="Millares" xfId="1" builtinId="3"/>
    <cellStyle name="Millares 13" xfId="7" xr:uid="{00000000-0005-0000-0000-000001000000}"/>
    <cellStyle name="Millares 2" xfId="8" xr:uid="{00000000-0005-0000-0000-000002000000}"/>
    <cellStyle name="Millares 3" xfId="9" xr:uid="{00000000-0005-0000-0000-000003000000}"/>
    <cellStyle name="Moneda" xfId="2" builtinId="4"/>
    <cellStyle name="Normal" xfId="0" builtinId="0"/>
    <cellStyle name="Normal 11" xfId="13" xr:uid="{00000000-0005-0000-0000-000006000000}"/>
    <cellStyle name="Normal 2" xfId="3" xr:uid="{00000000-0005-0000-0000-000007000000}"/>
    <cellStyle name="Normal 2 2" xfId="6" xr:uid="{00000000-0005-0000-0000-000008000000}"/>
    <cellStyle name="Normal 2 2 2 2 2 2" xfId="10" xr:uid="{00000000-0005-0000-0000-000009000000}"/>
    <cellStyle name="Normal 2 2 2 3" xfId="12" xr:uid="{00000000-0005-0000-0000-00000A000000}"/>
    <cellStyle name="Normal 2 3" xfId="4" xr:uid="{00000000-0005-0000-0000-00000B000000}"/>
    <cellStyle name="Normal 3 2" xfId="5" xr:uid="{00000000-0005-0000-0000-00000C000000}"/>
    <cellStyle name="Normal 4" xfId="11" xr:uid="{00000000-0005-0000-0000-00000D000000}"/>
    <cellStyle name="Porcentaje" xfId="1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BECC5-6FAC-47A2-96AA-666AF957EDFB}">
  <sheetPr transitionEntry="1"/>
  <dimension ref="A1:I473"/>
  <sheetViews>
    <sheetView showGridLines="0" showZeros="0" tabSelected="1" view="pageBreakPreview" zoomScale="60" zoomScaleNormal="100" workbookViewId="0">
      <selection activeCell="B13" sqref="B13"/>
    </sheetView>
  </sheetViews>
  <sheetFormatPr baseColWidth="10" defaultColWidth="9.140625" defaultRowHeight="15.75" customHeight="1" x14ac:dyDescent="0.2"/>
  <cols>
    <col min="1" max="1" width="11.85546875" style="22" customWidth="1"/>
    <col min="2" max="2" width="75.28515625" style="22" customWidth="1"/>
    <col min="3" max="3" width="15.42578125" style="23" customWidth="1"/>
    <col min="4" max="4" width="11" style="8" customWidth="1"/>
    <col min="5" max="5" width="20.140625" style="23" customWidth="1"/>
    <col min="6" max="6" width="22" style="23" customWidth="1"/>
    <col min="7" max="7" width="21.85546875" style="36" customWidth="1"/>
    <col min="8" max="8" width="21.28515625" style="4" bestFit="1" customWidth="1"/>
    <col min="9" max="9" width="10.42578125" style="4" bestFit="1" customWidth="1"/>
    <col min="10" max="10" width="9.140625" style="4" customWidth="1"/>
    <col min="11" max="11" width="15.28515625" style="4" customWidth="1"/>
    <col min="12" max="16384" width="9.140625" style="4"/>
  </cols>
  <sheetData>
    <row r="1" spans="1:7" ht="135" customHeight="1" x14ac:dyDescent="0.2">
      <c r="A1" s="134" t="e" vm="1">
        <v>#VALUE!</v>
      </c>
      <c r="B1" s="134"/>
      <c r="C1" s="134"/>
      <c r="D1" s="134"/>
      <c r="E1" s="134"/>
      <c r="F1" s="134"/>
      <c r="G1" s="134"/>
    </row>
    <row r="2" spans="1:7" s="1" customFormat="1" ht="24" customHeight="1" x14ac:dyDescent="0.35">
      <c r="A2" s="125" t="s">
        <v>0</v>
      </c>
      <c r="B2" s="126"/>
      <c r="C2" s="126"/>
      <c r="D2" s="126"/>
      <c r="E2" s="126"/>
      <c r="F2" s="126"/>
      <c r="G2" s="127"/>
    </row>
    <row r="3" spans="1:7" s="1" customFormat="1" ht="10.5" customHeight="1" x14ac:dyDescent="0.35">
      <c r="A3" s="14"/>
      <c r="B3" s="15"/>
      <c r="C3" s="26"/>
      <c r="D3" s="27"/>
      <c r="E3" s="26"/>
      <c r="F3" s="26"/>
      <c r="G3" s="28"/>
    </row>
    <row r="4" spans="1:7" s="1" customFormat="1" ht="23.25" x14ac:dyDescent="0.35">
      <c r="A4" s="128" t="s">
        <v>205</v>
      </c>
      <c r="B4" s="129"/>
      <c r="C4" s="129"/>
      <c r="D4" s="129"/>
      <c r="E4" s="129"/>
      <c r="F4" s="129"/>
      <c r="G4" s="130"/>
    </row>
    <row r="5" spans="1:7" s="1" customFormat="1" ht="23.25" x14ac:dyDescent="0.35">
      <c r="A5" s="77" t="s">
        <v>208</v>
      </c>
      <c r="B5" s="16"/>
      <c r="C5" s="29"/>
      <c r="D5" s="30"/>
      <c r="E5" s="26"/>
      <c r="F5" s="26" t="s">
        <v>206</v>
      </c>
      <c r="G5" s="28"/>
    </row>
    <row r="6" spans="1:7" s="1" customFormat="1" ht="23.25" x14ac:dyDescent="0.35">
      <c r="A6" s="77" t="s">
        <v>1</v>
      </c>
      <c r="B6" s="16"/>
      <c r="C6" s="29"/>
      <c r="D6" s="30"/>
      <c r="E6" s="26"/>
      <c r="F6" s="26" t="s">
        <v>207</v>
      </c>
      <c r="G6" s="28"/>
    </row>
    <row r="7" spans="1:7" s="2" customFormat="1" ht="22.5" x14ac:dyDescent="0.2">
      <c r="A7" s="131"/>
      <c r="B7" s="132"/>
      <c r="C7" s="132"/>
      <c r="D7" s="132"/>
      <c r="E7" s="132"/>
      <c r="F7" s="132"/>
      <c r="G7" s="133"/>
    </row>
    <row r="8" spans="1:7" s="3" customFormat="1" ht="22.5" x14ac:dyDescent="0.3">
      <c r="A8" s="14" t="s">
        <v>2</v>
      </c>
      <c r="B8" s="15" t="s">
        <v>3</v>
      </c>
      <c r="C8" s="31" t="s">
        <v>4</v>
      </c>
      <c r="D8" s="32" t="s">
        <v>5</v>
      </c>
      <c r="E8" s="31" t="s">
        <v>6</v>
      </c>
      <c r="F8" s="31" t="s">
        <v>7</v>
      </c>
      <c r="G8" s="33" t="s">
        <v>8</v>
      </c>
    </row>
    <row r="9" spans="1:7" s="3" customFormat="1" ht="22.5" x14ac:dyDescent="0.3">
      <c r="A9" s="10"/>
      <c r="B9" s="10"/>
      <c r="C9" s="34"/>
      <c r="D9" s="35"/>
      <c r="E9" s="34"/>
      <c r="F9" s="34"/>
      <c r="G9" s="34"/>
    </row>
    <row r="10" spans="1:7" customFormat="1" ht="22.5" x14ac:dyDescent="0.2">
      <c r="A10" s="75">
        <v>1</v>
      </c>
      <c r="B10" s="11" t="s">
        <v>199</v>
      </c>
      <c r="C10" s="34"/>
      <c r="D10" s="34"/>
      <c r="E10" s="34"/>
      <c r="F10" s="34"/>
      <c r="G10" s="34"/>
    </row>
    <row r="11" spans="1:7" customFormat="1" ht="23.25" x14ac:dyDescent="0.2">
      <c r="A11" s="58">
        <f>A10+0.01</f>
        <v>1.01</v>
      </c>
      <c r="B11" s="59" t="s">
        <v>200</v>
      </c>
      <c r="C11" s="25">
        <v>1</v>
      </c>
      <c r="D11" s="25" t="s">
        <v>119</v>
      </c>
      <c r="E11" s="24"/>
      <c r="F11" s="24"/>
      <c r="G11" s="36"/>
    </row>
    <row r="12" spans="1:7" customFormat="1" ht="23.25" x14ac:dyDescent="0.2">
      <c r="A12" s="58">
        <f t="shared" ref="A12:A13" si="0">A11+0.01</f>
        <v>1.02</v>
      </c>
      <c r="B12" s="59" t="s">
        <v>201</v>
      </c>
      <c r="C12" s="25">
        <v>1</v>
      </c>
      <c r="D12" s="25" t="s">
        <v>119</v>
      </c>
      <c r="E12" s="24"/>
      <c r="F12" s="24"/>
      <c r="G12" s="36"/>
    </row>
    <row r="13" spans="1:7" customFormat="1" ht="23.25" x14ac:dyDescent="0.2">
      <c r="A13" s="58">
        <f t="shared" si="0"/>
        <v>1.03</v>
      </c>
      <c r="B13" s="59" t="s">
        <v>202</v>
      </c>
      <c r="C13" s="25">
        <v>1</v>
      </c>
      <c r="D13" s="25" t="s">
        <v>119</v>
      </c>
      <c r="E13" s="24"/>
      <c r="F13" s="24"/>
      <c r="G13" s="36"/>
    </row>
    <row r="14" spans="1:7" customFormat="1" ht="23.25" x14ac:dyDescent="0.2">
      <c r="A14" s="58"/>
      <c r="B14" s="59"/>
      <c r="C14" s="25"/>
      <c r="D14" s="25"/>
      <c r="E14" s="24"/>
      <c r="F14" s="24"/>
      <c r="G14" s="36"/>
    </row>
    <row r="15" spans="1:7" s="1" customFormat="1" ht="45" x14ac:dyDescent="0.35">
      <c r="A15" s="22"/>
      <c r="B15" s="11" t="s">
        <v>21</v>
      </c>
      <c r="C15" s="6"/>
      <c r="D15" s="6"/>
      <c r="E15" s="23"/>
      <c r="F15" s="23"/>
      <c r="G15" s="36"/>
    </row>
    <row r="16" spans="1:7" s="1" customFormat="1" ht="23.25" x14ac:dyDescent="0.35">
      <c r="A16" s="75">
        <v>2</v>
      </c>
      <c r="B16" s="10" t="s">
        <v>22</v>
      </c>
      <c r="C16" s="8"/>
      <c r="D16" s="8"/>
      <c r="E16" s="23"/>
      <c r="F16" s="23"/>
      <c r="G16" s="36"/>
    </row>
    <row r="17" spans="1:7" s="1" customFormat="1" ht="23.25" x14ac:dyDescent="0.35">
      <c r="A17" s="58">
        <f>A16+0.01</f>
        <v>2.0099999999999998</v>
      </c>
      <c r="B17" s="9" t="s">
        <v>23</v>
      </c>
      <c r="C17" s="7">
        <f>(18.5*3.3)*0.13</f>
        <v>7.9364999999999997</v>
      </c>
      <c r="D17" s="8" t="s">
        <v>24</v>
      </c>
      <c r="E17" s="24"/>
      <c r="F17" s="23"/>
      <c r="G17" s="36"/>
    </row>
    <row r="18" spans="1:7" s="1" customFormat="1" ht="23.25" x14ac:dyDescent="0.35">
      <c r="A18" s="58">
        <f t="shared" ref="A18:A106" si="1">A17+0.01</f>
        <v>2.0199999999999996</v>
      </c>
      <c r="B18" s="9" t="s">
        <v>25</v>
      </c>
      <c r="C18" s="7">
        <f>(0.99+0.8+1.35+0.97+1.35+1.08+0.71+0.09+0.89+0.15+0.79+0.15+0.8+0.09)*(0.2*3.2)</f>
        <v>6.5344000000000033</v>
      </c>
      <c r="D18" s="8" t="s">
        <v>24</v>
      </c>
      <c r="E18" s="23"/>
      <c r="F18" s="23"/>
      <c r="G18" s="36"/>
    </row>
    <row r="19" spans="1:7" s="1" customFormat="1" ht="69.75" x14ac:dyDescent="0.35">
      <c r="A19" s="58">
        <f t="shared" si="1"/>
        <v>2.0299999999999994</v>
      </c>
      <c r="B19" s="9" t="s">
        <v>26</v>
      </c>
      <c r="C19" s="7">
        <v>1</v>
      </c>
      <c r="D19" s="8" t="s">
        <v>27</v>
      </c>
      <c r="E19" s="24"/>
      <c r="F19" s="23"/>
      <c r="G19" s="36"/>
    </row>
    <row r="20" spans="1:7" s="1" customFormat="1" ht="46.5" x14ac:dyDescent="0.35">
      <c r="A20" s="58">
        <f t="shared" si="1"/>
        <v>2.0399999999999991</v>
      </c>
      <c r="B20" s="9" t="s">
        <v>28</v>
      </c>
      <c r="C20" s="7">
        <v>2</v>
      </c>
      <c r="D20" s="8" t="s">
        <v>29</v>
      </c>
      <c r="E20" s="23"/>
      <c r="F20" s="23"/>
      <c r="G20" s="36"/>
    </row>
    <row r="21" spans="1:7" s="1" customFormat="1" ht="69.75" x14ac:dyDescent="0.35">
      <c r="A21" s="58">
        <f t="shared" si="1"/>
        <v>2.0499999999999989</v>
      </c>
      <c r="B21" s="9" t="s">
        <v>30</v>
      </c>
      <c r="C21" s="7">
        <v>4</v>
      </c>
      <c r="D21" s="8" t="s">
        <v>29</v>
      </c>
      <c r="E21" s="23"/>
      <c r="F21" s="23"/>
      <c r="G21" s="36"/>
    </row>
    <row r="22" spans="1:7" s="1" customFormat="1" ht="23.25" x14ac:dyDescent="0.35">
      <c r="A22" s="58">
        <f t="shared" si="1"/>
        <v>2.0599999999999987</v>
      </c>
      <c r="B22" s="9" t="s">
        <v>31</v>
      </c>
      <c r="C22" s="7">
        <f>(0.6*1.8*0.15)*2</f>
        <v>0.32400000000000001</v>
      </c>
      <c r="D22" s="8" t="s">
        <v>24</v>
      </c>
      <c r="E22" s="23"/>
      <c r="F22" s="23"/>
      <c r="G22" s="36"/>
    </row>
    <row r="23" spans="1:7" s="1" customFormat="1" ht="23.25" x14ac:dyDescent="0.35">
      <c r="A23" s="58">
        <f t="shared" si="1"/>
        <v>2.0699999999999985</v>
      </c>
      <c r="B23" s="9" t="s">
        <v>32</v>
      </c>
      <c r="C23" s="7">
        <f>(0.6*0.6*0.15)*2</f>
        <v>0.108</v>
      </c>
      <c r="D23" s="8" t="s">
        <v>24</v>
      </c>
      <c r="E23" s="23"/>
      <c r="F23" s="23"/>
      <c r="G23" s="36"/>
    </row>
    <row r="24" spans="1:7" s="1" customFormat="1" ht="23.25" x14ac:dyDescent="0.35">
      <c r="A24" s="58">
        <f t="shared" si="1"/>
        <v>2.0799999999999983</v>
      </c>
      <c r="B24" s="9" t="s">
        <v>33</v>
      </c>
      <c r="C24" s="7">
        <f>(0.6*0.9*0.15)*2</f>
        <v>0.16200000000000001</v>
      </c>
      <c r="D24" s="8" t="s">
        <v>24</v>
      </c>
      <c r="E24" s="23"/>
      <c r="F24" s="23"/>
      <c r="G24" s="36"/>
    </row>
    <row r="25" spans="1:7" s="1" customFormat="1" ht="23.25" x14ac:dyDescent="0.35">
      <c r="A25" s="58">
        <f t="shared" si="1"/>
        <v>2.0899999999999981</v>
      </c>
      <c r="B25" s="9" t="s">
        <v>34</v>
      </c>
      <c r="C25" s="7">
        <v>6</v>
      </c>
      <c r="D25" s="8" t="s">
        <v>29</v>
      </c>
      <c r="E25" s="23"/>
      <c r="F25" s="23"/>
      <c r="G25" s="36"/>
    </row>
    <row r="26" spans="1:7" s="1" customFormat="1" ht="23.25" x14ac:dyDescent="0.35">
      <c r="A26" s="58">
        <f t="shared" si="1"/>
        <v>2.0999999999999979</v>
      </c>
      <c r="B26" s="9" t="s">
        <v>35</v>
      </c>
      <c r="C26" s="7">
        <v>4</v>
      </c>
      <c r="D26" s="8" t="s">
        <v>29</v>
      </c>
      <c r="E26" s="23"/>
      <c r="F26" s="23"/>
      <c r="G26" s="36"/>
    </row>
    <row r="27" spans="1:7" s="1" customFormat="1" ht="23.25" x14ac:dyDescent="0.35">
      <c r="A27" s="58"/>
      <c r="B27" s="9"/>
      <c r="C27" s="7"/>
      <c r="D27" s="8"/>
      <c r="E27" s="23"/>
      <c r="F27" s="23"/>
      <c r="G27" s="36"/>
    </row>
    <row r="28" spans="1:7" s="2" customFormat="1" ht="45" x14ac:dyDescent="0.2">
      <c r="A28" s="64">
        <v>3</v>
      </c>
      <c r="B28" s="67" t="s">
        <v>167</v>
      </c>
      <c r="C28" s="61"/>
      <c r="D28" s="61"/>
      <c r="E28" s="61"/>
      <c r="F28" s="61"/>
      <c r="G28" s="69"/>
    </row>
    <row r="29" spans="1:7" s="2" customFormat="1" ht="23.25" x14ac:dyDescent="0.2">
      <c r="A29" s="65">
        <f t="shared" ref="A29:A50" si="2">A28+0.01</f>
        <v>3.01</v>
      </c>
      <c r="B29" s="68" t="s">
        <v>168</v>
      </c>
      <c r="C29" s="61">
        <v>41.4</v>
      </c>
      <c r="D29" s="61" t="s">
        <v>145</v>
      </c>
      <c r="E29" s="61"/>
      <c r="F29" s="61"/>
      <c r="G29" s="69"/>
    </row>
    <row r="30" spans="1:7" s="2" customFormat="1" ht="23.25" x14ac:dyDescent="0.2">
      <c r="A30" s="65">
        <f t="shared" si="2"/>
        <v>3.0199999999999996</v>
      </c>
      <c r="B30" s="68" t="s">
        <v>146</v>
      </c>
      <c r="C30" s="61">
        <v>39.53</v>
      </c>
      <c r="D30" s="61" t="s">
        <v>147</v>
      </c>
      <c r="E30" s="61"/>
      <c r="F30" s="61"/>
      <c r="G30" s="69"/>
    </row>
    <row r="31" spans="1:7" s="2" customFormat="1" ht="46.5" x14ac:dyDescent="0.2">
      <c r="A31" s="65">
        <f t="shared" si="2"/>
        <v>3.0299999999999994</v>
      </c>
      <c r="B31" s="68" t="s">
        <v>169</v>
      </c>
      <c r="C31" s="61">
        <v>8.65</v>
      </c>
      <c r="D31" s="61" t="s">
        <v>145</v>
      </c>
      <c r="E31" s="61"/>
      <c r="F31" s="61"/>
      <c r="G31" s="69"/>
    </row>
    <row r="32" spans="1:7" s="2" customFormat="1" ht="69.75" x14ac:dyDescent="0.2">
      <c r="A32" s="65">
        <f t="shared" si="2"/>
        <v>3.0399999999999991</v>
      </c>
      <c r="B32" s="68" t="s">
        <v>170</v>
      </c>
      <c r="C32" s="61">
        <v>2.94</v>
      </c>
      <c r="D32" s="61" t="s">
        <v>145</v>
      </c>
      <c r="E32" s="61"/>
      <c r="F32" s="61"/>
      <c r="G32" s="69"/>
    </row>
    <row r="33" spans="1:7" s="2" customFormat="1" ht="46.5" x14ac:dyDescent="0.2">
      <c r="A33" s="65">
        <f t="shared" si="2"/>
        <v>3.0499999999999989</v>
      </c>
      <c r="B33" s="68" t="s">
        <v>171</v>
      </c>
      <c r="C33" s="61">
        <v>0.82</v>
      </c>
      <c r="D33" s="61" t="s">
        <v>145</v>
      </c>
      <c r="E33" s="24"/>
      <c r="F33" s="61"/>
      <c r="G33" s="69"/>
    </row>
    <row r="34" spans="1:7" s="2" customFormat="1" ht="46.5" x14ac:dyDescent="0.2">
      <c r="A34" s="65">
        <f t="shared" si="2"/>
        <v>3.0599999999999987</v>
      </c>
      <c r="B34" s="68" t="s">
        <v>172</v>
      </c>
      <c r="C34" s="61">
        <v>0.89</v>
      </c>
      <c r="D34" s="61" t="s">
        <v>145</v>
      </c>
      <c r="E34" s="24"/>
      <c r="F34" s="61"/>
      <c r="G34" s="69"/>
    </row>
    <row r="35" spans="1:7" s="2" customFormat="1" ht="46.5" x14ac:dyDescent="0.2">
      <c r="A35" s="65">
        <f t="shared" si="2"/>
        <v>3.0699999999999985</v>
      </c>
      <c r="B35" s="68" t="s">
        <v>173</v>
      </c>
      <c r="C35" s="61">
        <v>151.88</v>
      </c>
      <c r="D35" s="61" t="s">
        <v>151</v>
      </c>
      <c r="E35" s="61"/>
      <c r="F35" s="61"/>
      <c r="G35" s="69"/>
    </row>
    <row r="36" spans="1:7" s="2" customFormat="1" ht="46.5" x14ac:dyDescent="0.2">
      <c r="A36" s="65">
        <f t="shared" si="2"/>
        <v>3.0799999999999983</v>
      </c>
      <c r="B36" s="68" t="s">
        <v>174</v>
      </c>
      <c r="C36" s="61">
        <v>25.56</v>
      </c>
      <c r="D36" s="61" t="s">
        <v>151</v>
      </c>
      <c r="E36" s="61"/>
      <c r="F36" s="61"/>
      <c r="G36" s="69"/>
    </row>
    <row r="37" spans="1:7" s="2" customFormat="1" ht="46.5" x14ac:dyDescent="0.2">
      <c r="A37" s="65">
        <f t="shared" si="2"/>
        <v>3.0899999999999981</v>
      </c>
      <c r="B37" s="68" t="s">
        <v>175</v>
      </c>
      <c r="C37" s="61">
        <v>31.28</v>
      </c>
      <c r="D37" s="61" t="s">
        <v>151</v>
      </c>
      <c r="E37" s="61"/>
      <c r="F37" s="61"/>
      <c r="G37" s="69"/>
    </row>
    <row r="38" spans="1:7" s="2" customFormat="1" ht="46.5" x14ac:dyDescent="0.2">
      <c r="A38" s="65">
        <f t="shared" si="2"/>
        <v>3.0999999999999979</v>
      </c>
      <c r="B38" s="68" t="s">
        <v>176</v>
      </c>
      <c r="C38" s="61">
        <v>5.88</v>
      </c>
      <c r="D38" s="61" t="s">
        <v>151</v>
      </c>
      <c r="E38" s="61"/>
      <c r="F38" s="61"/>
      <c r="G38" s="69"/>
    </row>
    <row r="39" spans="1:7" s="2" customFormat="1" ht="46.5" x14ac:dyDescent="0.2">
      <c r="A39" s="65">
        <f t="shared" si="2"/>
        <v>3.1099999999999977</v>
      </c>
      <c r="B39" s="68" t="s">
        <v>177</v>
      </c>
      <c r="C39" s="61">
        <v>9.6300000000000008</v>
      </c>
      <c r="D39" s="61" t="s">
        <v>145</v>
      </c>
      <c r="E39" s="61"/>
      <c r="F39" s="61"/>
      <c r="G39" s="69"/>
    </row>
    <row r="40" spans="1:7" s="2" customFormat="1" ht="46.5" x14ac:dyDescent="0.2">
      <c r="A40" s="65">
        <f t="shared" si="2"/>
        <v>3.1199999999999974</v>
      </c>
      <c r="B40" s="68" t="s">
        <v>178</v>
      </c>
      <c r="C40" s="61">
        <v>1.19</v>
      </c>
      <c r="D40" s="61" t="s">
        <v>145</v>
      </c>
      <c r="E40" s="61"/>
      <c r="F40" s="61"/>
      <c r="G40" s="69"/>
    </row>
    <row r="41" spans="1:7" s="2" customFormat="1" ht="23.25" x14ac:dyDescent="0.2">
      <c r="A41" s="65">
        <f t="shared" si="2"/>
        <v>3.1299999999999972</v>
      </c>
      <c r="B41" s="68" t="s">
        <v>179</v>
      </c>
      <c r="C41" s="61">
        <v>80.260000000000005</v>
      </c>
      <c r="D41" s="61" t="s">
        <v>151</v>
      </c>
      <c r="E41" s="61"/>
      <c r="F41" s="61"/>
      <c r="G41" s="69"/>
    </row>
    <row r="42" spans="1:7" s="2" customFormat="1" ht="23.25" x14ac:dyDescent="0.2">
      <c r="A42" s="65">
        <f t="shared" si="2"/>
        <v>3.139999999999997</v>
      </c>
      <c r="B42" s="68" t="s">
        <v>180</v>
      </c>
      <c r="C42" s="61">
        <v>33.6</v>
      </c>
      <c r="D42" s="61" t="s">
        <v>158</v>
      </c>
      <c r="E42" s="61"/>
      <c r="F42" s="61"/>
      <c r="G42" s="69"/>
    </row>
    <row r="43" spans="1:7" s="2" customFormat="1" ht="23.25" x14ac:dyDescent="0.2">
      <c r="A43" s="65">
        <f t="shared" si="2"/>
        <v>3.1499999999999968</v>
      </c>
      <c r="B43" s="68" t="s">
        <v>181</v>
      </c>
      <c r="C43" s="61">
        <v>20</v>
      </c>
      <c r="D43" s="61" t="s">
        <v>158</v>
      </c>
      <c r="E43" s="61"/>
      <c r="F43" s="61"/>
      <c r="G43" s="69"/>
    </row>
    <row r="44" spans="1:7" s="2" customFormat="1" ht="23.25" x14ac:dyDescent="0.2">
      <c r="A44" s="65">
        <f>A43+0.01</f>
        <v>3.1599999999999966</v>
      </c>
      <c r="B44" s="68" t="s">
        <v>182</v>
      </c>
      <c r="C44" s="61">
        <v>2</v>
      </c>
      <c r="D44" s="61" t="s">
        <v>183</v>
      </c>
      <c r="E44" s="61"/>
      <c r="F44" s="61"/>
      <c r="G44" s="69"/>
    </row>
    <row r="45" spans="1:7" s="2" customFormat="1" ht="23.25" x14ac:dyDescent="0.2">
      <c r="A45" s="65">
        <f t="shared" si="2"/>
        <v>3.1699999999999964</v>
      </c>
      <c r="B45" s="68" t="s">
        <v>155</v>
      </c>
      <c r="C45" s="61">
        <v>92.18</v>
      </c>
      <c r="D45" s="61" t="s">
        <v>151</v>
      </c>
      <c r="E45" s="61"/>
      <c r="F45" s="61"/>
      <c r="G45" s="69"/>
    </row>
    <row r="46" spans="1:7" s="2" customFormat="1" ht="23.25" x14ac:dyDescent="0.2">
      <c r="A46" s="65">
        <f t="shared" si="2"/>
        <v>3.1799999999999962</v>
      </c>
      <c r="B46" s="68" t="s">
        <v>156</v>
      </c>
      <c r="C46" s="61">
        <v>488.36</v>
      </c>
      <c r="D46" s="61" t="s">
        <v>151</v>
      </c>
      <c r="E46" s="61"/>
      <c r="F46" s="61"/>
      <c r="G46" s="69"/>
    </row>
    <row r="47" spans="1:7" s="2" customFormat="1" ht="23.25" x14ac:dyDescent="0.2">
      <c r="A47" s="65">
        <f t="shared" si="2"/>
        <v>3.1899999999999959</v>
      </c>
      <c r="B47" s="68" t="s">
        <v>157</v>
      </c>
      <c r="C47" s="61">
        <v>105.88</v>
      </c>
      <c r="D47" s="61" t="s">
        <v>158</v>
      </c>
      <c r="E47" s="61"/>
      <c r="F47" s="61"/>
      <c r="G47" s="69"/>
    </row>
    <row r="48" spans="1:7" s="2" customFormat="1" ht="46.5" x14ac:dyDescent="0.2">
      <c r="A48" s="65">
        <f t="shared" si="2"/>
        <v>3.1999999999999957</v>
      </c>
      <c r="B48" s="68" t="s">
        <v>184</v>
      </c>
      <c r="C48" s="61">
        <v>488.36</v>
      </c>
      <c r="D48" s="61" t="s">
        <v>151</v>
      </c>
      <c r="E48" s="61"/>
      <c r="F48" s="61"/>
      <c r="G48" s="69"/>
    </row>
    <row r="49" spans="1:7" s="2" customFormat="1" ht="23.25" x14ac:dyDescent="0.2">
      <c r="A49" s="65">
        <f t="shared" si="2"/>
        <v>3.2099999999999955</v>
      </c>
      <c r="B49" s="68" t="s">
        <v>185</v>
      </c>
      <c r="C49" s="61">
        <v>80.260000000000005</v>
      </c>
      <c r="D49" s="61" t="s">
        <v>151</v>
      </c>
      <c r="E49" s="61"/>
      <c r="F49" s="61"/>
      <c r="G49" s="69"/>
    </row>
    <row r="50" spans="1:7" s="2" customFormat="1" ht="46.5" x14ac:dyDescent="0.2">
      <c r="A50" s="65">
        <f t="shared" si="2"/>
        <v>3.2199999999999953</v>
      </c>
      <c r="B50" s="68" t="s">
        <v>186</v>
      </c>
      <c r="C50" s="61">
        <v>9.6300000000000008</v>
      </c>
      <c r="D50" s="61" t="s">
        <v>145</v>
      </c>
      <c r="E50" s="61"/>
      <c r="F50" s="61"/>
      <c r="G50" s="69"/>
    </row>
    <row r="51" spans="1:7" s="2" customFormat="1" ht="23.25" x14ac:dyDescent="0.2">
      <c r="A51" s="65"/>
      <c r="B51" s="68"/>
      <c r="C51" s="61"/>
      <c r="D51" s="61"/>
      <c r="E51" s="61"/>
      <c r="F51" s="61"/>
      <c r="G51" s="69"/>
    </row>
    <row r="52" spans="1:7" s="12" customFormat="1" ht="23.25" x14ac:dyDescent="0.3">
      <c r="A52" s="75"/>
      <c r="B52" s="11" t="s">
        <v>36</v>
      </c>
      <c r="C52" s="13"/>
      <c r="D52" s="13"/>
      <c r="E52" s="36"/>
      <c r="F52" s="23"/>
      <c r="G52" s="36"/>
    </row>
    <row r="53" spans="1:7" s="12" customFormat="1" ht="23.25" x14ac:dyDescent="0.3">
      <c r="A53" s="75">
        <v>4</v>
      </c>
      <c r="B53" s="10" t="s">
        <v>37</v>
      </c>
      <c r="C53" s="37"/>
      <c r="D53" s="37"/>
      <c r="E53" s="36"/>
      <c r="F53" s="23"/>
      <c r="G53" s="36"/>
    </row>
    <row r="54" spans="1:7" s="1" customFormat="1" ht="46.5" x14ac:dyDescent="0.35">
      <c r="A54" s="58">
        <f t="shared" si="1"/>
        <v>4.01</v>
      </c>
      <c r="B54" s="9" t="s">
        <v>38</v>
      </c>
      <c r="C54" s="7">
        <v>1</v>
      </c>
      <c r="D54" s="8" t="s">
        <v>29</v>
      </c>
      <c r="E54" s="23"/>
      <c r="F54" s="23"/>
      <c r="G54" s="36"/>
    </row>
    <row r="55" spans="1:7" s="1" customFormat="1" ht="46.5" x14ac:dyDescent="0.35">
      <c r="A55" s="58">
        <f t="shared" si="1"/>
        <v>4.0199999999999996</v>
      </c>
      <c r="B55" s="9" t="s">
        <v>39</v>
      </c>
      <c r="C55" s="7">
        <f>(1*2.1)*2</f>
        <v>4.2</v>
      </c>
      <c r="D55" s="8" t="s">
        <v>40</v>
      </c>
      <c r="E55" s="23"/>
      <c r="F55" s="23"/>
      <c r="G55" s="36"/>
    </row>
    <row r="56" spans="1:7" s="1" customFormat="1" ht="69.75" x14ac:dyDescent="0.35">
      <c r="A56" s="58">
        <f t="shared" si="1"/>
        <v>4.0299999999999994</v>
      </c>
      <c r="B56" s="9" t="s">
        <v>41</v>
      </c>
      <c r="C56" s="7">
        <v>1</v>
      </c>
      <c r="D56" s="8" t="s">
        <v>29</v>
      </c>
      <c r="E56" s="79"/>
      <c r="F56" s="23"/>
      <c r="G56" s="36"/>
    </row>
    <row r="57" spans="1:7" s="1" customFormat="1" ht="46.5" x14ac:dyDescent="0.35">
      <c r="A57" s="58">
        <f>A56+0.01</f>
        <v>4.0399999999999991</v>
      </c>
      <c r="B57" s="9" t="s">
        <v>42</v>
      </c>
      <c r="C57" s="7">
        <f>(0.6*1.8)</f>
        <v>1.08</v>
      </c>
      <c r="D57" s="8" t="s">
        <v>40</v>
      </c>
      <c r="E57" s="23"/>
      <c r="F57" s="23"/>
      <c r="G57" s="36"/>
    </row>
    <row r="58" spans="1:7" s="1" customFormat="1" ht="46.5" x14ac:dyDescent="0.35">
      <c r="A58" s="58">
        <f t="shared" si="1"/>
        <v>4.0499999999999989</v>
      </c>
      <c r="B58" s="9" t="s">
        <v>43</v>
      </c>
      <c r="C58" s="7">
        <v>10.39</v>
      </c>
      <c r="D58" s="8" t="s">
        <v>40</v>
      </c>
      <c r="E58" s="24"/>
      <c r="F58" s="23"/>
      <c r="G58" s="36"/>
    </row>
    <row r="59" spans="1:7" s="1" customFormat="1" ht="46.5" x14ac:dyDescent="0.35">
      <c r="A59" s="58">
        <f t="shared" si="1"/>
        <v>4.0599999999999987</v>
      </c>
      <c r="B59" s="9" t="s">
        <v>44</v>
      </c>
      <c r="C59" s="7">
        <f>(11.85*1.8)</f>
        <v>21.33</v>
      </c>
      <c r="D59" s="8" t="s">
        <v>40</v>
      </c>
      <c r="E59" s="24"/>
      <c r="F59" s="23"/>
      <c r="G59" s="36"/>
    </row>
    <row r="60" spans="1:7" s="1" customFormat="1" ht="23.25" x14ac:dyDescent="0.35">
      <c r="A60" s="58">
        <f t="shared" si="1"/>
        <v>4.0699999999999985</v>
      </c>
      <c r="B60" s="9" t="s">
        <v>45</v>
      </c>
      <c r="C60" s="7">
        <f>(10.24*1.2)</f>
        <v>12.288</v>
      </c>
      <c r="D60" s="8" t="s">
        <v>40</v>
      </c>
      <c r="E60" s="23"/>
      <c r="F60" s="23"/>
      <c r="G60" s="36"/>
    </row>
    <row r="61" spans="1:7" s="1" customFormat="1" ht="23.25" x14ac:dyDescent="0.35">
      <c r="A61" s="58">
        <f t="shared" si="1"/>
        <v>4.0799999999999983</v>
      </c>
      <c r="B61" s="9" t="s">
        <v>46</v>
      </c>
      <c r="C61" s="7">
        <v>10.39</v>
      </c>
      <c r="D61" s="8" t="s">
        <v>40</v>
      </c>
      <c r="E61" s="23"/>
      <c r="F61" s="23"/>
      <c r="G61" s="36"/>
    </row>
    <row r="62" spans="1:7" s="1" customFormat="1" ht="69.75" x14ac:dyDescent="0.35">
      <c r="A62" s="58">
        <f t="shared" si="1"/>
        <v>4.0899999999999981</v>
      </c>
      <c r="B62" s="9" t="s">
        <v>47</v>
      </c>
      <c r="C62" s="7">
        <v>1</v>
      </c>
      <c r="D62" s="8" t="s">
        <v>29</v>
      </c>
      <c r="E62" s="24"/>
      <c r="F62" s="23"/>
      <c r="G62" s="36"/>
    </row>
    <row r="63" spans="1:7" s="1" customFormat="1" ht="46.5" x14ac:dyDescent="0.35">
      <c r="A63" s="58">
        <f t="shared" si="1"/>
        <v>4.0999999999999979</v>
      </c>
      <c r="B63" s="9" t="s">
        <v>48</v>
      </c>
      <c r="C63" s="7">
        <f>(0.6*2.24)</f>
        <v>1.3440000000000001</v>
      </c>
      <c r="D63" s="8" t="s">
        <v>40</v>
      </c>
      <c r="E63" s="23"/>
      <c r="F63" s="23"/>
      <c r="G63" s="36"/>
    </row>
    <row r="64" spans="1:7" s="1" customFormat="1" ht="46.5" x14ac:dyDescent="0.35">
      <c r="A64" s="58">
        <f t="shared" si="1"/>
        <v>4.1099999999999977</v>
      </c>
      <c r="B64" s="9" t="s">
        <v>49</v>
      </c>
      <c r="C64" s="7">
        <v>1</v>
      </c>
      <c r="D64" s="8" t="s">
        <v>29</v>
      </c>
      <c r="E64" s="24"/>
      <c r="F64" s="23"/>
      <c r="G64" s="36"/>
    </row>
    <row r="65" spans="1:7" s="1" customFormat="1" ht="23.25" x14ac:dyDescent="0.35">
      <c r="A65" s="58"/>
      <c r="B65" s="9"/>
      <c r="C65" s="7"/>
      <c r="D65" s="8"/>
      <c r="E65" s="24"/>
      <c r="F65" s="23"/>
      <c r="G65" s="36"/>
    </row>
    <row r="66" spans="1:7" s="12" customFormat="1" ht="23.25" x14ac:dyDescent="0.3">
      <c r="A66" s="75">
        <v>5</v>
      </c>
      <c r="B66" s="10" t="s">
        <v>50</v>
      </c>
      <c r="C66" s="37"/>
      <c r="D66" s="37"/>
      <c r="E66" s="36"/>
      <c r="F66" s="23"/>
      <c r="G66" s="36"/>
    </row>
    <row r="67" spans="1:7" s="1" customFormat="1" ht="46.5" x14ac:dyDescent="0.35">
      <c r="A67" s="58">
        <f t="shared" si="1"/>
        <v>5.01</v>
      </c>
      <c r="B67" s="9" t="s">
        <v>51</v>
      </c>
      <c r="C67" s="7">
        <v>1</v>
      </c>
      <c r="D67" s="8" t="s">
        <v>29</v>
      </c>
      <c r="E67" s="23"/>
      <c r="F67" s="23"/>
      <c r="G67" s="36"/>
    </row>
    <row r="68" spans="1:7" s="1" customFormat="1" ht="69.75" x14ac:dyDescent="0.35">
      <c r="A68" s="58">
        <f t="shared" si="1"/>
        <v>5.0199999999999996</v>
      </c>
      <c r="B68" s="9" t="s">
        <v>52</v>
      </c>
      <c r="C68" s="7">
        <f>(0.9*3)*2</f>
        <v>5.4</v>
      </c>
      <c r="D68" s="8" t="s">
        <v>40</v>
      </c>
      <c r="E68" s="23"/>
      <c r="F68" s="23"/>
      <c r="G68" s="36"/>
    </row>
    <row r="69" spans="1:7" s="1" customFormat="1" ht="69.75" x14ac:dyDescent="0.35">
      <c r="A69" s="58">
        <f t="shared" si="1"/>
        <v>5.0299999999999994</v>
      </c>
      <c r="B69" s="9" t="s">
        <v>53</v>
      </c>
      <c r="C69" s="7">
        <v>1</v>
      </c>
      <c r="D69" s="8" t="s">
        <v>29</v>
      </c>
      <c r="E69" s="23"/>
      <c r="F69" s="23"/>
      <c r="G69" s="36"/>
    </row>
    <row r="70" spans="1:7" s="1" customFormat="1" ht="46.5" x14ac:dyDescent="0.35">
      <c r="A70" s="58">
        <f t="shared" si="1"/>
        <v>5.0399999999999991</v>
      </c>
      <c r="B70" s="9" t="s">
        <v>54</v>
      </c>
      <c r="C70" s="7">
        <f>(0.6*0.6)</f>
        <v>0.36</v>
      </c>
      <c r="D70" s="8" t="s">
        <v>40</v>
      </c>
      <c r="E70" s="23"/>
      <c r="F70" s="23"/>
      <c r="G70" s="36"/>
    </row>
    <row r="71" spans="1:7" s="1" customFormat="1" ht="46.5" x14ac:dyDescent="0.35">
      <c r="A71" s="58">
        <f t="shared" si="1"/>
        <v>5.0499999999999989</v>
      </c>
      <c r="B71" s="9" t="s">
        <v>43</v>
      </c>
      <c r="C71" s="7">
        <v>5.57</v>
      </c>
      <c r="D71" s="8" t="s">
        <v>40</v>
      </c>
      <c r="E71" s="24"/>
      <c r="F71" s="23"/>
      <c r="G71" s="36"/>
    </row>
    <row r="72" spans="1:7" s="1" customFormat="1" ht="46.5" x14ac:dyDescent="0.35">
      <c r="A72" s="58">
        <f t="shared" si="1"/>
        <v>5.0599999999999987</v>
      </c>
      <c r="B72" s="9" t="s">
        <v>55</v>
      </c>
      <c r="C72" s="7">
        <f>(10.71*1.8)</f>
        <v>19.278000000000002</v>
      </c>
      <c r="D72" s="8" t="s">
        <v>40</v>
      </c>
      <c r="E72" s="24"/>
      <c r="F72" s="23"/>
      <c r="G72" s="36"/>
    </row>
    <row r="73" spans="1:7" s="1" customFormat="1" ht="23.25" x14ac:dyDescent="0.35">
      <c r="A73" s="58">
        <f t="shared" si="1"/>
        <v>5.0699999999999985</v>
      </c>
      <c r="B73" s="9" t="s">
        <v>45</v>
      </c>
      <c r="C73" s="7">
        <f>(5.57*1.2)</f>
        <v>6.6840000000000002</v>
      </c>
      <c r="D73" s="8" t="s">
        <v>40</v>
      </c>
      <c r="E73" s="23"/>
      <c r="F73" s="23"/>
      <c r="G73" s="36"/>
    </row>
    <row r="74" spans="1:7" s="1" customFormat="1" ht="23.25" x14ac:dyDescent="0.35">
      <c r="A74" s="58">
        <f t="shared" si="1"/>
        <v>5.0799999999999983</v>
      </c>
      <c r="B74" s="9" t="s">
        <v>46</v>
      </c>
      <c r="C74" s="7">
        <v>5.57</v>
      </c>
      <c r="D74" s="8" t="s">
        <v>40</v>
      </c>
      <c r="E74" s="23"/>
      <c r="F74" s="23"/>
      <c r="G74" s="36"/>
    </row>
    <row r="75" spans="1:7" s="1" customFormat="1" ht="23.25" x14ac:dyDescent="0.35">
      <c r="A75" s="58">
        <f t="shared" si="1"/>
        <v>5.0899999999999981</v>
      </c>
      <c r="B75" s="9" t="s">
        <v>56</v>
      </c>
      <c r="C75" s="7">
        <v>1</v>
      </c>
      <c r="D75" s="8" t="s">
        <v>29</v>
      </c>
      <c r="E75" s="24"/>
      <c r="F75" s="23"/>
      <c r="G75" s="36"/>
    </row>
    <row r="76" spans="1:7" s="1" customFormat="1" ht="46.5" x14ac:dyDescent="0.35">
      <c r="A76" s="58">
        <f t="shared" si="1"/>
        <v>5.0999999999999979</v>
      </c>
      <c r="B76" s="9" t="s">
        <v>57</v>
      </c>
      <c r="C76" s="7">
        <v>1</v>
      </c>
      <c r="D76" s="8" t="s">
        <v>29</v>
      </c>
      <c r="E76" s="24"/>
      <c r="F76" s="23"/>
      <c r="G76" s="36"/>
    </row>
    <row r="77" spans="1:7" s="1" customFormat="1" ht="46.5" x14ac:dyDescent="0.35">
      <c r="A77" s="58">
        <f t="shared" si="1"/>
        <v>5.1099999999999977</v>
      </c>
      <c r="B77" s="9" t="s">
        <v>58</v>
      </c>
      <c r="C77" s="7">
        <v>1</v>
      </c>
      <c r="D77" s="8" t="s">
        <v>29</v>
      </c>
      <c r="E77" s="24"/>
      <c r="F77" s="23"/>
      <c r="G77" s="36"/>
    </row>
    <row r="78" spans="1:7" s="1" customFormat="1" ht="46.5" x14ac:dyDescent="0.35">
      <c r="A78" s="58">
        <f t="shared" si="1"/>
        <v>5.1199999999999974</v>
      </c>
      <c r="B78" s="9" t="s">
        <v>59</v>
      </c>
      <c r="C78" s="7">
        <v>1</v>
      </c>
      <c r="D78" s="8" t="s">
        <v>29</v>
      </c>
      <c r="E78" s="23"/>
      <c r="F78" s="23"/>
      <c r="G78" s="36"/>
    </row>
    <row r="79" spans="1:7" s="1" customFormat="1" ht="46.5" x14ac:dyDescent="0.35">
      <c r="A79" s="58">
        <f t="shared" si="1"/>
        <v>5.1299999999999972</v>
      </c>
      <c r="B79" s="9" t="s">
        <v>60</v>
      </c>
      <c r="C79" s="7">
        <v>1</v>
      </c>
      <c r="D79" s="8" t="s">
        <v>29</v>
      </c>
      <c r="E79" s="23"/>
      <c r="F79" s="23"/>
      <c r="G79" s="36"/>
    </row>
    <row r="80" spans="1:7" s="1" customFormat="1" ht="46.5" x14ac:dyDescent="0.35">
      <c r="A80" s="58">
        <f t="shared" si="1"/>
        <v>5.139999999999997</v>
      </c>
      <c r="B80" s="9" t="s">
        <v>61</v>
      </c>
      <c r="C80" s="7">
        <v>1</v>
      </c>
      <c r="D80" s="8" t="s">
        <v>29</v>
      </c>
      <c r="E80" s="24"/>
      <c r="F80" s="23"/>
      <c r="G80" s="36"/>
    </row>
    <row r="81" spans="1:7" s="1" customFormat="1" ht="46.5" x14ac:dyDescent="0.35">
      <c r="A81" s="58">
        <f t="shared" si="1"/>
        <v>5.1499999999999968</v>
      </c>
      <c r="B81" s="9" t="s">
        <v>62</v>
      </c>
      <c r="C81" s="7">
        <v>1</v>
      </c>
      <c r="D81" s="8" t="s">
        <v>29</v>
      </c>
      <c r="E81" s="23"/>
      <c r="F81" s="23"/>
      <c r="G81" s="36"/>
    </row>
    <row r="82" spans="1:7" s="1" customFormat="1" ht="23.25" x14ac:dyDescent="0.35">
      <c r="A82" s="58">
        <f t="shared" si="1"/>
        <v>5.1599999999999966</v>
      </c>
      <c r="B82" s="9" t="s">
        <v>63</v>
      </c>
      <c r="C82" s="7">
        <v>1</v>
      </c>
      <c r="D82" s="8" t="s">
        <v>29</v>
      </c>
      <c r="E82" s="23"/>
      <c r="F82" s="23"/>
      <c r="G82" s="36"/>
    </row>
    <row r="83" spans="1:7" s="1" customFormat="1" ht="23.25" x14ac:dyDescent="0.35">
      <c r="A83" s="58"/>
      <c r="B83" s="9"/>
      <c r="C83" s="7"/>
      <c r="D83" s="8"/>
      <c r="E83" s="23"/>
      <c r="F83" s="23"/>
      <c r="G83" s="36"/>
    </row>
    <row r="84" spans="1:7" s="12" customFormat="1" ht="23.25" x14ac:dyDescent="0.3">
      <c r="A84" s="75">
        <v>6</v>
      </c>
      <c r="B84" s="10" t="s">
        <v>64</v>
      </c>
      <c r="C84" s="37"/>
      <c r="D84" s="37"/>
      <c r="E84" s="36"/>
      <c r="F84" s="23"/>
      <c r="G84" s="36"/>
    </row>
    <row r="85" spans="1:7" s="1" customFormat="1" ht="46.5" x14ac:dyDescent="0.35">
      <c r="A85" s="58">
        <f t="shared" si="1"/>
        <v>6.01</v>
      </c>
      <c r="B85" s="9" t="s">
        <v>51</v>
      </c>
      <c r="C85" s="7">
        <v>1</v>
      </c>
      <c r="D85" s="8" t="s">
        <v>29</v>
      </c>
      <c r="E85" s="23"/>
      <c r="F85" s="23"/>
      <c r="G85" s="36"/>
    </row>
    <row r="86" spans="1:7" s="1" customFormat="1" ht="69.75" x14ac:dyDescent="0.35">
      <c r="A86" s="58">
        <f t="shared" si="1"/>
        <v>6.02</v>
      </c>
      <c r="B86" s="9" t="s">
        <v>52</v>
      </c>
      <c r="C86" s="7">
        <f>(0.9*3)*2</f>
        <v>5.4</v>
      </c>
      <c r="D86" s="8" t="s">
        <v>40</v>
      </c>
      <c r="E86" s="23"/>
      <c r="F86" s="23"/>
      <c r="G86" s="36"/>
    </row>
    <row r="87" spans="1:7" s="1" customFormat="1" ht="69.75" x14ac:dyDescent="0.35">
      <c r="A87" s="58">
        <f t="shared" si="1"/>
        <v>6.0299999999999994</v>
      </c>
      <c r="B87" s="9" t="s">
        <v>53</v>
      </c>
      <c r="C87" s="7">
        <v>1</v>
      </c>
      <c r="D87" s="8" t="s">
        <v>29</v>
      </c>
      <c r="E87" s="23"/>
      <c r="F87" s="23"/>
      <c r="G87" s="36"/>
    </row>
    <row r="88" spans="1:7" s="1" customFormat="1" ht="46.5" x14ac:dyDescent="0.35">
      <c r="A88" s="58">
        <f t="shared" si="1"/>
        <v>6.0399999999999991</v>
      </c>
      <c r="B88" s="9" t="s">
        <v>54</v>
      </c>
      <c r="C88" s="7">
        <f>(0.6*0.6)</f>
        <v>0.36</v>
      </c>
      <c r="D88" s="8" t="s">
        <v>40</v>
      </c>
      <c r="E88" s="23"/>
      <c r="F88" s="23"/>
      <c r="G88" s="36"/>
    </row>
    <row r="89" spans="1:7" s="1" customFormat="1" ht="46.5" x14ac:dyDescent="0.35">
      <c r="A89" s="58">
        <f t="shared" si="1"/>
        <v>6.0499999999999989</v>
      </c>
      <c r="B89" s="9" t="s">
        <v>65</v>
      </c>
      <c r="C89" s="7">
        <v>5.57</v>
      </c>
      <c r="D89" s="8" t="s">
        <v>40</v>
      </c>
      <c r="E89" s="24"/>
      <c r="F89" s="23"/>
      <c r="G89" s="36"/>
    </row>
    <row r="90" spans="1:7" s="1" customFormat="1" ht="46.5" x14ac:dyDescent="0.35">
      <c r="A90" s="58">
        <f t="shared" si="1"/>
        <v>6.0599999999999987</v>
      </c>
      <c r="B90" s="9" t="s">
        <v>44</v>
      </c>
      <c r="C90" s="7">
        <f>(10.71*1.8)</f>
        <v>19.278000000000002</v>
      </c>
      <c r="D90" s="8" t="s">
        <v>40</v>
      </c>
      <c r="E90" s="24"/>
      <c r="F90" s="23"/>
      <c r="G90" s="36"/>
    </row>
    <row r="91" spans="1:7" s="1" customFormat="1" ht="23.25" x14ac:dyDescent="0.35">
      <c r="A91" s="58">
        <f t="shared" si="1"/>
        <v>6.0699999999999985</v>
      </c>
      <c r="B91" s="9" t="s">
        <v>45</v>
      </c>
      <c r="C91" s="7">
        <f>(5.57*1.2)</f>
        <v>6.6840000000000002</v>
      </c>
      <c r="D91" s="8" t="s">
        <v>40</v>
      </c>
      <c r="E91" s="23"/>
      <c r="F91" s="23"/>
      <c r="G91" s="36"/>
    </row>
    <row r="92" spans="1:7" s="1" customFormat="1" ht="23.25" x14ac:dyDescent="0.35">
      <c r="A92" s="58">
        <f t="shared" si="1"/>
        <v>6.0799999999999983</v>
      </c>
      <c r="B92" s="9" t="s">
        <v>46</v>
      </c>
      <c r="C92" s="7">
        <v>5.57</v>
      </c>
      <c r="D92" s="8" t="s">
        <v>40</v>
      </c>
      <c r="E92" s="23"/>
      <c r="F92" s="23"/>
      <c r="G92" s="36"/>
    </row>
    <row r="93" spans="1:7" s="1" customFormat="1" ht="23.25" x14ac:dyDescent="0.35">
      <c r="A93" s="58">
        <f t="shared" si="1"/>
        <v>6.0899999999999981</v>
      </c>
      <c r="B93" s="9" t="s">
        <v>56</v>
      </c>
      <c r="C93" s="7">
        <v>1</v>
      </c>
      <c r="D93" s="8" t="s">
        <v>29</v>
      </c>
      <c r="E93" s="24"/>
      <c r="F93" s="23"/>
      <c r="G93" s="36"/>
    </row>
    <row r="94" spans="1:7" s="1" customFormat="1" ht="46.5" x14ac:dyDescent="0.35">
      <c r="A94" s="58">
        <f t="shared" si="1"/>
        <v>6.0999999999999979</v>
      </c>
      <c r="B94" s="9" t="s">
        <v>57</v>
      </c>
      <c r="C94" s="7">
        <v>1</v>
      </c>
      <c r="D94" s="8" t="s">
        <v>29</v>
      </c>
      <c r="E94" s="24"/>
      <c r="F94" s="23"/>
      <c r="G94" s="36"/>
    </row>
    <row r="95" spans="1:7" s="1" customFormat="1" ht="46.5" x14ac:dyDescent="0.35">
      <c r="A95" s="58">
        <f t="shared" si="1"/>
        <v>6.1099999999999977</v>
      </c>
      <c r="B95" s="9" t="s">
        <v>58</v>
      </c>
      <c r="C95" s="7">
        <v>1</v>
      </c>
      <c r="D95" s="8" t="s">
        <v>29</v>
      </c>
      <c r="E95" s="24"/>
      <c r="F95" s="23"/>
      <c r="G95" s="36"/>
    </row>
    <row r="96" spans="1:7" s="1" customFormat="1" ht="46.5" x14ac:dyDescent="0.35">
      <c r="A96" s="58">
        <f t="shared" si="1"/>
        <v>6.1199999999999974</v>
      </c>
      <c r="B96" s="9" t="s">
        <v>59</v>
      </c>
      <c r="C96" s="7">
        <v>1</v>
      </c>
      <c r="D96" s="8" t="s">
        <v>29</v>
      </c>
      <c r="E96" s="23"/>
      <c r="F96" s="23"/>
      <c r="G96" s="36"/>
    </row>
    <row r="97" spans="1:7" s="1" customFormat="1" ht="46.5" x14ac:dyDescent="0.35">
      <c r="A97" s="58">
        <f t="shared" si="1"/>
        <v>6.1299999999999972</v>
      </c>
      <c r="B97" s="9" t="s">
        <v>60</v>
      </c>
      <c r="C97" s="7">
        <v>1</v>
      </c>
      <c r="D97" s="8" t="s">
        <v>29</v>
      </c>
      <c r="E97" s="23"/>
      <c r="F97" s="23"/>
      <c r="G97" s="36"/>
    </row>
    <row r="98" spans="1:7" s="1" customFormat="1" ht="46.5" x14ac:dyDescent="0.35">
      <c r="A98" s="58">
        <f t="shared" si="1"/>
        <v>6.139999999999997</v>
      </c>
      <c r="B98" s="9" t="s">
        <v>61</v>
      </c>
      <c r="C98" s="7">
        <v>1</v>
      </c>
      <c r="D98" s="8" t="s">
        <v>29</v>
      </c>
      <c r="E98" s="24"/>
      <c r="F98" s="23"/>
      <c r="G98" s="36"/>
    </row>
    <row r="99" spans="1:7" s="1" customFormat="1" ht="46.5" x14ac:dyDescent="0.35">
      <c r="A99" s="58">
        <f t="shared" si="1"/>
        <v>6.1499999999999968</v>
      </c>
      <c r="B99" s="9" t="s">
        <v>62</v>
      </c>
      <c r="C99" s="7">
        <v>1</v>
      </c>
      <c r="D99" s="8" t="s">
        <v>29</v>
      </c>
      <c r="E99" s="23"/>
      <c r="F99" s="23"/>
      <c r="G99" s="36"/>
    </row>
    <row r="100" spans="1:7" s="1" customFormat="1" ht="23.25" x14ac:dyDescent="0.35">
      <c r="A100" s="58">
        <f t="shared" si="1"/>
        <v>6.1599999999999966</v>
      </c>
      <c r="B100" s="9" t="s">
        <v>63</v>
      </c>
      <c r="C100" s="7">
        <v>1</v>
      </c>
      <c r="D100" s="8" t="s">
        <v>29</v>
      </c>
      <c r="E100" s="23"/>
      <c r="F100" s="23"/>
      <c r="G100" s="36"/>
    </row>
    <row r="101" spans="1:7" s="1" customFormat="1" ht="23.25" x14ac:dyDescent="0.35">
      <c r="A101" s="58"/>
      <c r="B101" s="9"/>
      <c r="C101" s="7"/>
      <c r="D101" s="8"/>
      <c r="E101" s="23"/>
      <c r="F101" s="23"/>
      <c r="G101" s="36"/>
    </row>
    <row r="102" spans="1:7" s="12" customFormat="1" ht="23.25" x14ac:dyDescent="0.3">
      <c r="A102" s="75">
        <v>7</v>
      </c>
      <c r="B102" s="10" t="s">
        <v>66</v>
      </c>
      <c r="C102" s="37"/>
      <c r="D102" s="37"/>
      <c r="E102" s="36"/>
      <c r="F102" s="23"/>
      <c r="G102" s="36"/>
    </row>
    <row r="103" spans="1:7" s="1" customFormat="1" ht="46.5" x14ac:dyDescent="0.35">
      <c r="A103" s="58">
        <f t="shared" si="1"/>
        <v>7.01</v>
      </c>
      <c r="B103" s="9" t="s">
        <v>67</v>
      </c>
      <c r="C103" s="7">
        <v>1</v>
      </c>
      <c r="D103" s="8" t="s">
        <v>29</v>
      </c>
      <c r="E103" s="23"/>
      <c r="F103" s="23"/>
      <c r="G103" s="36"/>
    </row>
    <row r="104" spans="1:7" s="1" customFormat="1" ht="69.75" x14ac:dyDescent="0.35">
      <c r="A104" s="58">
        <f t="shared" si="1"/>
        <v>7.02</v>
      </c>
      <c r="B104" s="9" t="s">
        <v>68</v>
      </c>
      <c r="C104" s="7">
        <f>(3*1)*2</f>
        <v>6</v>
      </c>
      <c r="D104" s="8" t="s">
        <v>40</v>
      </c>
      <c r="E104" s="23"/>
      <c r="F104" s="23"/>
      <c r="G104" s="36"/>
    </row>
    <row r="105" spans="1:7" s="1" customFormat="1" ht="69.75" x14ac:dyDescent="0.35">
      <c r="A105" s="58">
        <f t="shared" si="1"/>
        <v>7.0299999999999994</v>
      </c>
      <c r="B105" s="9" t="s">
        <v>69</v>
      </c>
      <c r="C105" s="7">
        <v>1</v>
      </c>
      <c r="D105" s="8" t="s">
        <v>29</v>
      </c>
      <c r="E105" s="23"/>
      <c r="F105" s="23"/>
      <c r="G105" s="36"/>
    </row>
    <row r="106" spans="1:7" s="1" customFormat="1" ht="46.5" x14ac:dyDescent="0.35">
      <c r="A106" s="58">
        <f t="shared" si="1"/>
        <v>7.0399999999999991</v>
      </c>
      <c r="B106" s="9" t="s">
        <v>70</v>
      </c>
      <c r="C106" s="7">
        <f>(0.6*0.9)</f>
        <v>0.54</v>
      </c>
      <c r="D106" s="8" t="s">
        <v>40</v>
      </c>
      <c r="E106" s="23"/>
      <c r="F106" s="23"/>
      <c r="G106" s="36"/>
    </row>
    <row r="107" spans="1:7" s="1" customFormat="1" ht="69.75" x14ac:dyDescent="0.35">
      <c r="A107" s="58">
        <f t="shared" ref="A107:A171" si="3">A106+0.01</f>
        <v>7.0499999999999989</v>
      </c>
      <c r="B107" s="9" t="s">
        <v>71</v>
      </c>
      <c r="C107" s="7">
        <v>12.02</v>
      </c>
      <c r="D107" s="8" t="s">
        <v>40</v>
      </c>
      <c r="E107" s="24"/>
      <c r="F107" s="23"/>
      <c r="G107" s="36"/>
    </row>
    <row r="108" spans="1:7" s="1" customFormat="1" ht="46.5" x14ac:dyDescent="0.35">
      <c r="A108" s="58">
        <f t="shared" si="3"/>
        <v>7.0599999999999987</v>
      </c>
      <c r="B108" s="9" t="s">
        <v>72</v>
      </c>
      <c r="C108" s="7">
        <f>(0.78*2.9)</f>
        <v>2.262</v>
      </c>
      <c r="D108" s="8" t="s">
        <v>40</v>
      </c>
      <c r="E108" s="24"/>
      <c r="F108" s="23"/>
      <c r="G108" s="36"/>
    </row>
    <row r="109" spans="1:7" s="1" customFormat="1" ht="69.75" x14ac:dyDescent="0.35">
      <c r="A109" s="58">
        <f t="shared" si="3"/>
        <v>7.0699999999999985</v>
      </c>
      <c r="B109" s="9" t="s">
        <v>73</v>
      </c>
      <c r="C109" s="7">
        <f>((2.9*0.2)*2)+(2.9*0.1)</f>
        <v>1.45</v>
      </c>
      <c r="D109" s="8" t="s">
        <v>40</v>
      </c>
      <c r="E109" s="24"/>
      <c r="F109" s="23"/>
      <c r="G109" s="36"/>
    </row>
    <row r="110" spans="1:7" s="1" customFormat="1" ht="46.5" x14ac:dyDescent="0.35">
      <c r="A110" s="58">
        <f t="shared" si="3"/>
        <v>7.0799999999999983</v>
      </c>
      <c r="B110" s="9" t="s">
        <v>44</v>
      </c>
      <c r="C110" s="7">
        <f>(20.75*1.8)</f>
        <v>37.35</v>
      </c>
      <c r="D110" s="8" t="s">
        <v>40</v>
      </c>
      <c r="E110" s="24"/>
      <c r="F110" s="23"/>
      <c r="G110" s="36"/>
    </row>
    <row r="111" spans="1:7" s="1" customFormat="1" ht="23.25" x14ac:dyDescent="0.35">
      <c r="A111" s="58">
        <f t="shared" si="3"/>
        <v>7.0899999999999981</v>
      </c>
      <c r="B111" s="9" t="s">
        <v>45</v>
      </c>
      <c r="C111" s="7">
        <f>(14.44*1.2)</f>
        <v>17.327999999999999</v>
      </c>
      <c r="D111" s="8" t="s">
        <v>40</v>
      </c>
      <c r="E111" s="23"/>
      <c r="F111" s="23"/>
      <c r="G111" s="36"/>
    </row>
    <row r="112" spans="1:7" s="1" customFormat="1" ht="23.25" x14ac:dyDescent="0.35">
      <c r="A112" s="58">
        <f t="shared" si="3"/>
        <v>7.0999999999999979</v>
      </c>
      <c r="B112" s="9" t="s">
        <v>46</v>
      </c>
      <c r="C112" s="7">
        <v>14.44</v>
      </c>
      <c r="D112" s="8" t="s">
        <v>40</v>
      </c>
      <c r="E112" s="23"/>
      <c r="F112" s="23"/>
      <c r="G112" s="36"/>
    </row>
    <row r="113" spans="1:7" s="1" customFormat="1" ht="23.25" x14ac:dyDescent="0.35">
      <c r="A113" s="58">
        <f t="shared" si="3"/>
        <v>7.1099999999999977</v>
      </c>
      <c r="B113" s="9" t="s">
        <v>56</v>
      </c>
      <c r="C113" s="7">
        <v>2</v>
      </c>
      <c r="D113" s="8" t="s">
        <v>29</v>
      </c>
      <c r="E113" s="24"/>
      <c r="F113" s="23"/>
      <c r="G113" s="36"/>
    </row>
    <row r="114" spans="1:7" s="1" customFormat="1" ht="46.5" x14ac:dyDescent="0.35">
      <c r="A114" s="58">
        <f t="shared" si="3"/>
        <v>7.1199999999999974</v>
      </c>
      <c r="B114" s="9" t="s">
        <v>57</v>
      </c>
      <c r="C114" s="7">
        <v>2</v>
      </c>
      <c r="D114" s="8" t="s">
        <v>29</v>
      </c>
      <c r="E114" s="24"/>
      <c r="F114" s="23"/>
      <c r="G114" s="36"/>
    </row>
    <row r="115" spans="1:7" s="1" customFormat="1" ht="46.5" x14ac:dyDescent="0.35">
      <c r="A115" s="58">
        <f t="shared" si="3"/>
        <v>7.1299999999999972</v>
      </c>
      <c r="B115" s="9" t="s">
        <v>58</v>
      </c>
      <c r="C115" s="7">
        <v>1</v>
      </c>
      <c r="D115" s="8" t="s">
        <v>29</v>
      </c>
      <c r="E115" s="24"/>
      <c r="F115" s="23"/>
      <c r="G115" s="36"/>
    </row>
    <row r="116" spans="1:7" s="1" customFormat="1" ht="46.5" x14ac:dyDescent="0.35">
      <c r="A116" s="58">
        <f t="shared" si="3"/>
        <v>7.139999999999997</v>
      </c>
      <c r="B116" s="9" t="s">
        <v>59</v>
      </c>
      <c r="C116" s="7">
        <v>1</v>
      </c>
      <c r="D116" s="8" t="s">
        <v>29</v>
      </c>
      <c r="E116" s="23"/>
      <c r="F116" s="23"/>
      <c r="G116" s="36"/>
    </row>
    <row r="117" spans="1:7" s="1" customFormat="1" ht="46.5" x14ac:dyDescent="0.35">
      <c r="A117" s="58">
        <f t="shared" si="3"/>
        <v>7.1499999999999968</v>
      </c>
      <c r="B117" s="9" t="s">
        <v>60</v>
      </c>
      <c r="C117" s="7">
        <v>1</v>
      </c>
      <c r="D117" s="8" t="s">
        <v>29</v>
      </c>
      <c r="E117" s="23"/>
      <c r="F117" s="23"/>
      <c r="G117" s="36"/>
    </row>
    <row r="118" spans="1:7" s="1" customFormat="1" ht="46.5" x14ac:dyDescent="0.35">
      <c r="A118" s="58">
        <f t="shared" si="3"/>
        <v>7.1599999999999966</v>
      </c>
      <c r="B118" s="9" t="s">
        <v>61</v>
      </c>
      <c r="C118" s="7">
        <v>1</v>
      </c>
      <c r="D118" s="8" t="s">
        <v>29</v>
      </c>
      <c r="E118" s="24"/>
      <c r="F118" s="23"/>
      <c r="G118" s="36"/>
    </row>
    <row r="119" spans="1:7" s="1" customFormat="1" ht="23.25" x14ac:dyDescent="0.35">
      <c r="A119" s="58">
        <f t="shared" si="3"/>
        <v>7.1699999999999964</v>
      </c>
      <c r="B119" s="9" t="s">
        <v>74</v>
      </c>
      <c r="C119" s="7">
        <v>2</v>
      </c>
      <c r="D119" s="8" t="s">
        <v>29</v>
      </c>
      <c r="E119" s="24"/>
      <c r="F119" s="23"/>
      <c r="G119" s="36"/>
    </row>
    <row r="120" spans="1:7" s="1" customFormat="1" ht="46.5" x14ac:dyDescent="0.35">
      <c r="A120" s="58">
        <f t="shared" si="3"/>
        <v>7.1799999999999962</v>
      </c>
      <c r="B120" s="9" t="s">
        <v>75</v>
      </c>
      <c r="C120" s="7">
        <v>2</v>
      </c>
      <c r="D120" s="8" t="s">
        <v>29</v>
      </c>
      <c r="E120" s="23"/>
      <c r="F120" s="23"/>
      <c r="G120" s="36"/>
    </row>
    <row r="121" spans="1:7" s="1" customFormat="1" ht="23.25" x14ac:dyDescent="0.35">
      <c r="A121" s="58">
        <f t="shared" si="3"/>
        <v>7.1899999999999959</v>
      </c>
      <c r="B121" s="9" t="s">
        <v>63</v>
      </c>
      <c r="C121" s="7">
        <v>3</v>
      </c>
      <c r="D121" s="8" t="s">
        <v>29</v>
      </c>
      <c r="E121" s="23"/>
      <c r="F121" s="23"/>
      <c r="G121" s="36"/>
    </row>
    <row r="122" spans="1:7" s="1" customFormat="1" ht="23.25" x14ac:dyDescent="0.35">
      <c r="A122" s="58"/>
      <c r="B122" s="9"/>
      <c r="C122" s="7"/>
      <c r="D122" s="8"/>
      <c r="E122" s="23"/>
      <c r="F122" s="23"/>
      <c r="G122" s="36"/>
    </row>
    <row r="123" spans="1:7" s="12" customFormat="1" ht="23.25" x14ac:dyDescent="0.3">
      <c r="A123" s="75">
        <v>8</v>
      </c>
      <c r="B123" s="10" t="s">
        <v>76</v>
      </c>
      <c r="C123" s="37"/>
      <c r="D123" s="37"/>
      <c r="E123" s="36"/>
      <c r="F123" s="23"/>
      <c r="G123" s="36"/>
    </row>
    <row r="124" spans="1:7" s="1" customFormat="1" ht="46.5" x14ac:dyDescent="0.35">
      <c r="A124" s="58">
        <f t="shared" si="3"/>
        <v>8.01</v>
      </c>
      <c r="B124" s="9" t="s">
        <v>67</v>
      </c>
      <c r="C124" s="7">
        <v>1</v>
      </c>
      <c r="D124" s="8" t="s">
        <v>29</v>
      </c>
      <c r="E124" s="23"/>
      <c r="F124" s="23"/>
      <c r="G124" s="36"/>
    </row>
    <row r="125" spans="1:7" s="1" customFormat="1" ht="69.75" x14ac:dyDescent="0.35">
      <c r="A125" s="58">
        <f t="shared" si="3"/>
        <v>8.02</v>
      </c>
      <c r="B125" s="9" t="s">
        <v>68</v>
      </c>
      <c r="C125" s="7">
        <f>(3*1)*2</f>
        <v>6</v>
      </c>
      <c r="D125" s="8" t="s">
        <v>40</v>
      </c>
      <c r="E125" s="23"/>
      <c r="F125" s="23"/>
      <c r="G125" s="36"/>
    </row>
    <row r="126" spans="1:7" s="1" customFormat="1" ht="69.75" x14ac:dyDescent="0.35">
      <c r="A126" s="58">
        <f t="shared" si="3"/>
        <v>8.0299999999999994</v>
      </c>
      <c r="B126" s="9" t="s">
        <v>69</v>
      </c>
      <c r="C126" s="7">
        <v>1</v>
      </c>
      <c r="D126" s="8" t="s">
        <v>29</v>
      </c>
      <c r="E126" s="23"/>
      <c r="F126" s="23"/>
      <c r="G126" s="36"/>
    </row>
    <row r="127" spans="1:7" s="1" customFormat="1" ht="46.5" x14ac:dyDescent="0.35">
      <c r="A127" s="58">
        <f t="shared" si="3"/>
        <v>8.0399999999999991</v>
      </c>
      <c r="B127" s="9" t="s">
        <v>70</v>
      </c>
      <c r="C127" s="7">
        <f>(0.6*0.9)</f>
        <v>0.54</v>
      </c>
      <c r="D127" s="8" t="s">
        <v>40</v>
      </c>
      <c r="E127" s="23"/>
      <c r="F127" s="23"/>
      <c r="G127" s="36"/>
    </row>
    <row r="128" spans="1:7" s="1" customFormat="1" ht="69.75" x14ac:dyDescent="0.35">
      <c r="A128" s="58">
        <f t="shared" si="3"/>
        <v>8.0499999999999989</v>
      </c>
      <c r="B128" s="9" t="s">
        <v>71</v>
      </c>
      <c r="C128" s="7">
        <v>12.02</v>
      </c>
      <c r="D128" s="8" t="s">
        <v>40</v>
      </c>
      <c r="E128" s="24"/>
      <c r="F128" s="23"/>
      <c r="G128" s="36"/>
    </row>
    <row r="129" spans="1:7" s="1" customFormat="1" ht="46.5" x14ac:dyDescent="0.35">
      <c r="A129" s="58">
        <f t="shared" si="3"/>
        <v>8.0599999999999987</v>
      </c>
      <c r="B129" s="9" t="s">
        <v>72</v>
      </c>
      <c r="C129" s="7">
        <f>(0.78*2.9)</f>
        <v>2.262</v>
      </c>
      <c r="D129" s="8" t="s">
        <v>40</v>
      </c>
      <c r="E129" s="24"/>
      <c r="F129" s="23"/>
      <c r="G129" s="36"/>
    </row>
    <row r="130" spans="1:7" s="1" customFormat="1" ht="69.75" x14ac:dyDescent="0.35">
      <c r="A130" s="58">
        <f t="shared" si="3"/>
        <v>8.0699999999999985</v>
      </c>
      <c r="B130" s="9" t="s">
        <v>77</v>
      </c>
      <c r="C130" s="7">
        <f>((2.9*0.2)*2)+(2.9*0.1)</f>
        <v>1.45</v>
      </c>
      <c r="D130" s="8" t="s">
        <v>40</v>
      </c>
      <c r="E130" s="24"/>
      <c r="F130" s="23"/>
      <c r="G130" s="36"/>
    </row>
    <row r="131" spans="1:7" s="1" customFormat="1" ht="46.5" x14ac:dyDescent="0.35">
      <c r="A131" s="58">
        <f t="shared" si="3"/>
        <v>8.0799999999999983</v>
      </c>
      <c r="B131" s="9" t="s">
        <v>55</v>
      </c>
      <c r="C131" s="7">
        <f>(20.75*1.8)</f>
        <v>37.35</v>
      </c>
      <c r="D131" s="8" t="s">
        <v>40</v>
      </c>
      <c r="E131" s="24"/>
      <c r="F131" s="23"/>
      <c r="G131" s="36"/>
    </row>
    <row r="132" spans="1:7" s="1" customFormat="1" ht="23.25" x14ac:dyDescent="0.35">
      <c r="A132" s="58">
        <f t="shared" si="3"/>
        <v>8.0899999999999981</v>
      </c>
      <c r="B132" s="9" t="s">
        <v>45</v>
      </c>
      <c r="C132" s="7">
        <f>(14.44*1.2)</f>
        <v>17.327999999999999</v>
      </c>
      <c r="D132" s="8" t="s">
        <v>40</v>
      </c>
      <c r="E132" s="23"/>
      <c r="F132" s="23"/>
      <c r="G132" s="36"/>
    </row>
    <row r="133" spans="1:7" s="1" customFormat="1" ht="23.25" x14ac:dyDescent="0.35">
      <c r="A133" s="58">
        <f t="shared" si="3"/>
        <v>8.0999999999999979</v>
      </c>
      <c r="B133" s="9" t="s">
        <v>46</v>
      </c>
      <c r="C133" s="7">
        <v>14.44</v>
      </c>
      <c r="D133" s="8" t="s">
        <v>40</v>
      </c>
      <c r="E133" s="23"/>
      <c r="F133" s="23"/>
      <c r="G133" s="36"/>
    </row>
    <row r="134" spans="1:7" s="1" customFormat="1" ht="23.25" x14ac:dyDescent="0.35">
      <c r="A134" s="58">
        <f t="shared" si="3"/>
        <v>8.1099999999999977</v>
      </c>
      <c r="B134" s="9" t="s">
        <v>56</v>
      </c>
      <c r="C134" s="7">
        <v>2</v>
      </c>
      <c r="D134" s="8" t="s">
        <v>29</v>
      </c>
      <c r="E134" s="24"/>
      <c r="F134" s="23"/>
      <c r="G134" s="36"/>
    </row>
    <row r="135" spans="1:7" s="1" customFormat="1" ht="46.5" x14ac:dyDescent="0.35">
      <c r="A135" s="58">
        <f t="shared" si="3"/>
        <v>8.1199999999999974</v>
      </c>
      <c r="B135" s="9" t="s">
        <v>57</v>
      </c>
      <c r="C135" s="7">
        <v>2</v>
      </c>
      <c r="D135" s="8" t="s">
        <v>29</v>
      </c>
      <c r="E135" s="24"/>
      <c r="F135" s="23"/>
      <c r="G135" s="36"/>
    </row>
    <row r="136" spans="1:7" s="1" customFormat="1" ht="46.5" x14ac:dyDescent="0.35">
      <c r="A136" s="58">
        <f t="shared" si="3"/>
        <v>8.1299999999999972</v>
      </c>
      <c r="B136" s="9" t="s">
        <v>58</v>
      </c>
      <c r="C136" s="7">
        <v>1</v>
      </c>
      <c r="D136" s="8" t="s">
        <v>29</v>
      </c>
      <c r="E136" s="24"/>
      <c r="F136" s="23"/>
      <c r="G136" s="36"/>
    </row>
    <row r="137" spans="1:7" s="1" customFormat="1" ht="46.5" x14ac:dyDescent="0.35">
      <c r="A137" s="58">
        <f t="shared" si="3"/>
        <v>8.139999999999997</v>
      </c>
      <c r="B137" s="9" t="s">
        <v>59</v>
      </c>
      <c r="C137" s="7">
        <v>1</v>
      </c>
      <c r="D137" s="8" t="s">
        <v>29</v>
      </c>
      <c r="E137" s="23"/>
      <c r="F137" s="23"/>
      <c r="G137" s="36"/>
    </row>
    <row r="138" spans="1:7" s="1" customFormat="1" ht="46.5" x14ac:dyDescent="0.35">
      <c r="A138" s="58">
        <f t="shared" si="3"/>
        <v>8.1499999999999968</v>
      </c>
      <c r="B138" s="9" t="s">
        <v>60</v>
      </c>
      <c r="C138" s="7">
        <v>1</v>
      </c>
      <c r="D138" s="8" t="s">
        <v>29</v>
      </c>
      <c r="E138" s="23"/>
      <c r="F138" s="23"/>
      <c r="G138" s="36"/>
    </row>
    <row r="139" spans="1:7" s="1" customFormat="1" ht="46.5" x14ac:dyDescent="0.35">
      <c r="A139" s="58">
        <f t="shared" si="3"/>
        <v>8.1599999999999966</v>
      </c>
      <c r="B139" s="9" t="s">
        <v>61</v>
      </c>
      <c r="C139" s="7">
        <v>1</v>
      </c>
      <c r="D139" s="8" t="s">
        <v>29</v>
      </c>
      <c r="E139" s="24"/>
      <c r="F139" s="23"/>
      <c r="G139" s="36"/>
    </row>
    <row r="140" spans="1:7" s="1" customFormat="1" ht="23.25" x14ac:dyDescent="0.35">
      <c r="A140" s="58">
        <f t="shared" si="3"/>
        <v>8.1699999999999964</v>
      </c>
      <c r="B140" s="9" t="s">
        <v>74</v>
      </c>
      <c r="C140" s="7">
        <v>2</v>
      </c>
      <c r="D140" s="8" t="s">
        <v>29</v>
      </c>
      <c r="E140" s="24"/>
      <c r="F140" s="23"/>
      <c r="G140" s="36"/>
    </row>
    <row r="141" spans="1:7" s="1" customFormat="1" ht="46.5" x14ac:dyDescent="0.35">
      <c r="A141" s="58">
        <f t="shared" si="3"/>
        <v>8.1799999999999962</v>
      </c>
      <c r="B141" s="9" t="s">
        <v>75</v>
      </c>
      <c r="C141" s="7">
        <v>2</v>
      </c>
      <c r="D141" s="8" t="s">
        <v>29</v>
      </c>
      <c r="E141" s="23"/>
      <c r="F141" s="23"/>
      <c r="G141" s="36"/>
    </row>
    <row r="142" spans="1:7" s="1" customFormat="1" ht="23.25" x14ac:dyDescent="0.35">
      <c r="A142" s="58">
        <f t="shared" si="3"/>
        <v>8.1899999999999959</v>
      </c>
      <c r="B142" s="9" t="s">
        <v>63</v>
      </c>
      <c r="C142" s="7">
        <v>3</v>
      </c>
      <c r="D142" s="8" t="s">
        <v>29</v>
      </c>
      <c r="E142" s="23"/>
      <c r="F142" s="23"/>
      <c r="G142" s="36"/>
    </row>
    <row r="143" spans="1:7" s="1" customFormat="1" ht="23.25" x14ac:dyDescent="0.35">
      <c r="A143" s="58"/>
      <c r="B143" s="9"/>
      <c r="C143" s="7"/>
      <c r="D143" s="8"/>
      <c r="E143" s="23"/>
      <c r="F143" s="23"/>
      <c r="G143" s="36"/>
    </row>
    <row r="144" spans="1:7" s="12" customFormat="1" ht="23.25" x14ac:dyDescent="0.3">
      <c r="A144" s="75">
        <v>9</v>
      </c>
      <c r="B144" s="10" t="s">
        <v>78</v>
      </c>
      <c r="C144" s="37"/>
      <c r="D144" s="37"/>
      <c r="E144" s="36"/>
      <c r="F144" s="23"/>
      <c r="G144" s="36"/>
    </row>
    <row r="145" spans="1:7" s="1" customFormat="1" ht="46.5" x14ac:dyDescent="0.35">
      <c r="A145" s="58">
        <f t="shared" si="3"/>
        <v>9.01</v>
      </c>
      <c r="B145" s="9" t="s">
        <v>38</v>
      </c>
      <c r="C145" s="7">
        <v>1</v>
      </c>
      <c r="D145" s="8" t="s">
        <v>29</v>
      </c>
      <c r="E145" s="23"/>
      <c r="F145" s="23"/>
      <c r="G145" s="36"/>
    </row>
    <row r="146" spans="1:7" s="1" customFormat="1" ht="46.5" x14ac:dyDescent="0.35">
      <c r="A146" s="58">
        <f t="shared" si="3"/>
        <v>9.02</v>
      </c>
      <c r="B146" s="9" t="s">
        <v>39</v>
      </c>
      <c r="C146" s="7">
        <f>(1*2.1)*2</f>
        <v>4.2</v>
      </c>
      <c r="D146" s="8" t="s">
        <v>40</v>
      </c>
      <c r="E146" s="23"/>
      <c r="F146" s="23"/>
      <c r="G146" s="36"/>
    </row>
    <row r="147" spans="1:7" s="1" customFormat="1" ht="69.75" x14ac:dyDescent="0.35">
      <c r="A147" s="58">
        <f t="shared" si="3"/>
        <v>9.0299999999999994</v>
      </c>
      <c r="B147" s="9" t="s">
        <v>79</v>
      </c>
      <c r="C147" s="7">
        <v>1</v>
      </c>
      <c r="D147" s="8" t="s">
        <v>29</v>
      </c>
      <c r="E147" s="23"/>
      <c r="F147" s="23"/>
      <c r="G147" s="36"/>
    </row>
    <row r="148" spans="1:7" s="1" customFormat="1" ht="46.5" x14ac:dyDescent="0.35">
      <c r="A148" s="58">
        <f t="shared" si="3"/>
        <v>9.0399999999999991</v>
      </c>
      <c r="B148" s="9" t="s">
        <v>42</v>
      </c>
      <c r="C148" s="7">
        <f>(0.6*1.8)</f>
        <v>1.08</v>
      </c>
      <c r="D148" s="8" t="s">
        <v>40</v>
      </c>
      <c r="E148" s="23"/>
      <c r="F148" s="23"/>
      <c r="G148" s="36"/>
    </row>
    <row r="149" spans="1:7" s="1" customFormat="1" ht="46.5" x14ac:dyDescent="0.35">
      <c r="A149" s="58">
        <f t="shared" si="3"/>
        <v>9.0499999999999989</v>
      </c>
      <c r="B149" s="9" t="s">
        <v>43</v>
      </c>
      <c r="C149" s="7">
        <v>10.39</v>
      </c>
      <c r="D149" s="8" t="s">
        <v>40</v>
      </c>
      <c r="E149" s="24"/>
      <c r="F149" s="23"/>
      <c r="G149" s="36"/>
    </row>
    <row r="150" spans="1:7" s="1" customFormat="1" ht="23.25" x14ac:dyDescent="0.35">
      <c r="A150" s="58">
        <f t="shared" si="3"/>
        <v>9.0599999999999987</v>
      </c>
      <c r="B150" s="9" t="s">
        <v>45</v>
      </c>
      <c r="C150" s="7">
        <f>(10.39*3)</f>
        <v>31.17</v>
      </c>
      <c r="D150" s="8" t="s">
        <v>40</v>
      </c>
      <c r="E150" s="23"/>
      <c r="F150" s="23"/>
      <c r="G150" s="36"/>
    </row>
    <row r="151" spans="1:7" s="1" customFormat="1" ht="23.25" x14ac:dyDescent="0.35">
      <c r="A151" s="58">
        <f t="shared" si="3"/>
        <v>9.0699999999999985</v>
      </c>
      <c r="B151" s="9" t="s">
        <v>46</v>
      </c>
      <c r="C151" s="7">
        <v>10.39</v>
      </c>
      <c r="D151" s="8" t="s">
        <v>40</v>
      </c>
      <c r="E151" s="23"/>
      <c r="F151" s="23"/>
      <c r="G151" s="36"/>
    </row>
    <row r="152" spans="1:7" s="1" customFormat="1" ht="23.25" x14ac:dyDescent="0.35">
      <c r="A152" s="58"/>
      <c r="B152" s="9"/>
      <c r="C152" s="7"/>
      <c r="D152" s="8"/>
      <c r="E152" s="23"/>
      <c r="F152" s="23"/>
      <c r="G152" s="36"/>
    </row>
    <row r="153" spans="1:7" s="12" customFormat="1" ht="23.25" x14ac:dyDescent="0.3">
      <c r="A153" s="75">
        <v>10</v>
      </c>
      <c r="B153" s="10" t="s">
        <v>80</v>
      </c>
      <c r="C153" s="37"/>
      <c r="D153" s="37"/>
      <c r="E153" s="36"/>
      <c r="F153" s="23"/>
      <c r="G153" s="36"/>
    </row>
    <row r="154" spans="1:7" s="1" customFormat="1" ht="46.5" x14ac:dyDescent="0.35">
      <c r="A154" s="58">
        <f t="shared" si="3"/>
        <v>10.01</v>
      </c>
      <c r="B154" s="9" t="s">
        <v>81</v>
      </c>
      <c r="C154" s="7">
        <f>((18.5+3.8+18.5+3.8)*3.2)*2</f>
        <v>285.44</v>
      </c>
      <c r="D154" s="8" t="s">
        <v>40</v>
      </c>
      <c r="E154" s="23"/>
      <c r="F154" s="23"/>
      <c r="G154" s="36"/>
    </row>
    <row r="155" spans="1:7" s="1" customFormat="1" ht="23.25" x14ac:dyDescent="0.35">
      <c r="A155" s="58"/>
      <c r="B155" s="9"/>
      <c r="C155" s="7"/>
      <c r="D155" s="8"/>
      <c r="E155" s="23"/>
      <c r="F155" s="23"/>
      <c r="G155" s="36"/>
    </row>
    <row r="156" spans="1:7" s="12" customFormat="1" ht="23.25" x14ac:dyDescent="0.3">
      <c r="A156" s="75">
        <v>11</v>
      </c>
      <c r="B156" s="11" t="s">
        <v>82</v>
      </c>
      <c r="C156" s="13"/>
      <c r="D156" s="13"/>
      <c r="E156" s="36"/>
      <c r="F156" s="23"/>
      <c r="G156" s="36"/>
    </row>
    <row r="157" spans="1:7" s="1" customFormat="1" ht="23.25" x14ac:dyDescent="0.35">
      <c r="A157" s="58">
        <f t="shared" si="3"/>
        <v>11.01</v>
      </c>
      <c r="B157" s="9" t="s">
        <v>83</v>
      </c>
      <c r="C157" s="7">
        <f>(1216.9)</f>
        <v>1216.9000000000001</v>
      </c>
      <c r="D157" s="8" t="s">
        <v>40</v>
      </c>
      <c r="E157" s="24"/>
      <c r="F157" s="23"/>
      <c r="G157" s="36"/>
    </row>
    <row r="158" spans="1:7" s="1" customFormat="1" ht="46.5" x14ac:dyDescent="0.35">
      <c r="A158" s="58">
        <f t="shared" si="3"/>
        <v>11.02</v>
      </c>
      <c r="B158" s="9" t="s">
        <v>84</v>
      </c>
      <c r="C158" s="7">
        <f>(19+19+32+32)</f>
        <v>102</v>
      </c>
      <c r="D158" s="8" t="s">
        <v>85</v>
      </c>
      <c r="E158" s="23"/>
      <c r="F158" s="23"/>
      <c r="G158" s="36"/>
    </row>
    <row r="159" spans="1:7" s="1" customFormat="1" ht="69.75" x14ac:dyDescent="0.35">
      <c r="A159" s="58">
        <f t="shared" si="3"/>
        <v>11.03</v>
      </c>
      <c r="B159" s="9" t="s">
        <v>198</v>
      </c>
      <c r="C159" s="7">
        <f>(32.2+32.2+19.3+16.6)*0.2</f>
        <v>20.060000000000002</v>
      </c>
      <c r="D159" s="8" t="s">
        <v>40</v>
      </c>
      <c r="E159" s="23"/>
      <c r="F159" s="23"/>
      <c r="G159" s="36"/>
    </row>
    <row r="160" spans="1:7" s="1" customFormat="1" ht="46.5" x14ac:dyDescent="0.35">
      <c r="A160" s="58">
        <f t="shared" si="3"/>
        <v>11.04</v>
      </c>
      <c r="B160" s="9" t="s">
        <v>86</v>
      </c>
      <c r="C160" s="7">
        <f>((32.2+32.2+19.3+16.6)*0.2)*2</f>
        <v>40.120000000000005</v>
      </c>
      <c r="D160" s="8" t="s">
        <v>40</v>
      </c>
      <c r="E160" s="24"/>
      <c r="F160" s="23"/>
      <c r="G160" s="36"/>
    </row>
    <row r="161" spans="1:8" s="1" customFormat="1" ht="46.5" x14ac:dyDescent="0.35">
      <c r="A161" s="58">
        <f t="shared" si="3"/>
        <v>11.049999999999999</v>
      </c>
      <c r="B161" s="9" t="s">
        <v>87</v>
      </c>
      <c r="C161" s="7">
        <f>(21+21+11+11)</f>
        <v>64</v>
      </c>
      <c r="D161" s="8" t="s">
        <v>29</v>
      </c>
      <c r="E161" s="23"/>
      <c r="F161" s="23"/>
      <c r="G161" s="36"/>
    </row>
    <row r="162" spans="1:8" s="1" customFormat="1" ht="46.5" x14ac:dyDescent="0.35">
      <c r="A162" s="58">
        <f t="shared" si="3"/>
        <v>11.059999999999999</v>
      </c>
      <c r="B162" s="9" t="s">
        <v>88</v>
      </c>
      <c r="C162" s="7">
        <f>(32.3+32.3+19.3+16.6)</f>
        <v>100.5</v>
      </c>
      <c r="D162" s="8" t="s">
        <v>85</v>
      </c>
      <c r="E162" s="23"/>
      <c r="F162" s="23"/>
      <c r="G162" s="36"/>
    </row>
    <row r="163" spans="1:8" s="1" customFormat="1" ht="46.5" x14ac:dyDescent="0.35">
      <c r="A163" s="58">
        <f t="shared" si="3"/>
        <v>11.069999999999999</v>
      </c>
      <c r="B163" s="9" t="s">
        <v>89</v>
      </c>
      <c r="C163" s="7">
        <f>(32.3+32.3+19.3+16.6)*3</f>
        <v>301.5</v>
      </c>
      <c r="D163" s="8" t="s">
        <v>85</v>
      </c>
      <c r="E163" s="23"/>
      <c r="F163" s="23"/>
      <c r="G163" s="36"/>
    </row>
    <row r="164" spans="1:8" s="1" customFormat="1" ht="46.5" x14ac:dyDescent="0.35">
      <c r="A164" s="58">
        <f t="shared" si="3"/>
        <v>11.079999999999998</v>
      </c>
      <c r="B164" s="9" t="s">
        <v>90</v>
      </c>
      <c r="C164" s="7">
        <v>2</v>
      </c>
      <c r="D164" s="8" t="s">
        <v>29</v>
      </c>
      <c r="E164" s="23"/>
      <c r="F164" s="23"/>
      <c r="G164" s="36"/>
    </row>
    <row r="165" spans="1:8" s="1" customFormat="1" ht="23.25" x14ac:dyDescent="0.35">
      <c r="A165" s="58"/>
      <c r="B165" s="9"/>
      <c r="C165" s="7"/>
      <c r="D165" s="8"/>
      <c r="E165" s="23"/>
      <c r="F165" s="23"/>
      <c r="G165" s="36"/>
    </row>
    <row r="166" spans="1:8" s="12" customFormat="1" ht="22.5" x14ac:dyDescent="0.3">
      <c r="A166" s="75">
        <v>12</v>
      </c>
      <c r="B166" s="11" t="s">
        <v>140</v>
      </c>
      <c r="C166" s="51"/>
      <c r="D166" s="37"/>
      <c r="E166" s="36"/>
      <c r="F166" s="36"/>
      <c r="G166" s="36"/>
    </row>
    <row r="167" spans="1:8" s="1" customFormat="1" ht="46.5" x14ac:dyDescent="0.35">
      <c r="A167" s="58">
        <f t="shared" si="3"/>
        <v>12.01</v>
      </c>
      <c r="B167" s="66" t="s">
        <v>91</v>
      </c>
      <c r="C167" s="54">
        <f>(32*19)</f>
        <v>608</v>
      </c>
      <c r="D167" s="62" t="s">
        <v>40</v>
      </c>
      <c r="E167" s="24"/>
      <c r="F167" s="23"/>
      <c r="G167" s="36"/>
    </row>
    <row r="168" spans="1:8" s="1" customFormat="1" ht="46.5" x14ac:dyDescent="0.35">
      <c r="A168" s="58">
        <f t="shared" si="3"/>
        <v>12.02</v>
      </c>
      <c r="B168" s="66" t="s">
        <v>164</v>
      </c>
      <c r="C168" s="54">
        <v>1</v>
      </c>
      <c r="D168" s="62" t="s">
        <v>165</v>
      </c>
      <c r="E168" s="24"/>
      <c r="F168" s="23"/>
      <c r="G168" s="36"/>
    </row>
    <row r="169" spans="1:8" s="1" customFormat="1" ht="46.5" x14ac:dyDescent="0.35">
      <c r="A169" s="58">
        <f t="shared" si="3"/>
        <v>12.03</v>
      </c>
      <c r="B169" s="66" t="s">
        <v>92</v>
      </c>
      <c r="C169" s="54">
        <v>2</v>
      </c>
      <c r="D169" s="62" t="s">
        <v>29</v>
      </c>
      <c r="E169" s="24"/>
      <c r="F169" s="23"/>
      <c r="G169" s="36"/>
    </row>
    <row r="170" spans="1:8" s="1" customFormat="1" ht="23.25" x14ac:dyDescent="0.35">
      <c r="A170" s="58">
        <f t="shared" si="3"/>
        <v>12.04</v>
      </c>
      <c r="B170" s="66" t="s">
        <v>93</v>
      </c>
      <c r="C170" s="54">
        <v>2</v>
      </c>
      <c r="D170" s="62" t="s">
        <v>29</v>
      </c>
      <c r="E170" s="24"/>
      <c r="F170" s="23"/>
      <c r="G170" s="36"/>
    </row>
    <row r="171" spans="1:8" s="1" customFormat="1" ht="23.25" x14ac:dyDescent="0.35">
      <c r="A171" s="58">
        <f t="shared" si="3"/>
        <v>12.049999999999999</v>
      </c>
      <c r="B171" s="59" t="s">
        <v>166</v>
      </c>
      <c r="C171" s="23">
        <v>2</v>
      </c>
      <c r="D171" s="23" t="s">
        <v>5</v>
      </c>
      <c r="E171" s="24"/>
      <c r="F171" s="23"/>
      <c r="G171" s="36"/>
    </row>
    <row r="172" spans="1:8" s="1" customFormat="1" ht="23.25" x14ac:dyDescent="0.35">
      <c r="A172" s="58">
        <f>A154+0.01</f>
        <v>10.02</v>
      </c>
      <c r="B172" s="9" t="s">
        <v>203</v>
      </c>
      <c r="C172" s="7">
        <v>1</v>
      </c>
      <c r="D172" s="8" t="s">
        <v>27</v>
      </c>
      <c r="E172" s="23"/>
      <c r="F172" s="23"/>
      <c r="G172" s="36"/>
    </row>
    <row r="173" spans="1:8" s="1" customFormat="1" ht="23.25" x14ac:dyDescent="0.35">
      <c r="A173" s="78"/>
      <c r="C173" s="8"/>
      <c r="D173" s="8"/>
      <c r="E173" s="8"/>
      <c r="F173" s="8"/>
      <c r="G173" s="36"/>
    </row>
    <row r="174" spans="1:8" s="57" customFormat="1" ht="45" x14ac:dyDescent="0.3">
      <c r="A174" s="52">
        <v>12</v>
      </c>
      <c r="B174" s="53" t="s">
        <v>141</v>
      </c>
      <c r="C174" s="54"/>
      <c r="D174" s="55"/>
      <c r="E174" s="24"/>
      <c r="F174" s="24"/>
      <c r="G174" s="56"/>
    </row>
    <row r="175" spans="1:8" customFormat="1" ht="46.5" x14ac:dyDescent="0.35">
      <c r="A175" s="58">
        <f t="shared" ref="A175:A188" si="4">A174+0.01</f>
        <v>12.01</v>
      </c>
      <c r="B175" s="59" t="s">
        <v>142</v>
      </c>
      <c r="C175" s="54">
        <v>34.26</v>
      </c>
      <c r="D175" s="25" t="s">
        <v>143</v>
      </c>
      <c r="E175" s="24"/>
      <c r="F175" s="24"/>
      <c r="G175" s="56"/>
      <c r="H175" s="1"/>
    </row>
    <row r="176" spans="1:8" s="1" customFormat="1" ht="23.25" x14ac:dyDescent="0.35">
      <c r="A176" s="58">
        <f t="shared" si="4"/>
        <v>12.02</v>
      </c>
      <c r="B176" s="60" t="s">
        <v>144</v>
      </c>
      <c r="C176" s="54">
        <v>46.332000000000008</v>
      </c>
      <c r="D176" s="61" t="s">
        <v>145</v>
      </c>
      <c r="E176" s="24"/>
      <c r="F176" s="24"/>
      <c r="G176" s="56"/>
    </row>
    <row r="177" spans="1:8" s="1" customFormat="1" ht="23.25" x14ac:dyDescent="0.35">
      <c r="A177" s="58">
        <f t="shared" si="4"/>
        <v>12.03</v>
      </c>
      <c r="B177" s="60" t="s">
        <v>146</v>
      </c>
      <c r="C177" s="54">
        <v>32.432400000000001</v>
      </c>
      <c r="D177" s="61" t="s">
        <v>147</v>
      </c>
      <c r="E177" s="24"/>
      <c r="F177" s="24"/>
      <c r="G177" s="56"/>
    </row>
    <row r="178" spans="1:8" s="1" customFormat="1" ht="46.5" x14ac:dyDescent="0.35">
      <c r="A178" s="58">
        <f t="shared" si="4"/>
        <v>12.04</v>
      </c>
      <c r="B178" s="60" t="s">
        <v>148</v>
      </c>
      <c r="C178" s="54">
        <v>13.899600000000003</v>
      </c>
      <c r="D178" s="61" t="s">
        <v>145</v>
      </c>
      <c r="E178" s="24"/>
      <c r="F178" s="24"/>
      <c r="G178" s="56"/>
    </row>
    <row r="179" spans="1:8" s="1" customFormat="1" ht="46.5" x14ac:dyDescent="0.35">
      <c r="A179" s="58">
        <f t="shared" si="4"/>
        <v>12.049999999999999</v>
      </c>
      <c r="B179" s="60" t="s">
        <v>149</v>
      </c>
      <c r="C179" s="54">
        <v>1.9734000000000003</v>
      </c>
      <c r="D179" s="61" t="s">
        <v>145</v>
      </c>
      <c r="E179" s="24"/>
      <c r="F179" s="24"/>
      <c r="G179" s="56"/>
    </row>
    <row r="180" spans="1:8" s="1" customFormat="1" ht="46.5" x14ac:dyDescent="0.35">
      <c r="A180" s="58">
        <f t="shared" si="4"/>
        <v>12.059999999999999</v>
      </c>
      <c r="B180" s="60" t="s">
        <v>150</v>
      </c>
      <c r="C180" s="54">
        <v>88.030799999999999</v>
      </c>
      <c r="D180" s="61" t="s">
        <v>151</v>
      </c>
      <c r="E180" s="24"/>
      <c r="F180" s="24"/>
      <c r="G180" s="56"/>
    </row>
    <row r="181" spans="1:8" s="1" customFormat="1" ht="46.5" x14ac:dyDescent="0.35">
      <c r="A181" s="58">
        <f t="shared" si="4"/>
        <v>12.069999999999999</v>
      </c>
      <c r="B181" s="60" t="s">
        <v>152</v>
      </c>
      <c r="C181" s="54">
        <v>46.332000000000008</v>
      </c>
      <c r="D181" s="61" t="s">
        <v>151</v>
      </c>
      <c r="E181" s="24"/>
      <c r="F181" s="24"/>
      <c r="G181" s="56"/>
    </row>
    <row r="182" spans="1:8" s="1" customFormat="1" ht="46.5" x14ac:dyDescent="0.35">
      <c r="A182" s="58">
        <f t="shared" si="4"/>
        <v>12.079999999999998</v>
      </c>
      <c r="B182" s="60" t="s">
        <v>153</v>
      </c>
      <c r="C182" s="54">
        <v>31.917600000000004</v>
      </c>
      <c r="D182" s="61" t="s">
        <v>145</v>
      </c>
      <c r="E182" s="24"/>
      <c r="F182" s="24"/>
      <c r="G182" s="56"/>
    </row>
    <row r="183" spans="1:8" s="1" customFormat="1" ht="23.25" x14ac:dyDescent="0.35">
      <c r="A183" s="58">
        <f t="shared" si="4"/>
        <v>12.089999999999998</v>
      </c>
      <c r="B183" s="60" t="s">
        <v>154</v>
      </c>
      <c r="C183" s="54">
        <v>265.98</v>
      </c>
      <c r="D183" s="61" t="s">
        <v>151</v>
      </c>
      <c r="E183" s="24"/>
      <c r="F183" s="24"/>
      <c r="G183" s="56"/>
    </row>
    <row r="184" spans="1:8" s="1" customFormat="1" ht="23.25" x14ac:dyDescent="0.35">
      <c r="A184" s="58">
        <f t="shared" si="4"/>
        <v>12.099999999999998</v>
      </c>
      <c r="B184" s="60" t="s">
        <v>155</v>
      </c>
      <c r="C184" s="54">
        <v>26.598000000000003</v>
      </c>
      <c r="D184" s="61" t="s">
        <v>151</v>
      </c>
      <c r="E184" s="24"/>
      <c r="F184" s="24"/>
      <c r="G184" s="56"/>
    </row>
    <row r="185" spans="1:8" s="1" customFormat="1" ht="23.25" x14ac:dyDescent="0.35">
      <c r="A185" s="58">
        <f t="shared" si="4"/>
        <v>12.109999999999998</v>
      </c>
      <c r="B185" s="60" t="s">
        <v>156</v>
      </c>
      <c r="C185" s="54">
        <v>377.86320000000001</v>
      </c>
      <c r="D185" s="61" t="s">
        <v>151</v>
      </c>
      <c r="E185" s="24"/>
      <c r="F185" s="24"/>
      <c r="G185" s="56"/>
    </row>
    <row r="186" spans="1:8" s="1" customFormat="1" ht="23.25" x14ac:dyDescent="0.35">
      <c r="A186" s="58">
        <f t="shared" si="4"/>
        <v>12.119999999999997</v>
      </c>
      <c r="B186" s="60" t="s">
        <v>157</v>
      </c>
      <c r="C186" s="54">
        <v>265.98</v>
      </c>
      <c r="D186" s="61" t="s">
        <v>158</v>
      </c>
      <c r="E186" s="24"/>
      <c r="F186" s="24"/>
      <c r="G186" s="56"/>
    </row>
    <row r="187" spans="1:8" s="1" customFormat="1" ht="23.25" x14ac:dyDescent="0.35">
      <c r="A187" s="58">
        <f t="shared" si="4"/>
        <v>12.129999999999997</v>
      </c>
      <c r="B187" s="60" t="s">
        <v>159</v>
      </c>
      <c r="C187" s="54">
        <v>10.530000000000001</v>
      </c>
      <c r="D187" s="61" t="s">
        <v>145</v>
      </c>
      <c r="E187" s="24"/>
      <c r="F187" s="24"/>
      <c r="G187" s="56"/>
    </row>
    <row r="188" spans="1:8" customFormat="1" ht="23.25" x14ac:dyDescent="0.35">
      <c r="A188" s="58">
        <f t="shared" si="4"/>
        <v>12.139999999999997</v>
      </c>
      <c r="B188" s="59" t="s">
        <v>160</v>
      </c>
      <c r="C188" s="54">
        <v>189.1</v>
      </c>
      <c r="D188" s="62" t="s">
        <v>40</v>
      </c>
      <c r="E188" s="24"/>
      <c r="F188" s="24"/>
      <c r="G188" s="56"/>
      <c r="H188" s="1"/>
    </row>
    <row r="189" spans="1:8" customFormat="1" ht="23.25" x14ac:dyDescent="0.35">
      <c r="A189" s="58"/>
      <c r="B189" s="63"/>
      <c r="C189" s="54"/>
      <c r="D189" s="23"/>
      <c r="E189" s="24"/>
      <c r="F189" s="24"/>
      <c r="G189" s="56"/>
      <c r="H189" s="1"/>
    </row>
    <row r="190" spans="1:8" customFormat="1" ht="23.25" x14ac:dyDescent="0.35">
      <c r="A190" s="58"/>
      <c r="B190" s="63"/>
      <c r="C190" s="54"/>
      <c r="D190" s="23"/>
      <c r="E190" s="24"/>
      <c r="F190" s="24"/>
      <c r="G190" s="56"/>
      <c r="H190" s="1"/>
    </row>
    <row r="191" spans="1:8" s="1" customFormat="1" ht="45" x14ac:dyDescent="0.35">
      <c r="A191" s="64">
        <v>13</v>
      </c>
      <c r="B191" s="53" t="s">
        <v>161</v>
      </c>
      <c r="C191" s="54"/>
      <c r="D191" s="61"/>
      <c r="E191" s="24"/>
      <c r="F191" s="24"/>
      <c r="G191" s="56"/>
    </row>
    <row r="192" spans="1:8" s="1" customFormat="1" ht="46.5" x14ac:dyDescent="0.35">
      <c r="A192" s="65">
        <f t="shared" ref="A192:A207" si="5">A191+0.01</f>
        <v>13.01</v>
      </c>
      <c r="B192" s="9" t="s">
        <v>94</v>
      </c>
      <c r="C192" s="7">
        <f>(3.6*0.2)*7+(18.5*0.6*0.1)*5</f>
        <v>10.590000000000002</v>
      </c>
      <c r="D192" s="8" t="s">
        <v>24</v>
      </c>
      <c r="E192" s="24"/>
      <c r="F192" s="23"/>
      <c r="G192" s="56"/>
    </row>
    <row r="193" spans="1:7" s="1" customFormat="1" ht="23.25" x14ac:dyDescent="0.35">
      <c r="A193" s="65">
        <f t="shared" si="5"/>
        <v>13.02</v>
      </c>
      <c r="B193" s="60" t="s">
        <v>144</v>
      </c>
      <c r="C193" s="54">
        <v>13.899600000000001</v>
      </c>
      <c r="D193" s="61" t="s">
        <v>145</v>
      </c>
      <c r="E193" s="24"/>
      <c r="F193" s="24"/>
      <c r="G193" s="56"/>
    </row>
    <row r="194" spans="1:7" s="1" customFormat="1" ht="23.25" x14ac:dyDescent="0.35">
      <c r="A194" s="65">
        <f t="shared" si="5"/>
        <v>13.03</v>
      </c>
      <c r="B194" s="60" t="s">
        <v>146</v>
      </c>
      <c r="C194" s="54">
        <v>9.7297200000000004</v>
      </c>
      <c r="D194" s="61" t="s">
        <v>147</v>
      </c>
      <c r="E194" s="24"/>
      <c r="F194" s="24"/>
      <c r="G194" s="56"/>
    </row>
    <row r="195" spans="1:7" s="1" customFormat="1" ht="46.5" x14ac:dyDescent="0.35">
      <c r="A195" s="65">
        <f t="shared" si="5"/>
        <v>13.04</v>
      </c>
      <c r="B195" s="60" t="s">
        <v>148</v>
      </c>
      <c r="C195" s="54">
        <v>4.1698800000000009</v>
      </c>
      <c r="D195" s="61" t="s">
        <v>145</v>
      </c>
      <c r="E195" s="24"/>
      <c r="F195" s="24"/>
      <c r="G195" s="56"/>
    </row>
    <row r="196" spans="1:7" s="1" customFormat="1" ht="46.5" x14ac:dyDescent="0.35">
      <c r="A196" s="65">
        <f t="shared" si="5"/>
        <v>13.049999999999999</v>
      </c>
      <c r="B196" s="60" t="s">
        <v>149</v>
      </c>
      <c r="C196" s="54">
        <v>0.59201999999999999</v>
      </c>
      <c r="D196" s="61" t="s">
        <v>145</v>
      </c>
      <c r="E196" s="24"/>
      <c r="F196" s="24"/>
      <c r="G196" s="56"/>
    </row>
    <row r="197" spans="1:7" s="1" customFormat="1" ht="46.5" x14ac:dyDescent="0.35">
      <c r="A197" s="65">
        <f t="shared" si="5"/>
        <v>13.059999999999999</v>
      </c>
      <c r="B197" s="60" t="s">
        <v>150</v>
      </c>
      <c r="C197" s="54">
        <v>26.409239999999997</v>
      </c>
      <c r="D197" s="61" t="s">
        <v>151</v>
      </c>
      <c r="E197" s="24"/>
      <c r="F197" s="24"/>
      <c r="G197" s="56"/>
    </row>
    <row r="198" spans="1:7" s="1" customFormat="1" ht="46.5" x14ac:dyDescent="0.35">
      <c r="A198" s="65">
        <f t="shared" si="5"/>
        <v>13.069999999999999</v>
      </c>
      <c r="B198" s="60" t="s">
        <v>152</v>
      </c>
      <c r="C198" s="54">
        <v>13.899600000000001</v>
      </c>
      <c r="D198" s="61" t="s">
        <v>151</v>
      </c>
      <c r="E198" s="24"/>
      <c r="F198" s="24"/>
      <c r="G198" s="56"/>
    </row>
    <row r="199" spans="1:7" s="1" customFormat="1" ht="46.5" x14ac:dyDescent="0.35">
      <c r="A199" s="65">
        <f t="shared" si="5"/>
        <v>13.079999999999998</v>
      </c>
      <c r="B199" s="60" t="s">
        <v>153</v>
      </c>
      <c r="C199" s="54">
        <v>9.5752800000000011</v>
      </c>
      <c r="D199" s="61" t="s">
        <v>145</v>
      </c>
      <c r="E199" s="24"/>
      <c r="F199" s="24"/>
      <c r="G199" s="56"/>
    </row>
    <row r="200" spans="1:7" s="1" customFormat="1" ht="23.25" x14ac:dyDescent="0.35">
      <c r="A200" s="65">
        <f t="shared" si="5"/>
        <v>13.089999999999998</v>
      </c>
      <c r="B200" s="60" t="s">
        <v>154</v>
      </c>
      <c r="C200" s="54">
        <v>79.793999999999997</v>
      </c>
      <c r="D200" s="61" t="s">
        <v>151</v>
      </c>
      <c r="E200" s="24"/>
      <c r="F200" s="24"/>
      <c r="G200" s="56"/>
    </row>
    <row r="201" spans="1:7" s="1" customFormat="1" ht="46.5" x14ac:dyDescent="0.35">
      <c r="A201" s="65">
        <f t="shared" si="5"/>
        <v>13.099999999999998</v>
      </c>
      <c r="B201" s="60" t="s">
        <v>162</v>
      </c>
      <c r="C201" s="54">
        <v>30.270240000000001</v>
      </c>
      <c r="D201" s="61" t="s">
        <v>151</v>
      </c>
      <c r="E201" s="24"/>
      <c r="F201" s="24"/>
      <c r="G201" s="56"/>
    </row>
    <row r="202" spans="1:7" s="1" customFormat="1" ht="23.25" x14ac:dyDescent="0.35">
      <c r="A202" s="65">
        <f t="shared" si="5"/>
        <v>13.109999999999998</v>
      </c>
      <c r="B202" s="60" t="s">
        <v>155</v>
      </c>
      <c r="C202" s="54">
        <v>7.9794</v>
      </c>
      <c r="D202" s="61" t="s">
        <v>151</v>
      </c>
      <c r="E202" s="24"/>
      <c r="F202" s="24"/>
      <c r="G202" s="56"/>
    </row>
    <row r="203" spans="1:7" s="1" customFormat="1" ht="23.25" x14ac:dyDescent="0.35">
      <c r="A203" s="65">
        <f t="shared" si="5"/>
        <v>13.119999999999997</v>
      </c>
      <c r="B203" s="60" t="s">
        <v>156</v>
      </c>
      <c r="C203" s="54">
        <v>113.35896000000001</v>
      </c>
      <c r="D203" s="61" t="s">
        <v>151</v>
      </c>
      <c r="E203" s="24"/>
      <c r="F203" s="24"/>
      <c r="G203" s="56"/>
    </row>
    <row r="204" spans="1:7" s="1" customFormat="1" ht="23.25" x14ac:dyDescent="0.35">
      <c r="A204" s="65">
        <f t="shared" si="5"/>
        <v>13.129999999999997</v>
      </c>
      <c r="B204" s="60" t="s">
        <v>157</v>
      </c>
      <c r="C204" s="54">
        <v>79.793999999999997</v>
      </c>
      <c r="D204" s="61" t="s">
        <v>158</v>
      </c>
      <c r="E204" s="24"/>
      <c r="F204" s="24"/>
      <c r="G204" s="56"/>
    </row>
    <row r="205" spans="1:7" s="1" customFormat="1" ht="23.25" x14ac:dyDescent="0.35">
      <c r="A205" s="65">
        <f t="shared" si="5"/>
        <v>13.139999999999997</v>
      </c>
      <c r="B205" s="60" t="s">
        <v>163</v>
      </c>
      <c r="C205" s="54">
        <v>113.35896000000001</v>
      </c>
      <c r="D205" s="62" t="s">
        <v>40</v>
      </c>
      <c r="E205" s="24"/>
      <c r="F205" s="24"/>
      <c r="G205" s="56"/>
    </row>
    <row r="206" spans="1:7" s="1" customFormat="1" ht="23.25" x14ac:dyDescent="0.35">
      <c r="A206" s="65">
        <f t="shared" si="5"/>
        <v>13.149999999999997</v>
      </c>
      <c r="B206" s="60" t="s">
        <v>159</v>
      </c>
      <c r="C206" s="54">
        <v>13.899600000000001</v>
      </c>
      <c r="D206" s="61" t="s">
        <v>145</v>
      </c>
      <c r="E206" s="24"/>
      <c r="F206" s="24"/>
      <c r="G206" s="56"/>
    </row>
    <row r="207" spans="1:7" s="1" customFormat="1" ht="46.5" x14ac:dyDescent="0.35">
      <c r="A207" s="65">
        <f t="shared" si="5"/>
        <v>13.159999999999997</v>
      </c>
      <c r="B207" s="9" t="s">
        <v>95</v>
      </c>
      <c r="C207" s="7">
        <v>790</v>
      </c>
      <c r="D207" s="8" t="s">
        <v>29</v>
      </c>
      <c r="E207" s="24"/>
      <c r="F207" s="23"/>
      <c r="G207" s="37"/>
    </row>
    <row r="208" spans="1:7" s="1" customFormat="1" ht="23.25" x14ac:dyDescent="0.35">
      <c r="C208" s="8"/>
      <c r="D208" s="8"/>
      <c r="E208" s="8"/>
      <c r="F208" s="8"/>
      <c r="G208" s="56"/>
    </row>
    <row r="209" spans="1:9" s="12" customFormat="1" ht="23.25" x14ac:dyDescent="0.3">
      <c r="A209" s="75">
        <v>13</v>
      </c>
      <c r="B209" s="11" t="s">
        <v>96</v>
      </c>
      <c r="C209" s="13"/>
      <c r="D209" s="13"/>
      <c r="E209" s="36"/>
      <c r="F209" s="23"/>
      <c r="G209" s="36"/>
    </row>
    <row r="210" spans="1:9" s="1" customFormat="1" ht="23.25" x14ac:dyDescent="0.35">
      <c r="A210" s="58">
        <f t="shared" ref="A210:A265" si="6">A209+0.01</f>
        <v>13.01</v>
      </c>
      <c r="B210" s="9" t="s">
        <v>97</v>
      </c>
      <c r="C210" s="54">
        <f>(35.85*42.67)</f>
        <v>1529.7195000000002</v>
      </c>
      <c r="D210" s="62" t="s">
        <v>40</v>
      </c>
      <c r="E210" s="24"/>
      <c r="F210" s="23"/>
      <c r="G210" s="36"/>
    </row>
    <row r="211" spans="1:9" s="1" customFormat="1" ht="46.5" x14ac:dyDescent="0.35">
      <c r="A211" s="58">
        <f t="shared" si="6"/>
        <v>13.02</v>
      </c>
      <c r="B211" s="9" t="s">
        <v>98</v>
      </c>
      <c r="C211" s="54">
        <f>(35.85*42.67)</f>
        <v>1529.7195000000002</v>
      </c>
      <c r="D211" s="62" t="s">
        <v>40</v>
      </c>
      <c r="E211" s="24"/>
      <c r="F211" s="23"/>
      <c r="G211" s="36"/>
    </row>
    <row r="212" spans="1:9" s="1" customFormat="1" ht="46.5" x14ac:dyDescent="0.35">
      <c r="A212" s="58">
        <f t="shared" si="6"/>
        <v>13.03</v>
      </c>
      <c r="B212" s="9" t="s">
        <v>99</v>
      </c>
      <c r="C212" s="54">
        <f>(167.25*2)</f>
        <v>334.5</v>
      </c>
      <c r="D212" s="62" t="s">
        <v>40</v>
      </c>
      <c r="E212" s="24"/>
      <c r="F212" s="23"/>
      <c r="G212" s="36"/>
    </row>
    <row r="213" spans="1:9" s="1" customFormat="1" ht="46.5" x14ac:dyDescent="0.35">
      <c r="A213" s="58">
        <f t="shared" si="6"/>
        <v>13.04</v>
      </c>
      <c r="B213" s="9" t="s">
        <v>100</v>
      </c>
      <c r="C213" s="54">
        <f>(167.25*2)</f>
        <v>334.5</v>
      </c>
      <c r="D213" s="62" t="s">
        <v>40</v>
      </c>
      <c r="E213" s="24"/>
      <c r="F213" s="23"/>
      <c r="G213" s="36"/>
    </row>
    <row r="214" spans="1:9" s="1" customFormat="1" ht="23.25" x14ac:dyDescent="0.35">
      <c r="A214" s="58">
        <f t="shared" si="6"/>
        <v>13.049999999999999</v>
      </c>
      <c r="B214" s="9" t="s">
        <v>101</v>
      </c>
      <c r="C214" s="54">
        <f>36*2</f>
        <v>72</v>
      </c>
      <c r="D214" s="62" t="s">
        <v>85</v>
      </c>
      <c r="E214" s="24"/>
      <c r="F214" s="23"/>
      <c r="G214" s="36"/>
    </row>
    <row r="215" spans="1:9" s="1" customFormat="1" ht="46.5" x14ac:dyDescent="0.35">
      <c r="A215" s="58">
        <f t="shared" si="6"/>
        <v>13.059999999999999</v>
      </c>
      <c r="B215" s="9" t="s">
        <v>102</v>
      </c>
      <c r="C215" s="54">
        <f>36*2</f>
        <v>72</v>
      </c>
      <c r="D215" s="62" t="s">
        <v>85</v>
      </c>
      <c r="E215" s="24"/>
      <c r="F215" s="23"/>
      <c r="G215" s="36"/>
    </row>
    <row r="216" spans="1:9" s="1" customFormat="1" ht="23.25" x14ac:dyDescent="0.35">
      <c r="A216" s="58">
        <f t="shared" si="6"/>
        <v>13.069999999999999</v>
      </c>
      <c r="B216" s="9" t="s">
        <v>103</v>
      </c>
      <c r="C216" s="7">
        <v>42.67</v>
      </c>
      <c r="D216" s="8" t="s">
        <v>85</v>
      </c>
      <c r="E216" s="23"/>
      <c r="F216" s="23"/>
      <c r="G216" s="36"/>
    </row>
    <row r="217" spans="1:9" s="1" customFormat="1" ht="46.5" x14ac:dyDescent="0.35">
      <c r="A217" s="58">
        <f t="shared" si="6"/>
        <v>13.079999999999998</v>
      </c>
      <c r="B217" s="9" t="s">
        <v>104</v>
      </c>
      <c r="C217" s="7">
        <v>42.67</v>
      </c>
      <c r="D217" s="8" t="s">
        <v>85</v>
      </c>
      <c r="E217" s="23"/>
      <c r="F217" s="23"/>
      <c r="G217" s="36"/>
    </row>
    <row r="218" spans="1:9" s="1" customFormat="1" ht="46.5" x14ac:dyDescent="0.35">
      <c r="A218" s="58">
        <f t="shared" si="6"/>
        <v>13.089999999999998</v>
      </c>
      <c r="B218" s="9" t="s">
        <v>105</v>
      </c>
      <c r="C218" s="7">
        <f>(42.67*2)+(30.48*2)</f>
        <v>146.30000000000001</v>
      </c>
      <c r="D218" s="8" t="s">
        <v>85</v>
      </c>
      <c r="E218" s="23"/>
      <c r="F218" s="23"/>
      <c r="G218" s="36"/>
    </row>
    <row r="219" spans="1:9" s="1" customFormat="1" ht="46.5" x14ac:dyDescent="0.35">
      <c r="A219" s="58">
        <f t="shared" si="6"/>
        <v>13.099999999999998</v>
      </c>
      <c r="B219" s="9" t="s">
        <v>106</v>
      </c>
      <c r="C219" s="7">
        <v>4</v>
      </c>
      <c r="D219" s="8" t="s">
        <v>29</v>
      </c>
      <c r="E219" s="23"/>
      <c r="F219" s="23"/>
      <c r="G219" s="36"/>
    </row>
    <row r="220" spans="1:9" s="1" customFormat="1" ht="69.75" x14ac:dyDescent="0.35">
      <c r="A220" s="58">
        <f t="shared" si="6"/>
        <v>13.109999999999998</v>
      </c>
      <c r="B220" s="9" t="s">
        <v>107</v>
      </c>
      <c r="C220" s="7">
        <v>4</v>
      </c>
      <c r="D220" s="8" t="s">
        <v>29</v>
      </c>
      <c r="E220" s="23"/>
      <c r="F220" s="23"/>
      <c r="G220" s="36"/>
    </row>
    <row r="221" spans="1:9" s="1" customFormat="1" ht="46.5" x14ac:dyDescent="0.35">
      <c r="A221" s="58">
        <f t="shared" si="6"/>
        <v>13.119999999999997</v>
      </c>
      <c r="B221" s="9" t="s">
        <v>108</v>
      </c>
      <c r="C221" s="7">
        <f>(42.67+42.67+1.3+23.88+1.3+1.3+0.7+0.6+1.3)</f>
        <v>115.71999999999998</v>
      </c>
      <c r="D221" s="8" t="s">
        <v>85</v>
      </c>
      <c r="E221" s="23"/>
      <c r="F221" s="23"/>
      <c r="G221" s="36"/>
    </row>
    <row r="222" spans="1:9" s="1" customFormat="1" ht="23.25" x14ac:dyDescent="0.35">
      <c r="A222" s="58"/>
      <c r="B222" s="9"/>
      <c r="C222" s="7"/>
      <c r="D222" s="8"/>
      <c r="E222" s="23"/>
      <c r="F222" s="23"/>
      <c r="G222" s="36"/>
    </row>
    <row r="223" spans="1:9" s="1" customFormat="1" ht="45" x14ac:dyDescent="0.35">
      <c r="A223" s="58">
        <v>14</v>
      </c>
      <c r="B223" s="11" t="s">
        <v>109</v>
      </c>
      <c r="C223" s="8"/>
      <c r="D223" s="8"/>
      <c r="E223" s="8"/>
      <c r="F223" s="8"/>
      <c r="G223" s="36"/>
    </row>
    <row r="224" spans="1:9" s="2" customFormat="1" ht="23.25" x14ac:dyDescent="0.35">
      <c r="A224" s="71">
        <f>A223+0.01</f>
        <v>14.01</v>
      </c>
      <c r="B224" s="72" t="s">
        <v>187</v>
      </c>
      <c r="C224" s="7">
        <v>130</v>
      </c>
      <c r="D224" s="8" t="s">
        <v>85</v>
      </c>
      <c r="E224" s="23"/>
      <c r="F224" s="23"/>
      <c r="G224" s="37"/>
      <c r="H224" s="70"/>
      <c r="I224" s="70"/>
    </row>
    <row r="225" spans="1:9" s="2" customFormat="1" ht="23.25" x14ac:dyDescent="0.35">
      <c r="A225" s="71">
        <f t="shared" ref="A225:A235" si="7">A224+0.01</f>
        <v>14.02</v>
      </c>
      <c r="B225" s="73" t="s">
        <v>188</v>
      </c>
      <c r="C225" s="25">
        <v>38.025000000000006</v>
      </c>
      <c r="D225" s="6" t="s">
        <v>24</v>
      </c>
      <c r="E225" s="25"/>
      <c r="F225" s="25"/>
      <c r="G225" s="36"/>
      <c r="H225" s="70"/>
      <c r="I225" s="70"/>
    </row>
    <row r="226" spans="1:9" s="2" customFormat="1" ht="23.25" x14ac:dyDescent="0.35">
      <c r="A226" s="71">
        <f t="shared" si="7"/>
        <v>14.03</v>
      </c>
      <c r="B226" s="73" t="s">
        <v>146</v>
      </c>
      <c r="C226" s="23">
        <v>20.280000000000005</v>
      </c>
      <c r="D226" s="23" t="s">
        <v>24</v>
      </c>
      <c r="E226" s="25"/>
      <c r="F226" s="23"/>
      <c r="G226" s="36"/>
      <c r="H226" s="70"/>
      <c r="I226" s="70"/>
    </row>
    <row r="227" spans="1:9" s="2" customFormat="1" ht="46.5" x14ac:dyDescent="0.35">
      <c r="A227" s="71">
        <f t="shared" si="7"/>
        <v>14.04</v>
      </c>
      <c r="B227" s="73" t="s">
        <v>189</v>
      </c>
      <c r="C227" s="23">
        <v>23.068500000000004</v>
      </c>
      <c r="D227" s="23" t="s">
        <v>24</v>
      </c>
      <c r="E227" s="25"/>
      <c r="F227" s="23"/>
      <c r="G227" s="36"/>
      <c r="H227" s="70"/>
      <c r="I227" s="70"/>
    </row>
    <row r="228" spans="1:9" s="2" customFormat="1" ht="46.5" x14ac:dyDescent="0.35">
      <c r="A228" s="71">
        <f t="shared" si="7"/>
        <v>14.049999999999999</v>
      </c>
      <c r="B228" s="73" t="s">
        <v>190</v>
      </c>
      <c r="C228" s="23">
        <v>14.625</v>
      </c>
      <c r="D228" s="23" t="s">
        <v>24</v>
      </c>
      <c r="E228" s="84"/>
      <c r="F228" s="23"/>
      <c r="G228" s="36"/>
      <c r="H228" s="70"/>
      <c r="I228" s="70"/>
    </row>
    <row r="229" spans="1:9" s="2" customFormat="1" ht="23.25" x14ac:dyDescent="0.35">
      <c r="A229" s="71">
        <f t="shared" si="7"/>
        <v>14.059999999999999</v>
      </c>
      <c r="B229" s="74" t="s">
        <v>191</v>
      </c>
      <c r="C229" s="23">
        <v>48.56</v>
      </c>
      <c r="D229" s="23" t="s">
        <v>192</v>
      </c>
      <c r="E229" s="23"/>
      <c r="F229" s="23"/>
      <c r="G229" s="36"/>
      <c r="H229" s="70"/>
      <c r="I229" s="70"/>
    </row>
    <row r="230" spans="1:9" s="2" customFormat="1" ht="23.25" x14ac:dyDescent="0.35">
      <c r="A230" s="71">
        <f t="shared" si="7"/>
        <v>14.069999999999999</v>
      </c>
      <c r="B230" s="74" t="s">
        <v>193</v>
      </c>
      <c r="C230" s="23">
        <v>239.36</v>
      </c>
      <c r="D230" s="23" t="s">
        <v>192</v>
      </c>
      <c r="E230" s="23"/>
      <c r="F230" s="23"/>
      <c r="G230" s="36"/>
      <c r="H230" s="70"/>
      <c r="I230" s="70"/>
    </row>
    <row r="231" spans="1:9" s="2" customFormat="1" ht="46.5" x14ac:dyDescent="0.35">
      <c r="A231" s="71">
        <f t="shared" si="7"/>
        <v>14.079999999999998</v>
      </c>
      <c r="B231" s="73" t="s">
        <v>194</v>
      </c>
      <c r="C231" s="23">
        <v>4.128000000000001</v>
      </c>
      <c r="D231" s="23" t="s">
        <v>24</v>
      </c>
      <c r="E231" s="23"/>
      <c r="F231" s="23"/>
      <c r="G231" s="36"/>
      <c r="H231" s="70"/>
      <c r="I231" s="70"/>
    </row>
    <row r="232" spans="1:9" s="2" customFormat="1" ht="46.5" x14ac:dyDescent="0.35">
      <c r="A232" s="71">
        <f t="shared" si="7"/>
        <v>14.089999999999998</v>
      </c>
      <c r="B232" s="74" t="s">
        <v>195</v>
      </c>
      <c r="C232" s="23">
        <v>3.9</v>
      </c>
      <c r="D232" s="23" t="s">
        <v>24</v>
      </c>
      <c r="E232" s="23"/>
      <c r="F232" s="23"/>
      <c r="G232" s="36"/>
      <c r="H232" s="70"/>
      <c r="I232" s="70"/>
    </row>
    <row r="233" spans="1:9" s="2" customFormat="1" ht="23.25" x14ac:dyDescent="0.35">
      <c r="A233" s="71">
        <f t="shared" si="7"/>
        <v>14.099999999999998</v>
      </c>
      <c r="B233" s="73" t="s">
        <v>196</v>
      </c>
      <c r="C233" s="23">
        <v>520</v>
      </c>
      <c r="D233" s="23" t="s">
        <v>192</v>
      </c>
      <c r="E233" s="23"/>
      <c r="F233" s="23"/>
      <c r="G233" s="36"/>
      <c r="H233" s="70"/>
      <c r="I233" s="70"/>
    </row>
    <row r="234" spans="1:9" s="2" customFormat="1" ht="23.25" x14ac:dyDescent="0.35">
      <c r="A234" s="71">
        <f t="shared" si="7"/>
        <v>14.109999999999998</v>
      </c>
      <c r="B234" s="73" t="s">
        <v>197</v>
      </c>
      <c r="C234" s="23">
        <v>520</v>
      </c>
      <c r="D234" s="23" t="s">
        <v>192</v>
      </c>
      <c r="E234" s="23"/>
      <c r="F234" s="23"/>
      <c r="G234" s="36"/>
      <c r="H234" s="70"/>
      <c r="I234" s="70"/>
    </row>
    <row r="235" spans="1:9" s="2" customFormat="1" ht="23.25" x14ac:dyDescent="0.35">
      <c r="A235" s="71">
        <f t="shared" si="7"/>
        <v>14.119999999999997</v>
      </c>
      <c r="B235" s="73" t="s">
        <v>204</v>
      </c>
      <c r="C235" s="23">
        <v>520</v>
      </c>
      <c r="D235" s="23" t="s">
        <v>192</v>
      </c>
      <c r="E235" s="23"/>
      <c r="F235" s="23"/>
      <c r="G235" s="36"/>
      <c r="H235" s="70"/>
      <c r="I235" s="70"/>
    </row>
    <row r="236" spans="1:9" s="1" customFormat="1" ht="69.75" x14ac:dyDescent="0.35">
      <c r="A236" s="71">
        <f>A234+0.01</f>
        <v>14.119999999999997</v>
      </c>
      <c r="B236" s="9" t="s">
        <v>110</v>
      </c>
      <c r="C236" s="7">
        <f>(42.67+42.67+1.3+23.88+1.3+1.3+0.7+0.6+1.3)</f>
        <v>115.71999999999998</v>
      </c>
      <c r="D236" s="8" t="s">
        <v>85</v>
      </c>
      <c r="E236" s="61"/>
      <c r="F236" s="23"/>
      <c r="G236" s="36"/>
    </row>
    <row r="237" spans="1:9" s="1" customFormat="1" ht="23.25" x14ac:dyDescent="0.35">
      <c r="A237" s="71"/>
      <c r="B237" s="9"/>
      <c r="C237" s="7"/>
      <c r="D237" s="8"/>
      <c r="E237" s="61"/>
      <c r="F237" s="23"/>
      <c r="G237" s="36"/>
    </row>
    <row r="238" spans="1:9" s="12" customFormat="1" ht="23.25" x14ac:dyDescent="0.3">
      <c r="A238" s="75">
        <v>14</v>
      </c>
      <c r="B238" s="11" t="s">
        <v>111</v>
      </c>
      <c r="C238" s="13"/>
      <c r="D238" s="13"/>
      <c r="E238" s="36"/>
      <c r="F238" s="23"/>
      <c r="G238" s="37"/>
    </row>
    <row r="239" spans="1:9" s="1" customFormat="1" ht="23.25" x14ac:dyDescent="0.35">
      <c r="A239" s="58">
        <f t="shared" si="6"/>
        <v>14.01</v>
      </c>
      <c r="B239" s="9" t="s">
        <v>112</v>
      </c>
      <c r="C239" s="7">
        <f>67*8</f>
        <v>536</v>
      </c>
      <c r="D239" s="8" t="s">
        <v>40</v>
      </c>
      <c r="E239" s="23"/>
      <c r="F239" s="23"/>
      <c r="G239" s="36"/>
    </row>
    <row r="240" spans="1:9" s="1" customFormat="1" ht="23.25" x14ac:dyDescent="0.35">
      <c r="A240" s="58">
        <f t="shared" si="6"/>
        <v>14.02</v>
      </c>
      <c r="B240" s="9" t="s">
        <v>113</v>
      </c>
      <c r="C240" s="7">
        <f>67*8</f>
        <v>536</v>
      </c>
      <c r="D240" s="8" t="s">
        <v>40</v>
      </c>
      <c r="E240" s="23"/>
      <c r="F240" s="23"/>
      <c r="G240" s="36"/>
      <c r="H240" s="87"/>
    </row>
    <row r="241" spans="1:8" s="1" customFormat="1" ht="23.25" x14ac:dyDescent="0.35">
      <c r="A241" s="58">
        <f t="shared" si="6"/>
        <v>14.03</v>
      </c>
      <c r="B241" s="9" t="s">
        <v>114</v>
      </c>
      <c r="C241" s="25">
        <v>15876.008879999999</v>
      </c>
      <c r="D241" s="8" t="s">
        <v>139</v>
      </c>
      <c r="E241" s="23"/>
      <c r="F241" s="23"/>
      <c r="G241" s="36"/>
      <c r="H241" s="87"/>
    </row>
    <row r="242" spans="1:8" s="1" customFormat="1" ht="46.5" x14ac:dyDescent="0.35">
      <c r="A242" s="58">
        <f t="shared" si="6"/>
        <v>14.04</v>
      </c>
      <c r="B242" s="9" t="s">
        <v>115</v>
      </c>
      <c r="C242" s="25">
        <f>C241</f>
        <v>15876.008879999999</v>
      </c>
      <c r="D242" s="8" t="s">
        <v>139</v>
      </c>
      <c r="E242" s="23"/>
      <c r="F242" s="23"/>
      <c r="G242" s="36"/>
    </row>
    <row r="243" spans="1:8" s="1" customFormat="1" ht="46.5" x14ac:dyDescent="0.35">
      <c r="A243" s="58">
        <f t="shared" si="6"/>
        <v>14.049999999999999</v>
      </c>
      <c r="B243" s="9" t="s">
        <v>116</v>
      </c>
      <c r="C243" s="25">
        <f>324*3.28*4.71</f>
        <v>5005.4112000000005</v>
      </c>
      <c r="D243" s="25" t="s">
        <v>139</v>
      </c>
      <c r="E243" s="23"/>
      <c r="F243" s="23"/>
      <c r="G243" s="36"/>
    </row>
    <row r="244" spans="1:8" s="1" customFormat="1" ht="46.5" x14ac:dyDescent="0.35">
      <c r="A244" s="58">
        <f t="shared" si="6"/>
        <v>14.059999999999999</v>
      </c>
      <c r="B244" s="9" t="s">
        <v>117</v>
      </c>
      <c r="C244" s="25">
        <f>324*3.28*4.71</f>
        <v>5005.4112000000005</v>
      </c>
      <c r="D244" s="25" t="s">
        <v>139</v>
      </c>
      <c r="E244" s="23"/>
      <c r="F244" s="23"/>
      <c r="G244" s="36"/>
    </row>
    <row r="245" spans="1:8" s="1" customFormat="1" ht="46.5" x14ac:dyDescent="0.35">
      <c r="A245" s="58">
        <f t="shared" si="6"/>
        <v>14.069999999999999</v>
      </c>
      <c r="B245" s="9" t="s">
        <v>118</v>
      </c>
      <c r="C245" s="7">
        <f>(8+8+8)</f>
        <v>24</v>
      </c>
      <c r="D245" s="8" t="s">
        <v>119</v>
      </c>
      <c r="E245" s="24"/>
      <c r="F245" s="23"/>
      <c r="G245" s="36"/>
    </row>
    <row r="246" spans="1:8" s="1" customFormat="1" ht="23.25" x14ac:dyDescent="0.35">
      <c r="A246" s="58">
        <f t="shared" si="6"/>
        <v>14.079999999999998</v>
      </c>
      <c r="B246" s="9" t="s">
        <v>120</v>
      </c>
      <c r="C246" s="7">
        <v>37.659999999999997</v>
      </c>
      <c r="D246" s="8" t="s">
        <v>40</v>
      </c>
      <c r="E246" s="23"/>
      <c r="F246" s="23"/>
      <c r="G246" s="36"/>
    </row>
    <row r="247" spans="1:8" s="1" customFormat="1" ht="23.25" x14ac:dyDescent="0.35">
      <c r="A247" s="58">
        <f t="shared" si="6"/>
        <v>14.089999999999998</v>
      </c>
      <c r="B247" s="9" t="s">
        <v>121</v>
      </c>
      <c r="C247" s="7">
        <v>37.659999999999997</v>
      </c>
      <c r="D247" s="8" t="s">
        <v>40</v>
      </c>
      <c r="E247" s="23"/>
      <c r="F247" s="23"/>
      <c r="G247" s="36"/>
    </row>
    <row r="248" spans="1:8" s="1" customFormat="1" ht="46.5" x14ac:dyDescent="0.35">
      <c r="A248" s="58">
        <f t="shared" si="6"/>
        <v>14.099999999999998</v>
      </c>
      <c r="B248" s="9" t="s">
        <v>122</v>
      </c>
      <c r="C248" s="7">
        <v>278.93</v>
      </c>
      <c r="D248" s="8" t="s">
        <v>123</v>
      </c>
      <c r="E248" s="23"/>
      <c r="F248" s="23"/>
      <c r="G248" s="36"/>
    </row>
    <row r="249" spans="1:8" s="1" customFormat="1" ht="46.5" x14ac:dyDescent="0.35">
      <c r="A249" s="58">
        <f t="shared" si="6"/>
        <v>14.109999999999998</v>
      </c>
      <c r="B249" s="9" t="s">
        <v>124</v>
      </c>
      <c r="C249" s="7">
        <v>278.93</v>
      </c>
      <c r="D249" s="8" t="s">
        <v>123</v>
      </c>
      <c r="E249" s="23"/>
      <c r="F249" s="23"/>
      <c r="G249" s="36"/>
    </row>
    <row r="250" spans="1:8" s="1" customFormat="1" ht="46.5" x14ac:dyDescent="0.35">
      <c r="A250" s="58">
        <f t="shared" si="6"/>
        <v>14.119999999999997</v>
      </c>
      <c r="B250" s="9" t="s">
        <v>125</v>
      </c>
      <c r="C250" s="7">
        <v>215.17</v>
      </c>
      <c r="D250" s="8" t="s">
        <v>123</v>
      </c>
      <c r="E250" s="23"/>
      <c r="F250" s="23"/>
      <c r="G250" s="36"/>
    </row>
    <row r="251" spans="1:8" s="1" customFormat="1" ht="52.5" customHeight="1" x14ac:dyDescent="0.35">
      <c r="A251" s="58">
        <f t="shared" si="6"/>
        <v>14.129999999999997</v>
      </c>
      <c r="B251" s="9" t="s">
        <v>126</v>
      </c>
      <c r="C251" s="7">
        <v>215.17</v>
      </c>
      <c r="D251" s="8" t="s">
        <v>123</v>
      </c>
      <c r="E251" s="23"/>
      <c r="F251" s="23"/>
      <c r="G251" s="36"/>
    </row>
    <row r="252" spans="1:8" s="1" customFormat="1" ht="23.25" x14ac:dyDescent="0.35">
      <c r="A252" s="58"/>
      <c r="B252" s="9"/>
      <c r="C252" s="7"/>
      <c r="D252" s="8"/>
      <c r="E252" s="23"/>
      <c r="F252" s="23"/>
      <c r="G252" s="36"/>
    </row>
    <row r="253" spans="1:8" s="12" customFormat="1" ht="23.25" x14ac:dyDescent="0.3">
      <c r="A253" s="75">
        <v>15</v>
      </c>
      <c r="B253" s="11" t="s">
        <v>127</v>
      </c>
      <c r="C253" s="13"/>
      <c r="D253" s="13"/>
      <c r="E253" s="36"/>
      <c r="F253" s="23"/>
      <c r="G253" s="36"/>
    </row>
    <row r="254" spans="1:8" s="1" customFormat="1" ht="69.75" x14ac:dyDescent="0.35">
      <c r="A254" s="58">
        <f t="shared" si="6"/>
        <v>15.01</v>
      </c>
      <c r="B254" s="9" t="s">
        <v>128</v>
      </c>
      <c r="C254" s="7">
        <f>(30.5+30.5)</f>
        <v>61</v>
      </c>
      <c r="D254" s="8" t="s">
        <v>85</v>
      </c>
      <c r="E254" s="23"/>
      <c r="F254" s="23"/>
      <c r="G254" s="36"/>
    </row>
    <row r="255" spans="1:8" s="1" customFormat="1" ht="69.75" x14ac:dyDescent="0.35">
      <c r="A255" s="58">
        <f t="shared" si="6"/>
        <v>15.02</v>
      </c>
      <c r="B255" s="9" t="s">
        <v>129</v>
      </c>
      <c r="C255" s="7">
        <v>4</v>
      </c>
      <c r="D255" s="8" t="s">
        <v>29</v>
      </c>
      <c r="E255" s="23"/>
      <c r="F255" s="23"/>
      <c r="G255" s="36"/>
    </row>
    <row r="256" spans="1:8" s="1" customFormat="1" ht="23.25" x14ac:dyDescent="0.35">
      <c r="A256" s="58">
        <f t="shared" si="6"/>
        <v>15.03</v>
      </c>
      <c r="B256" s="9" t="s">
        <v>130</v>
      </c>
      <c r="C256" s="7">
        <v>4</v>
      </c>
      <c r="D256" s="8" t="s">
        <v>29</v>
      </c>
      <c r="E256" s="23"/>
      <c r="F256" s="23"/>
      <c r="G256" s="36"/>
    </row>
    <row r="257" spans="1:7" s="1" customFormat="1" ht="23.25" x14ac:dyDescent="0.35">
      <c r="A257" s="58">
        <f t="shared" si="6"/>
        <v>15.04</v>
      </c>
      <c r="B257" s="9" t="s">
        <v>131</v>
      </c>
      <c r="C257" s="7">
        <f>(7*30.48)</f>
        <v>213.36</v>
      </c>
      <c r="D257" s="8" t="s">
        <v>40</v>
      </c>
      <c r="E257" s="23"/>
      <c r="F257" s="23"/>
      <c r="G257" s="36"/>
    </row>
    <row r="258" spans="1:7" s="1" customFormat="1" ht="46.5" x14ac:dyDescent="0.35">
      <c r="A258" s="58">
        <f t="shared" si="6"/>
        <v>15.049999999999999</v>
      </c>
      <c r="B258" s="9" t="s">
        <v>132</v>
      </c>
      <c r="C258" s="7">
        <f>(2.3*1.35)*2</f>
        <v>6.21</v>
      </c>
      <c r="D258" s="8" t="s">
        <v>40</v>
      </c>
      <c r="E258" s="23"/>
      <c r="F258" s="23"/>
      <c r="G258" s="36"/>
    </row>
    <row r="259" spans="1:7" s="1" customFormat="1" ht="23.25" x14ac:dyDescent="0.35">
      <c r="A259" s="58">
        <f t="shared" si="6"/>
        <v>15.059999999999999</v>
      </c>
      <c r="B259" s="9" t="s">
        <v>133</v>
      </c>
      <c r="C259" s="7">
        <f>(2.3*1.35)*2</f>
        <v>6.21</v>
      </c>
      <c r="D259" s="8" t="s">
        <v>40</v>
      </c>
      <c r="E259" s="23"/>
      <c r="F259" s="23"/>
      <c r="G259" s="36"/>
    </row>
    <row r="260" spans="1:7" s="1" customFormat="1" ht="23.25" x14ac:dyDescent="0.35">
      <c r="A260" s="58">
        <f t="shared" si="6"/>
        <v>15.069999999999999</v>
      </c>
      <c r="B260" s="9" t="s">
        <v>134</v>
      </c>
      <c r="C260" s="7">
        <v>1</v>
      </c>
      <c r="D260" s="8" t="s">
        <v>29</v>
      </c>
      <c r="E260" s="23"/>
      <c r="F260" s="23"/>
      <c r="G260" s="36"/>
    </row>
    <row r="261" spans="1:7" s="1" customFormat="1" ht="23.25" x14ac:dyDescent="0.35">
      <c r="A261" s="58">
        <f t="shared" si="6"/>
        <v>15.079999999999998</v>
      </c>
      <c r="B261" s="9" t="s">
        <v>135</v>
      </c>
      <c r="C261" s="7">
        <v>1</v>
      </c>
      <c r="D261" s="8" t="s">
        <v>29</v>
      </c>
      <c r="E261" s="23"/>
      <c r="F261" s="23"/>
      <c r="G261" s="36"/>
    </row>
    <row r="262" spans="1:7" s="1" customFormat="1" ht="23.25" x14ac:dyDescent="0.35">
      <c r="A262" s="58"/>
      <c r="B262" s="9"/>
      <c r="C262" s="7"/>
      <c r="D262" s="8"/>
      <c r="E262" s="23"/>
      <c r="F262" s="23"/>
      <c r="G262" s="36"/>
    </row>
    <row r="263" spans="1:7" s="12" customFormat="1" ht="23.25" x14ac:dyDescent="0.3">
      <c r="A263" s="75">
        <v>16</v>
      </c>
      <c r="B263" s="11" t="s">
        <v>136</v>
      </c>
      <c r="C263" s="13"/>
      <c r="D263" s="13"/>
      <c r="E263" s="36"/>
      <c r="F263" s="23"/>
      <c r="G263" s="36"/>
    </row>
    <row r="264" spans="1:7" s="1" customFormat="1" ht="23.25" x14ac:dyDescent="0.35">
      <c r="A264" s="58">
        <f t="shared" si="6"/>
        <v>16.010000000000002</v>
      </c>
      <c r="B264" s="9" t="s">
        <v>137</v>
      </c>
      <c r="C264" s="7">
        <v>1</v>
      </c>
      <c r="D264" s="8" t="s">
        <v>27</v>
      </c>
      <c r="E264" s="23"/>
      <c r="F264" s="23"/>
      <c r="G264" s="36"/>
    </row>
    <row r="265" spans="1:7" s="1" customFormat="1" ht="23.25" x14ac:dyDescent="0.35">
      <c r="A265" s="58">
        <f t="shared" si="6"/>
        <v>16.020000000000003</v>
      </c>
      <c r="B265" s="9" t="s">
        <v>138</v>
      </c>
      <c r="C265" s="7">
        <v>1</v>
      </c>
      <c r="D265" s="6" t="s">
        <v>27</v>
      </c>
      <c r="E265" s="23"/>
      <c r="F265" s="23"/>
      <c r="G265" s="36"/>
    </row>
    <row r="266" spans="1:7" s="1" customFormat="1" ht="23.25" x14ac:dyDescent="0.35">
      <c r="E266" s="23"/>
      <c r="F266" s="23"/>
      <c r="G266" s="36"/>
    </row>
    <row r="267" spans="1:7" s="1" customFormat="1" ht="23.25" x14ac:dyDescent="0.35">
      <c r="E267" s="23"/>
      <c r="F267" s="23"/>
      <c r="G267" s="36"/>
    </row>
    <row r="268" spans="1:7" s="1" customFormat="1" ht="23.25" x14ac:dyDescent="0.35">
      <c r="E268" s="23"/>
      <c r="F268" s="23"/>
      <c r="G268" s="36"/>
    </row>
    <row r="269" spans="1:7" s="1" customFormat="1" ht="23.25" x14ac:dyDescent="0.35">
      <c r="A269" s="85">
        <v>15</v>
      </c>
      <c r="B269" s="86" t="s">
        <v>209</v>
      </c>
      <c r="C269" s="87"/>
      <c r="D269" s="88"/>
      <c r="E269" s="87"/>
      <c r="F269" s="89"/>
      <c r="G269" s="90"/>
    </row>
    <row r="270" spans="1:7" s="1" customFormat="1" ht="69.75" x14ac:dyDescent="0.35">
      <c r="A270" s="58">
        <f t="shared" ref="A270:A330" si="8">A269+0.01</f>
        <v>15.01</v>
      </c>
      <c r="B270" s="91" t="s">
        <v>286</v>
      </c>
      <c r="C270" s="92">
        <v>20</v>
      </c>
      <c r="D270" s="93" t="s">
        <v>210</v>
      </c>
      <c r="E270" s="94"/>
      <c r="F270" s="94"/>
      <c r="G270" s="90"/>
    </row>
    <row r="271" spans="1:7" s="1" customFormat="1" ht="23.25" x14ac:dyDescent="0.35">
      <c r="A271" s="58">
        <f t="shared" si="8"/>
        <v>15.02</v>
      </c>
      <c r="B271" s="95" t="s">
        <v>211</v>
      </c>
      <c r="C271" s="96">
        <v>48</v>
      </c>
      <c r="D271" s="88" t="s">
        <v>212</v>
      </c>
      <c r="E271" s="97"/>
      <c r="F271" s="89"/>
      <c r="G271" s="90"/>
    </row>
    <row r="272" spans="1:7" s="1" customFormat="1" ht="23.25" x14ac:dyDescent="0.35">
      <c r="A272" s="58">
        <f t="shared" si="8"/>
        <v>15.03</v>
      </c>
      <c r="B272" s="98" t="s">
        <v>213</v>
      </c>
      <c r="C272" s="96">
        <v>110</v>
      </c>
      <c r="D272" s="88" t="s">
        <v>214</v>
      </c>
      <c r="E272" s="97"/>
      <c r="F272" s="89"/>
      <c r="G272" s="90"/>
    </row>
    <row r="273" spans="1:7" s="1" customFormat="1" ht="23.25" x14ac:dyDescent="0.35">
      <c r="A273" s="58">
        <f t="shared" si="8"/>
        <v>15.04</v>
      </c>
      <c r="B273" s="98" t="s">
        <v>215</v>
      </c>
      <c r="C273" s="96">
        <v>28</v>
      </c>
      <c r="D273" s="88" t="s">
        <v>212</v>
      </c>
      <c r="E273" s="97"/>
      <c r="F273" s="89"/>
      <c r="G273" s="90"/>
    </row>
    <row r="274" spans="1:7" s="1" customFormat="1" ht="46.5" x14ac:dyDescent="0.35">
      <c r="A274" s="58">
        <f t="shared" si="8"/>
        <v>15.049999999999999</v>
      </c>
      <c r="B274" s="91" t="s">
        <v>216</v>
      </c>
      <c r="C274" s="92">
        <v>12</v>
      </c>
      <c r="D274" s="93" t="s">
        <v>210</v>
      </c>
      <c r="E274" s="94"/>
      <c r="F274" s="94"/>
      <c r="G274" s="90"/>
    </row>
    <row r="275" spans="1:7" s="1" customFormat="1" ht="23.25" x14ac:dyDescent="0.35">
      <c r="A275" s="58">
        <f t="shared" si="8"/>
        <v>15.059999999999999</v>
      </c>
      <c r="B275" s="99" t="s">
        <v>217</v>
      </c>
      <c r="C275" s="92">
        <v>2</v>
      </c>
      <c r="D275" s="93" t="s">
        <v>210</v>
      </c>
      <c r="E275" s="94"/>
      <c r="F275" s="94"/>
      <c r="G275" s="90"/>
    </row>
    <row r="276" spans="1:7" s="1" customFormat="1" ht="46.5" x14ac:dyDescent="0.35">
      <c r="A276" s="58">
        <f t="shared" si="8"/>
        <v>15.069999999999999</v>
      </c>
      <c r="B276" s="100" t="s">
        <v>218</v>
      </c>
      <c r="C276" s="92">
        <v>2</v>
      </c>
      <c r="D276" s="93" t="s">
        <v>210</v>
      </c>
      <c r="E276" s="94"/>
      <c r="F276" s="94"/>
      <c r="G276" s="90"/>
    </row>
    <row r="277" spans="1:7" s="1" customFormat="1" ht="23.25" x14ac:dyDescent="0.35">
      <c r="A277" s="58">
        <f t="shared" si="8"/>
        <v>15.079999999999998</v>
      </c>
      <c r="B277" s="101" t="s">
        <v>219</v>
      </c>
      <c r="C277" s="102">
        <v>2</v>
      </c>
      <c r="D277" s="103" t="s">
        <v>210</v>
      </c>
      <c r="E277" s="104"/>
      <c r="F277" s="104"/>
      <c r="G277" s="90"/>
    </row>
    <row r="278" spans="1:7" s="1" customFormat="1" ht="23.25" x14ac:dyDescent="0.35">
      <c r="A278" s="58">
        <f t="shared" si="8"/>
        <v>15.089999999999998</v>
      </c>
      <c r="B278" s="17" t="s">
        <v>220</v>
      </c>
      <c r="C278" s="105">
        <v>1</v>
      </c>
      <c r="D278" s="88" t="s">
        <v>210</v>
      </c>
      <c r="E278" s="97"/>
      <c r="F278" s="97"/>
      <c r="G278" s="90"/>
    </row>
    <row r="279" spans="1:7" s="1" customFormat="1" ht="23.25" x14ac:dyDescent="0.35">
      <c r="A279" s="58">
        <f t="shared" si="8"/>
        <v>15.099999999999998</v>
      </c>
      <c r="B279" s="95" t="s">
        <v>221</v>
      </c>
      <c r="C279" s="96">
        <v>6</v>
      </c>
      <c r="D279" s="88" t="s">
        <v>210</v>
      </c>
      <c r="E279" s="97"/>
      <c r="F279" s="97"/>
      <c r="G279" s="90"/>
    </row>
    <row r="280" spans="1:7" s="1" customFormat="1" ht="23.25" x14ac:dyDescent="0.35">
      <c r="A280" s="58">
        <f t="shared" si="8"/>
        <v>15.109999999999998</v>
      </c>
      <c r="B280" s="95" t="s">
        <v>222</v>
      </c>
      <c r="C280" s="96">
        <v>3</v>
      </c>
      <c r="D280" s="88" t="s">
        <v>210</v>
      </c>
      <c r="E280" s="97"/>
      <c r="F280" s="97"/>
      <c r="G280" s="90"/>
    </row>
    <row r="281" spans="1:7" s="1" customFormat="1" ht="23.25" x14ac:dyDescent="0.35">
      <c r="A281" s="58">
        <f t="shared" si="8"/>
        <v>15.119999999999997</v>
      </c>
      <c r="B281" s="95" t="s">
        <v>223</v>
      </c>
      <c r="C281" s="96">
        <v>1</v>
      </c>
      <c r="D281" s="88" t="s">
        <v>210</v>
      </c>
      <c r="E281" s="97"/>
      <c r="F281" s="97"/>
      <c r="G281" s="90"/>
    </row>
    <row r="282" spans="1:7" s="1" customFormat="1" ht="23.25" x14ac:dyDescent="0.35">
      <c r="A282" s="58">
        <f t="shared" si="8"/>
        <v>15.129999999999997</v>
      </c>
      <c r="B282" s="106" t="s">
        <v>224</v>
      </c>
      <c r="C282" s="96">
        <v>100</v>
      </c>
      <c r="D282" s="88" t="s">
        <v>214</v>
      </c>
      <c r="E282" s="87"/>
      <c r="F282" s="89"/>
      <c r="G282" s="90"/>
    </row>
    <row r="283" spans="1:7" s="1" customFormat="1" ht="23.25" x14ac:dyDescent="0.35">
      <c r="A283" s="58">
        <f t="shared" si="8"/>
        <v>15.139999999999997</v>
      </c>
      <c r="B283" s="1" t="s">
        <v>225</v>
      </c>
      <c r="C283" s="107">
        <v>100</v>
      </c>
      <c r="D283" s="8" t="s">
        <v>226</v>
      </c>
      <c r="E283" s="97"/>
      <c r="F283" s="97"/>
      <c r="G283" s="90"/>
    </row>
    <row r="284" spans="1:7" s="1" customFormat="1" ht="23.25" x14ac:dyDescent="0.35">
      <c r="A284" s="58">
        <f t="shared" si="8"/>
        <v>15.149999999999997</v>
      </c>
      <c r="B284" s="1" t="s">
        <v>227</v>
      </c>
      <c r="C284" s="107">
        <v>50</v>
      </c>
      <c r="D284" s="8" t="s">
        <v>226</v>
      </c>
      <c r="E284" s="97"/>
      <c r="F284" s="97"/>
      <c r="G284" s="90"/>
    </row>
    <row r="285" spans="1:7" s="1" customFormat="1" ht="23.25" x14ac:dyDescent="0.35">
      <c r="A285" s="58">
        <f t="shared" si="8"/>
        <v>15.159999999999997</v>
      </c>
      <c r="B285" s="1" t="s">
        <v>228</v>
      </c>
      <c r="C285" s="107">
        <v>50</v>
      </c>
      <c r="D285" s="8" t="s">
        <v>226</v>
      </c>
      <c r="E285" s="97"/>
      <c r="F285" s="97"/>
      <c r="G285" s="90"/>
    </row>
    <row r="286" spans="1:7" s="1" customFormat="1" ht="23.25" x14ac:dyDescent="0.35">
      <c r="A286" s="58">
        <f t="shared" si="8"/>
        <v>15.169999999999996</v>
      </c>
      <c r="B286" s="1" t="s">
        <v>229</v>
      </c>
      <c r="C286" s="107">
        <v>4500</v>
      </c>
      <c r="D286" s="8" t="s">
        <v>226</v>
      </c>
      <c r="E286" s="97"/>
      <c r="F286" s="97"/>
      <c r="G286" s="90"/>
    </row>
    <row r="287" spans="1:7" s="1" customFormat="1" ht="23.25" x14ac:dyDescent="0.35">
      <c r="A287" s="58">
        <f t="shared" si="8"/>
        <v>15.179999999999996</v>
      </c>
      <c r="B287" s="1" t="s">
        <v>230</v>
      </c>
      <c r="C287" s="107">
        <v>2000</v>
      </c>
      <c r="D287" s="8" t="s">
        <v>226</v>
      </c>
      <c r="E287" s="97"/>
      <c r="F287" s="97"/>
      <c r="G287" s="90"/>
    </row>
    <row r="288" spans="1:7" s="1" customFormat="1" ht="23.25" x14ac:dyDescent="0.35">
      <c r="A288" s="58">
        <f t="shared" si="8"/>
        <v>15.189999999999996</v>
      </c>
      <c r="B288" s="1" t="s">
        <v>231</v>
      </c>
      <c r="C288" s="107">
        <v>1700</v>
      </c>
      <c r="D288" s="8" t="s">
        <v>226</v>
      </c>
      <c r="E288" s="97"/>
      <c r="F288" s="97"/>
      <c r="G288" s="90"/>
    </row>
    <row r="289" spans="1:7" s="1" customFormat="1" ht="23.25" x14ac:dyDescent="0.35">
      <c r="A289" s="58">
        <f t="shared" si="8"/>
        <v>15.199999999999996</v>
      </c>
      <c r="B289" s="106" t="s">
        <v>232</v>
      </c>
      <c r="C289" s="96">
        <v>310</v>
      </c>
      <c r="D289" s="88" t="s">
        <v>214</v>
      </c>
      <c r="E289" s="87"/>
      <c r="F289" s="89"/>
      <c r="G289" s="90"/>
    </row>
    <row r="290" spans="1:7" s="1" customFormat="1" ht="23.25" x14ac:dyDescent="0.35">
      <c r="A290" s="58">
        <f t="shared" si="8"/>
        <v>15.209999999999996</v>
      </c>
      <c r="B290" s="106" t="s">
        <v>233</v>
      </c>
      <c r="C290" s="96">
        <v>120</v>
      </c>
      <c r="D290" s="88" t="s">
        <v>214</v>
      </c>
      <c r="E290" s="87"/>
      <c r="F290" s="89"/>
      <c r="G290" s="90"/>
    </row>
    <row r="291" spans="1:7" s="1" customFormat="1" ht="23.25" x14ac:dyDescent="0.35">
      <c r="A291" s="58">
        <f t="shared" si="8"/>
        <v>15.219999999999995</v>
      </c>
      <c r="B291" s="1" t="s">
        <v>234</v>
      </c>
      <c r="C291" s="107">
        <v>500</v>
      </c>
      <c r="D291" s="8" t="s">
        <v>226</v>
      </c>
      <c r="E291" s="97"/>
      <c r="F291" s="97"/>
      <c r="G291" s="90"/>
    </row>
    <row r="292" spans="1:7" s="1" customFormat="1" ht="23.25" x14ac:dyDescent="0.35">
      <c r="A292" s="58">
        <f t="shared" si="8"/>
        <v>15.229999999999995</v>
      </c>
      <c r="B292" s="98" t="s">
        <v>235</v>
      </c>
      <c r="C292" s="96">
        <v>40</v>
      </c>
      <c r="D292" s="88" t="s">
        <v>212</v>
      </c>
      <c r="E292" s="97"/>
      <c r="F292" s="89"/>
      <c r="G292" s="90"/>
    </row>
    <row r="293" spans="1:7" s="1" customFormat="1" ht="23.25" x14ac:dyDescent="0.35">
      <c r="A293" s="58">
        <f t="shared" si="8"/>
        <v>15.239999999999995</v>
      </c>
      <c r="B293" s="108" t="s">
        <v>236</v>
      </c>
      <c r="C293" s="109">
        <v>11</v>
      </c>
      <c r="D293" s="23" t="s">
        <v>212</v>
      </c>
      <c r="E293" s="110"/>
      <c r="F293" s="110"/>
      <c r="G293" s="90"/>
    </row>
    <row r="294" spans="1:7" s="1" customFormat="1" ht="23.25" x14ac:dyDescent="0.35">
      <c r="A294" s="58">
        <f t="shared" si="8"/>
        <v>15.249999999999995</v>
      </c>
      <c r="B294" s="106" t="s">
        <v>237</v>
      </c>
      <c r="C294" s="96">
        <v>51</v>
      </c>
      <c r="D294" s="88" t="s">
        <v>210</v>
      </c>
      <c r="E294" s="97"/>
      <c r="F294" s="97"/>
      <c r="G294" s="90"/>
    </row>
    <row r="295" spans="1:7" s="1" customFormat="1" ht="23.25" x14ac:dyDescent="0.35">
      <c r="A295" s="58">
        <f t="shared" si="8"/>
        <v>15.259999999999994</v>
      </c>
      <c r="B295" s="17" t="s">
        <v>238</v>
      </c>
      <c r="C295" s="105">
        <v>2</v>
      </c>
      <c r="D295" s="23" t="s">
        <v>210</v>
      </c>
      <c r="E295" s="110"/>
      <c r="F295" s="110"/>
      <c r="G295" s="90"/>
    </row>
    <row r="296" spans="1:7" s="1" customFormat="1" ht="23.25" x14ac:dyDescent="0.35">
      <c r="A296" s="58">
        <f t="shared" si="8"/>
        <v>15.269999999999994</v>
      </c>
      <c r="B296" s="17" t="s">
        <v>239</v>
      </c>
      <c r="C296" s="105">
        <v>2</v>
      </c>
      <c r="D296" s="23" t="s">
        <v>210</v>
      </c>
      <c r="E296" s="110"/>
      <c r="F296" s="110"/>
      <c r="G296" s="90"/>
    </row>
    <row r="297" spans="1:7" s="1" customFormat="1" ht="23.25" x14ac:dyDescent="0.35">
      <c r="A297" s="58">
        <f t="shared" si="8"/>
        <v>15.279999999999994</v>
      </c>
      <c r="B297" s="99" t="s">
        <v>240</v>
      </c>
      <c r="C297" s="96">
        <v>3</v>
      </c>
      <c r="D297" s="88" t="s">
        <v>212</v>
      </c>
      <c r="E297" s="97"/>
      <c r="F297" s="89"/>
      <c r="G297" s="90"/>
    </row>
    <row r="298" spans="1:7" s="1" customFormat="1" ht="23.25" x14ac:dyDescent="0.35">
      <c r="A298" s="58">
        <f t="shared" si="8"/>
        <v>15.289999999999994</v>
      </c>
      <c r="B298" s="111" t="s">
        <v>241</v>
      </c>
      <c r="C298" s="96">
        <v>3</v>
      </c>
      <c r="D298" s="88" t="s">
        <v>212</v>
      </c>
      <c r="E298" s="97"/>
      <c r="F298" s="89"/>
      <c r="G298" s="90"/>
    </row>
    <row r="299" spans="1:7" s="1" customFormat="1" ht="23.25" x14ac:dyDescent="0.35">
      <c r="A299" s="58">
        <f t="shared" si="8"/>
        <v>15.299999999999994</v>
      </c>
      <c r="B299" s="99" t="s">
        <v>242</v>
      </c>
      <c r="C299" s="96">
        <v>4</v>
      </c>
      <c r="D299" s="88" t="s">
        <v>212</v>
      </c>
      <c r="E299" s="97"/>
      <c r="F299" s="89"/>
      <c r="G299" s="90"/>
    </row>
    <row r="300" spans="1:7" s="1" customFormat="1" ht="23.25" x14ac:dyDescent="0.35">
      <c r="A300" s="58">
        <f t="shared" si="8"/>
        <v>15.309999999999993</v>
      </c>
      <c r="B300" s="95" t="s">
        <v>243</v>
      </c>
      <c r="C300" s="96">
        <v>4</v>
      </c>
      <c r="D300" s="88" t="s">
        <v>210</v>
      </c>
      <c r="E300" s="97"/>
      <c r="F300" s="97"/>
      <c r="G300" s="90"/>
    </row>
    <row r="301" spans="1:7" s="1" customFormat="1" ht="23.25" x14ac:dyDescent="0.35">
      <c r="A301" s="58">
        <f t="shared" si="8"/>
        <v>15.319999999999993</v>
      </c>
      <c r="B301" s="99" t="s">
        <v>244</v>
      </c>
      <c r="C301" s="112">
        <v>6</v>
      </c>
      <c r="D301" s="88" t="s">
        <v>210</v>
      </c>
      <c r="E301" s="97"/>
      <c r="F301" s="97"/>
      <c r="G301" s="90"/>
    </row>
    <row r="302" spans="1:7" s="1" customFormat="1" ht="23.25" x14ac:dyDescent="0.35">
      <c r="A302" s="58">
        <f t="shared" si="8"/>
        <v>15.329999999999993</v>
      </c>
      <c r="B302" s="99" t="s">
        <v>245</v>
      </c>
      <c r="C302" s="112">
        <v>6</v>
      </c>
      <c r="D302" s="88" t="s">
        <v>210</v>
      </c>
      <c r="E302" s="97"/>
      <c r="F302" s="97"/>
      <c r="G302" s="90"/>
    </row>
    <row r="303" spans="1:7" s="1" customFormat="1" ht="23.25" x14ac:dyDescent="0.35">
      <c r="A303" s="58">
        <f t="shared" si="8"/>
        <v>15.339999999999993</v>
      </c>
      <c r="B303" s="1" t="s">
        <v>246</v>
      </c>
      <c r="C303" s="96">
        <v>8</v>
      </c>
      <c r="D303" s="88" t="s">
        <v>210</v>
      </c>
      <c r="E303" s="97"/>
      <c r="F303" s="97"/>
      <c r="G303" s="90"/>
    </row>
    <row r="304" spans="1:7" s="1" customFormat="1" ht="23.25" x14ac:dyDescent="0.35">
      <c r="A304" s="58">
        <f t="shared" si="8"/>
        <v>15.349999999999993</v>
      </c>
      <c r="B304" s="113" t="s">
        <v>247</v>
      </c>
      <c r="C304" s="114">
        <v>108</v>
      </c>
      <c r="D304" s="88" t="s">
        <v>210</v>
      </c>
      <c r="E304" s="97"/>
      <c r="F304" s="97"/>
      <c r="G304" s="90"/>
    </row>
    <row r="305" spans="1:7" s="1" customFormat="1" ht="23.25" x14ac:dyDescent="0.35">
      <c r="A305" s="58">
        <f t="shared" si="8"/>
        <v>15.359999999999992</v>
      </c>
      <c r="B305" s="98" t="s">
        <v>248</v>
      </c>
      <c r="C305" s="96">
        <v>220</v>
      </c>
      <c r="D305" s="88" t="s">
        <v>212</v>
      </c>
      <c r="E305" s="97"/>
      <c r="F305" s="89"/>
      <c r="G305" s="90"/>
    </row>
    <row r="306" spans="1:7" s="1" customFormat="1" ht="23.25" x14ac:dyDescent="0.35">
      <c r="A306" s="58">
        <f t="shared" si="8"/>
        <v>15.369999999999992</v>
      </c>
      <c r="B306" s="98" t="s">
        <v>249</v>
      </c>
      <c r="C306" s="96">
        <v>98</v>
      </c>
      <c r="D306" s="88" t="s">
        <v>212</v>
      </c>
      <c r="E306" s="97"/>
      <c r="F306" s="89"/>
      <c r="G306" s="90"/>
    </row>
    <row r="307" spans="1:7" s="1" customFormat="1" ht="23.25" x14ac:dyDescent="0.35">
      <c r="A307" s="58">
        <f t="shared" si="8"/>
        <v>15.379999999999992</v>
      </c>
      <c r="B307" s="98" t="s">
        <v>250</v>
      </c>
      <c r="C307" s="96">
        <v>98</v>
      </c>
      <c r="D307" s="88" t="s">
        <v>212</v>
      </c>
      <c r="E307" s="97"/>
      <c r="F307" s="89"/>
      <c r="G307" s="90"/>
    </row>
    <row r="308" spans="1:7" s="1" customFormat="1" ht="23.25" x14ac:dyDescent="0.35">
      <c r="A308" s="58">
        <f t="shared" si="8"/>
        <v>15.389999999999992</v>
      </c>
      <c r="B308" s="113" t="s">
        <v>251</v>
      </c>
      <c r="C308" s="114">
        <v>102</v>
      </c>
      <c r="D308" s="88" t="s">
        <v>210</v>
      </c>
      <c r="E308" s="97"/>
      <c r="F308" s="97"/>
      <c r="G308" s="90"/>
    </row>
    <row r="309" spans="1:7" s="1" customFormat="1" ht="23.25" x14ac:dyDescent="0.35">
      <c r="A309" s="58">
        <f t="shared" si="8"/>
        <v>15.399999999999991</v>
      </c>
      <c r="B309" s="98" t="s">
        <v>252</v>
      </c>
      <c r="C309" s="96">
        <v>216</v>
      </c>
      <c r="D309" s="88" t="s">
        <v>212</v>
      </c>
      <c r="E309" s="97"/>
      <c r="F309" s="89"/>
      <c r="G309" s="90"/>
    </row>
    <row r="310" spans="1:7" s="1" customFormat="1" ht="23.25" x14ac:dyDescent="0.35">
      <c r="A310" s="58">
        <f t="shared" si="8"/>
        <v>15.409999999999991</v>
      </c>
      <c r="B310" s="98" t="s">
        <v>253</v>
      </c>
      <c r="C310" s="96">
        <v>66</v>
      </c>
      <c r="D310" s="88" t="s">
        <v>212</v>
      </c>
      <c r="E310" s="97"/>
      <c r="F310" s="89"/>
      <c r="G310" s="90"/>
    </row>
    <row r="311" spans="1:7" s="1" customFormat="1" ht="23.25" x14ac:dyDescent="0.35">
      <c r="A311" s="58">
        <f t="shared" si="8"/>
        <v>15.419999999999991</v>
      </c>
      <c r="B311" s="98" t="s">
        <v>254</v>
      </c>
      <c r="C311" s="96">
        <v>83</v>
      </c>
      <c r="D311" s="88" t="s">
        <v>212</v>
      </c>
      <c r="E311" s="97"/>
      <c r="F311" s="89"/>
      <c r="G311" s="90"/>
    </row>
    <row r="312" spans="1:7" s="1" customFormat="1" ht="23.25" x14ac:dyDescent="0.35">
      <c r="A312" s="58">
        <f t="shared" si="8"/>
        <v>15.429999999999991</v>
      </c>
      <c r="B312" s="113" t="s">
        <v>255</v>
      </c>
      <c r="C312" s="114">
        <v>1</v>
      </c>
      <c r="D312" s="88" t="s">
        <v>210</v>
      </c>
      <c r="E312" s="97"/>
      <c r="F312" s="97"/>
      <c r="G312" s="90"/>
    </row>
    <row r="313" spans="1:7" s="1" customFormat="1" ht="23.25" x14ac:dyDescent="0.35">
      <c r="A313" s="58">
        <f t="shared" si="8"/>
        <v>15.439999999999991</v>
      </c>
      <c r="B313" s="1" t="s">
        <v>256</v>
      </c>
      <c r="C313" s="114">
        <v>1</v>
      </c>
      <c r="D313" s="88" t="s">
        <v>210</v>
      </c>
      <c r="E313" s="97"/>
      <c r="F313" s="97"/>
      <c r="G313" s="90"/>
    </row>
    <row r="314" spans="1:7" s="1" customFormat="1" ht="23.25" x14ac:dyDescent="0.35">
      <c r="A314" s="58">
        <f t="shared" si="8"/>
        <v>15.44999999999999</v>
      </c>
      <c r="B314" s="99" t="s">
        <v>257</v>
      </c>
      <c r="C314" s="114">
        <v>1</v>
      </c>
      <c r="D314" s="88" t="s">
        <v>210</v>
      </c>
      <c r="E314" s="97"/>
      <c r="F314" s="97"/>
      <c r="G314" s="90"/>
    </row>
    <row r="315" spans="1:7" s="1" customFormat="1" ht="23.25" x14ac:dyDescent="0.35">
      <c r="A315" s="58">
        <f t="shared" si="8"/>
        <v>15.45999999999999</v>
      </c>
      <c r="B315" s="95" t="s">
        <v>258</v>
      </c>
      <c r="C315" s="114">
        <v>75</v>
      </c>
      <c r="D315" s="88" t="s">
        <v>214</v>
      </c>
      <c r="E315" s="97"/>
      <c r="F315" s="97"/>
      <c r="G315" s="90"/>
    </row>
    <row r="316" spans="1:7" s="1" customFormat="1" ht="23.25" x14ac:dyDescent="0.35">
      <c r="A316" s="58">
        <f t="shared" si="8"/>
        <v>15.46999999999999</v>
      </c>
      <c r="B316" s="115" t="s">
        <v>259</v>
      </c>
      <c r="C316" s="114">
        <v>16</v>
      </c>
      <c r="D316" s="88" t="s">
        <v>210</v>
      </c>
      <c r="E316" s="97"/>
      <c r="F316" s="97"/>
      <c r="G316" s="90"/>
    </row>
    <row r="317" spans="1:7" s="1" customFormat="1" ht="23.25" x14ac:dyDescent="0.35">
      <c r="A317" s="58">
        <f t="shared" si="8"/>
        <v>15.47999999999999</v>
      </c>
      <c r="B317" s="1" t="s">
        <v>260</v>
      </c>
      <c r="C317" s="114">
        <v>1</v>
      </c>
      <c r="D317" s="88" t="s">
        <v>210</v>
      </c>
      <c r="E317" s="97"/>
      <c r="F317" s="97"/>
      <c r="G317" s="90"/>
    </row>
    <row r="318" spans="1:7" s="1" customFormat="1" ht="23.25" x14ac:dyDescent="0.35">
      <c r="A318" s="58">
        <f t="shared" si="8"/>
        <v>15.48999999999999</v>
      </c>
      <c r="B318" s="95" t="s">
        <v>261</v>
      </c>
      <c r="C318" s="96">
        <v>3</v>
      </c>
      <c r="D318" s="88" t="s">
        <v>210</v>
      </c>
      <c r="E318" s="97"/>
      <c r="F318" s="97"/>
      <c r="G318" s="90"/>
    </row>
    <row r="319" spans="1:7" s="1" customFormat="1" ht="23.25" x14ac:dyDescent="0.35">
      <c r="A319" s="58">
        <f t="shared" si="8"/>
        <v>15.499999999999989</v>
      </c>
      <c r="B319" s="106" t="s">
        <v>262</v>
      </c>
      <c r="C319" s="102">
        <v>2</v>
      </c>
      <c r="D319" s="103" t="s">
        <v>210</v>
      </c>
      <c r="E319" s="104"/>
      <c r="F319" s="104"/>
      <c r="G319" s="90"/>
    </row>
    <row r="320" spans="1:7" s="1" customFormat="1" ht="23.25" x14ac:dyDescent="0.35">
      <c r="A320" s="58">
        <f t="shared" si="8"/>
        <v>15.509999999999989</v>
      </c>
      <c r="B320" s="106" t="s">
        <v>263</v>
      </c>
      <c r="C320" s="116">
        <v>2</v>
      </c>
      <c r="D320" s="103" t="s">
        <v>210</v>
      </c>
      <c r="E320" s="117"/>
      <c r="F320" s="104"/>
      <c r="G320" s="90"/>
    </row>
    <row r="321" spans="1:7" s="1" customFormat="1" ht="23.25" x14ac:dyDescent="0.35">
      <c r="A321" s="58">
        <f t="shared" si="8"/>
        <v>15.519999999999989</v>
      </c>
      <c r="B321" s="101" t="s">
        <v>264</v>
      </c>
      <c r="C321" s="96">
        <v>2</v>
      </c>
      <c r="D321" s="88" t="s">
        <v>210</v>
      </c>
      <c r="E321" s="97"/>
      <c r="F321" s="97"/>
      <c r="G321" s="90"/>
    </row>
    <row r="322" spans="1:7" s="1" customFormat="1" ht="23.25" x14ac:dyDescent="0.35">
      <c r="A322" s="58">
        <f t="shared" si="8"/>
        <v>15.529999999999989</v>
      </c>
      <c r="B322" s="95" t="s">
        <v>265</v>
      </c>
      <c r="C322" s="96">
        <v>29</v>
      </c>
      <c r="D322" s="88" t="s">
        <v>212</v>
      </c>
      <c r="E322" s="97"/>
      <c r="F322" s="89"/>
      <c r="G322" s="90"/>
    </row>
    <row r="323" spans="1:7" s="1" customFormat="1" ht="23.25" x14ac:dyDescent="0.35">
      <c r="A323" s="58">
        <f t="shared" si="8"/>
        <v>15.539999999999988</v>
      </c>
      <c r="B323" s="95" t="s">
        <v>266</v>
      </c>
      <c r="C323" s="96">
        <v>16</v>
      </c>
      <c r="D323" s="88" t="s">
        <v>210</v>
      </c>
      <c r="E323" s="97"/>
      <c r="F323" s="97"/>
      <c r="G323" s="90"/>
    </row>
    <row r="324" spans="1:7" s="1" customFormat="1" ht="23.25" x14ac:dyDescent="0.35">
      <c r="A324" s="58">
        <f t="shared" si="8"/>
        <v>15.549999999999988</v>
      </c>
      <c r="B324" s="95" t="s">
        <v>267</v>
      </c>
      <c r="C324" s="96">
        <v>16</v>
      </c>
      <c r="D324" s="88" t="s">
        <v>210</v>
      </c>
      <c r="E324" s="97"/>
      <c r="F324" s="97"/>
      <c r="G324" s="90"/>
    </row>
    <row r="325" spans="1:7" s="1" customFormat="1" ht="23.25" x14ac:dyDescent="0.35">
      <c r="A325" s="58">
        <f t="shared" si="8"/>
        <v>15.559999999999988</v>
      </c>
      <c r="B325" s="95" t="s">
        <v>268</v>
      </c>
      <c r="C325" s="96">
        <v>12</v>
      </c>
      <c r="D325" s="88" t="s">
        <v>210</v>
      </c>
      <c r="E325" s="97"/>
      <c r="F325" s="97"/>
      <c r="G325" s="90"/>
    </row>
    <row r="326" spans="1:7" s="1" customFormat="1" ht="23.25" x14ac:dyDescent="0.35">
      <c r="A326" s="58">
        <f t="shared" si="8"/>
        <v>15.569999999999988</v>
      </c>
      <c r="B326" s="95" t="s">
        <v>269</v>
      </c>
      <c r="C326" s="96">
        <v>12</v>
      </c>
      <c r="D326" s="88" t="s">
        <v>210</v>
      </c>
      <c r="E326" s="97"/>
      <c r="F326" s="97"/>
      <c r="G326" s="90"/>
    </row>
    <row r="327" spans="1:7" s="1" customFormat="1" ht="23.25" x14ac:dyDescent="0.35">
      <c r="A327" s="58">
        <f t="shared" si="8"/>
        <v>15.579999999999988</v>
      </c>
      <c r="B327" s="95" t="s">
        <v>270</v>
      </c>
      <c r="C327" s="96">
        <v>358</v>
      </c>
      <c r="D327" s="88" t="s">
        <v>210</v>
      </c>
      <c r="E327" s="97"/>
      <c r="F327" s="97"/>
      <c r="G327" s="90"/>
    </row>
    <row r="328" spans="1:7" s="1" customFormat="1" ht="23.25" x14ac:dyDescent="0.35">
      <c r="A328" s="58">
        <f t="shared" si="8"/>
        <v>15.589999999999987</v>
      </c>
      <c r="B328" s="99" t="s">
        <v>271</v>
      </c>
      <c r="C328" s="96">
        <v>1</v>
      </c>
      <c r="D328" s="88" t="s">
        <v>212</v>
      </c>
      <c r="E328" s="97"/>
      <c r="F328" s="89"/>
      <c r="G328" s="90"/>
    </row>
    <row r="329" spans="1:7" s="1" customFormat="1" ht="23.25" x14ac:dyDescent="0.35">
      <c r="A329" s="58">
        <f t="shared" si="8"/>
        <v>15.599999999999987</v>
      </c>
      <c r="B329" s="106" t="s">
        <v>272</v>
      </c>
      <c r="C329" s="109">
        <v>14</v>
      </c>
      <c r="D329" s="88" t="s">
        <v>210</v>
      </c>
      <c r="E329" s="118"/>
      <c r="F329" s="97"/>
      <c r="G329" s="90"/>
    </row>
    <row r="330" spans="1:7" s="1" customFormat="1" ht="23.25" x14ac:dyDescent="0.35">
      <c r="A330" s="58">
        <f t="shared" si="8"/>
        <v>15.609999999999987</v>
      </c>
      <c r="B330" s="106" t="s">
        <v>273</v>
      </c>
      <c r="C330" s="119">
        <v>0.3</v>
      </c>
      <c r="D330" s="88" t="s">
        <v>274</v>
      </c>
      <c r="E330" s="97"/>
      <c r="F330" s="97"/>
      <c r="G330" s="90"/>
    </row>
    <row r="331" spans="1:7" s="1" customFormat="1" ht="23.25" x14ac:dyDescent="0.35">
      <c r="A331" s="58"/>
      <c r="E331" s="89"/>
      <c r="F331" s="89"/>
      <c r="G331" s="120"/>
    </row>
    <row r="332" spans="1:7" s="1" customFormat="1" ht="45" x14ac:dyDescent="0.35">
      <c r="A332" s="58"/>
      <c r="B332" s="86" t="s">
        <v>275</v>
      </c>
      <c r="C332" s="121"/>
      <c r="D332" s="122"/>
      <c r="E332" s="121"/>
      <c r="F332" s="87"/>
      <c r="G332" s="123"/>
    </row>
    <row r="333" spans="1:7" s="1" customFormat="1" ht="23.25" x14ac:dyDescent="0.35">
      <c r="A333" s="75">
        <v>16</v>
      </c>
      <c r="B333" s="86" t="s">
        <v>276</v>
      </c>
      <c r="C333" s="87"/>
      <c r="D333" s="88"/>
      <c r="E333" s="87"/>
      <c r="F333" s="89"/>
      <c r="G333" s="90"/>
    </row>
    <row r="334" spans="1:7" s="1" customFormat="1" ht="23.25" x14ac:dyDescent="0.35">
      <c r="A334" s="58">
        <f t="shared" ref="A334:A353" si="9">A333+0.01</f>
        <v>16.010000000000002</v>
      </c>
      <c r="B334" s="1" t="s">
        <v>277</v>
      </c>
      <c r="C334" s="96">
        <v>6</v>
      </c>
      <c r="D334" s="88" t="s">
        <v>210</v>
      </c>
      <c r="E334" s="97"/>
      <c r="F334" s="97"/>
      <c r="G334" s="90"/>
    </row>
    <row r="335" spans="1:7" s="1" customFormat="1" ht="23.25" x14ac:dyDescent="0.35">
      <c r="A335" s="58">
        <f t="shared" si="9"/>
        <v>16.020000000000003</v>
      </c>
      <c r="B335" s="106" t="s">
        <v>278</v>
      </c>
      <c r="C335" s="96">
        <v>6</v>
      </c>
      <c r="D335" s="88" t="s">
        <v>210</v>
      </c>
      <c r="E335" s="97"/>
      <c r="F335" s="97"/>
      <c r="G335" s="90"/>
    </row>
    <row r="336" spans="1:7" s="1" customFormat="1" ht="23.25" x14ac:dyDescent="0.35">
      <c r="A336" s="58">
        <f t="shared" si="9"/>
        <v>16.030000000000005</v>
      </c>
      <c r="B336" s="1" t="s">
        <v>246</v>
      </c>
      <c r="C336" s="96">
        <v>6</v>
      </c>
      <c r="D336" s="88" t="s">
        <v>210</v>
      </c>
      <c r="E336" s="97"/>
      <c r="F336" s="97"/>
      <c r="G336" s="90"/>
    </row>
    <row r="337" spans="1:7" s="1" customFormat="1" ht="23.25" x14ac:dyDescent="0.35">
      <c r="A337" s="58">
        <f t="shared" si="9"/>
        <v>16.040000000000006</v>
      </c>
      <c r="B337" s="106" t="s">
        <v>279</v>
      </c>
      <c r="C337" s="96">
        <v>6</v>
      </c>
      <c r="D337" s="88" t="s">
        <v>210</v>
      </c>
      <c r="E337" s="97"/>
      <c r="F337" s="97"/>
      <c r="G337" s="90"/>
    </row>
    <row r="338" spans="1:7" s="1" customFormat="1" ht="23.25" x14ac:dyDescent="0.35">
      <c r="A338" s="58">
        <f t="shared" si="9"/>
        <v>16.050000000000008</v>
      </c>
      <c r="B338" s="95" t="s">
        <v>280</v>
      </c>
      <c r="C338" s="96">
        <v>6</v>
      </c>
      <c r="D338" s="88" t="s">
        <v>210</v>
      </c>
      <c r="E338" s="97"/>
      <c r="F338" s="97"/>
      <c r="G338" s="90"/>
    </row>
    <row r="339" spans="1:7" s="1" customFormat="1" ht="23.25" x14ac:dyDescent="0.35">
      <c r="A339" s="58">
        <f t="shared" si="9"/>
        <v>16.060000000000009</v>
      </c>
      <c r="B339" s="111" t="s">
        <v>281</v>
      </c>
      <c r="C339" s="96">
        <v>6</v>
      </c>
      <c r="D339" s="88" t="s">
        <v>210</v>
      </c>
      <c r="E339" s="97"/>
      <c r="F339" s="97"/>
      <c r="G339" s="90"/>
    </row>
    <row r="340" spans="1:7" s="1" customFormat="1" ht="23.25" x14ac:dyDescent="0.35">
      <c r="A340" s="58">
        <f t="shared" si="9"/>
        <v>16.070000000000011</v>
      </c>
      <c r="B340" s="98" t="s">
        <v>235</v>
      </c>
      <c r="C340" s="96">
        <v>12</v>
      </c>
      <c r="D340" s="88" t="s">
        <v>212</v>
      </c>
      <c r="E340" s="97"/>
      <c r="F340" s="89"/>
      <c r="G340" s="90"/>
    </row>
    <row r="341" spans="1:7" s="1" customFormat="1" ht="23.25" x14ac:dyDescent="0.35">
      <c r="A341" s="58">
        <f t="shared" si="9"/>
        <v>16.080000000000013</v>
      </c>
      <c r="B341" s="98" t="s">
        <v>282</v>
      </c>
      <c r="C341" s="96">
        <v>6</v>
      </c>
      <c r="D341" s="88" t="s">
        <v>212</v>
      </c>
      <c r="E341" s="97"/>
      <c r="F341" s="89"/>
      <c r="G341" s="90"/>
    </row>
    <row r="342" spans="1:7" s="1" customFormat="1" ht="23.25" x14ac:dyDescent="0.35">
      <c r="A342" s="58">
        <f t="shared" si="9"/>
        <v>16.090000000000014</v>
      </c>
      <c r="B342" s="113" t="s">
        <v>247</v>
      </c>
      <c r="C342" s="114">
        <v>36</v>
      </c>
      <c r="D342" s="88" t="s">
        <v>210</v>
      </c>
      <c r="E342" s="97"/>
      <c r="F342" s="97"/>
      <c r="G342" s="90"/>
    </row>
    <row r="343" spans="1:7" s="1" customFormat="1" ht="23.25" x14ac:dyDescent="0.35">
      <c r="A343" s="58">
        <f t="shared" si="9"/>
        <v>16.100000000000016</v>
      </c>
      <c r="B343" s="98" t="s">
        <v>248</v>
      </c>
      <c r="C343" s="96">
        <v>88</v>
      </c>
      <c r="D343" s="88" t="s">
        <v>212</v>
      </c>
      <c r="E343" s="97"/>
      <c r="F343" s="89"/>
      <c r="G343" s="90"/>
    </row>
    <row r="344" spans="1:7" s="1" customFormat="1" ht="23.25" x14ac:dyDescent="0.35">
      <c r="A344" s="58">
        <f t="shared" si="9"/>
        <v>16.110000000000017</v>
      </c>
      <c r="B344" s="98" t="s">
        <v>249</v>
      </c>
      <c r="C344" s="96">
        <v>36</v>
      </c>
      <c r="D344" s="88" t="s">
        <v>212</v>
      </c>
      <c r="E344" s="97"/>
      <c r="F344" s="89"/>
      <c r="G344" s="90"/>
    </row>
    <row r="345" spans="1:7" s="1" customFormat="1" ht="23.25" x14ac:dyDescent="0.35">
      <c r="A345" s="58">
        <f t="shared" si="9"/>
        <v>16.120000000000019</v>
      </c>
      <c r="B345" s="98" t="s">
        <v>250</v>
      </c>
      <c r="C345" s="96">
        <v>76</v>
      </c>
      <c r="D345" s="88" t="s">
        <v>212</v>
      </c>
      <c r="E345" s="97"/>
      <c r="F345" s="89"/>
      <c r="G345" s="90"/>
    </row>
    <row r="346" spans="1:7" s="1" customFormat="1" ht="23.25" x14ac:dyDescent="0.35">
      <c r="A346" s="58">
        <f t="shared" si="9"/>
        <v>16.13000000000002</v>
      </c>
      <c r="B346" s="99" t="s">
        <v>242</v>
      </c>
      <c r="C346" s="96">
        <v>2</v>
      </c>
      <c r="D346" s="88" t="s">
        <v>212</v>
      </c>
      <c r="E346" s="97"/>
      <c r="F346" s="89"/>
      <c r="G346" s="90"/>
    </row>
    <row r="347" spans="1:7" s="1" customFormat="1" ht="23.25" x14ac:dyDescent="0.35">
      <c r="A347" s="58">
        <f t="shared" si="9"/>
        <v>16.140000000000022</v>
      </c>
      <c r="B347" s="99" t="s">
        <v>283</v>
      </c>
      <c r="C347" s="114">
        <v>2</v>
      </c>
      <c r="D347" s="88" t="s">
        <v>210</v>
      </c>
      <c r="E347" s="97"/>
      <c r="F347" s="97"/>
      <c r="G347" s="90"/>
    </row>
    <row r="348" spans="1:7" s="1" customFormat="1" ht="23.25" x14ac:dyDescent="0.35">
      <c r="A348" s="58">
        <f t="shared" si="9"/>
        <v>16.150000000000023</v>
      </c>
      <c r="B348" s="1" t="s">
        <v>284</v>
      </c>
      <c r="C348" s="96">
        <v>600</v>
      </c>
      <c r="D348" s="88" t="s">
        <v>214</v>
      </c>
      <c r="E348" s="87"/>
      <c r="F348" s="89"/>
      <c r="G348" s="90"/>
    </row>
    <row r="349" spans="1:7" s="1" customFormat="1" ht="23.25" x14ac:dyDescent="0.35">
      <c r="A349" s="58">
        <f t="shared" si="9"/>
        <v>16.160000000000025</v>
      </c>
      <c r="B349" s="1" t="s">
        <v>285</v>
      </c>
      <c r="C349" s="96">
        <v>300</v>
      </c>
      <c r="D349" s="88" t="s">
        <v>214</v>
      </c>
      <c r="E349" s="87"/>
      <c r="F349" s="89"/>
      <c r="G349" s="90"/>
    </row>
    <row r="350" spans="1:7" s="1" customFormat="1" ht="23.25" x14ac:dyDescent="0.35">
      <c r="A350" s="58">
        <f t="shared" si="9"/>
        <v>16.170000000000027</v>
      </c>
      <c r="B350" s="95" t="s">
        <v>266</v>
      </c>
      <c r="C350" s="96">
        <v>120</v>
      </c>
      <c r="D350" s="88" t="s">
        <v>210</v>
      </c>
      <c r="E350" s="97"/>
      <c r="F350" s="97"/>
      <c r="G350" s="90"/>
    </row>
    <row r="351" spans="1:7" s="1" customFormat="1" ht="23.25" x14ac:dyDescent="0.35">
      <c r="A351" s="58">
        <f t="shared" si="9"/>
        <v>16.180000000000028</v>
      </c>
      <c r="B351" s="95" t="s">
        <v>267</v>
      </c>
      <c r="C351" s="96">
        <v>120</v>
      </c>
      <c r="D351" s="88" t="s">
        <v>210</v>
      </c>
      <c r="E351" s="97"/>
      <c r="F351" s="97"/>
      <c r="G351" s="90"/>
    </row>
    <row r="352" spans="1:7" s="1" customFormat="1" ht="23.25" x14ac:dyDescent="0.35">
      <c r="A352" s="58">
        <f t="shared" si="9"/>
        <v>16.19000000000003</v>
      </c>
      <c r="B352" s="106" t="s">
        <v>272</v>
      </c>
      <c r="C352" s="124">
        <v>7</v>
      </c>
      <c r="D352" s="88" t="s">
        <v>210</v>
      </c>
      <c r="E352" s="118"/>
      <c r="F352" s="97"/>
      <c r="G352" s="90"/>
    </row>
    <row r="353" spans="1:7" s="1" customFormat="1" ht="23.25" x14ac:dyDescent="0.35">
      <c r="A353" s="58">
        <f t="shared" si="9"/>
        <v>16.200000000000031</v>
      </c>
      <c r="B353" s="106" t="s">
        <v>273</v>
      </c>
      <c r="C353" s="119">
        <v>0.3</v>
      </c>
      <c r="D353" s="88" t="s">
        <v>274</v>
      </c>
      <c r="E353" s="97"/>
      <c r="F353" s="97"/>
      <c r="G353" s="90"/>
    </row>
    <row r="354" spans="1:7" s="1" customFormat="1" ht="23.25" x14ac:dyDescent="0.35">
      <c r="E354" s="89"/>
      <c r="F354" s="89"/>
      <c r="G354" s="120"/>
    </row>
    <row r="355" spans="1:7" s="1" customFormat="1" ht="24" thickBot="1" x14ac:dyDescent="0.4">
      <c r="A355" s="58"/>
      <c r="B355" s="9"/>
      <c r="C355" s="7"/>
      <c r="D355" s="6"/>
      <c r="E355" s="23"/>
      <c r="F355" s="23"/>
      <c r="G355" s="36"/>
    </row>
    <row r="356" spans="1:7" s="2" customFormat="1" ht="24" thickBot="1" x14ac:dyDescent="0.25">
      <c r="A356" s="18"/>
      <c r="B356" s="19" t="s">
        <v>10</v>
      </c>
      <c r="C356" s="38"/>
      <c r="D356" s="38"/>
      <c r="E356" s="38"/>
      <c r="F356" s="39"/>
      <c r="G356" s="40"/>
    </row>
    <row r="357" spans="1:7" s="2" customFormat="1" ht="23.25" x14ac:dyDescent="0.2">
      <c r="A357" s="18"/>
      <c r="B357" s="20"/>
      <c r="C357" s="36"/>
      <c r="D357" s="36"/>
      <c r="E357" s="36"/>
      <c r="F357" s="23"/>
      <c r="G357" s="34"/>
    </row>
    <row r="358" spans="1:7" s="2" customFormat="1" ht="23.25" x14ac:dyDescent="0.2">
      <c r="A358" s="18"/>
      <c r="B358" s="20" t="s">
        <v>11</v>
      </c>
      <c r="C358" s="41"/>
      <c r="D358" s="36"/>
      <c r="E358" s="42"/>
      <c r="F358" s="36"/>
      <c r="G358" s="36"/>
    </row>
    <row r="359" spans="1:7" s="2" customFormat="1" ht="23.25" x14ac:dyDescent="0.2">
      <c r="A359" s="18"/>
      <c r="B359" s="18" t="s">
        <v>12</v>
      </c>
      <c r="C359" s="43">
        <v>0.1</v>
      </c>
      <c r="D359" s="23"/>
      <c r="E359" s="23"/>
      <c r="F359" s="44"/>
      <c r="G359" s="36"/>
    </row>
    <row r="360" spans="1:7" s="2" customFormat="1" ht="23.25" x14ac:dyDescent="0.2">
      <c r="A360" s="18"/>
      <c r="B360" s="18" t="s">
        <v>13</v>
      </c>
      <c r="C360" s="43">
        <v>0.03</v>
      </c>
      <c r="D360" s="23"/>
      <c r="E360" s="23"/>
      <c r="F360" s="44"/>
      <c r="G360" s="36"/>
    </row>
    <row r="361" spans="1:7" s="2" customFormat="1" ht="23.25" x14ac:dyDescent="0.2">
      <c r="A361" s="18"/>
      <c r="B361" s="18" t="s">
        <v>14</v>
      </c>
      <c r="C361" s="43">
        <v>0.05</v>
      </c>
      <c r="D361" s="23"/>
      <c r="E361" s="23"/>
      <c r="F361" s="44"/>
      <c r="G361" s="36"/>
    </row>
    <row r="362" spans="1:7" s="2" customFormat="1" ht="23.25" x14ac:dyDescent="0.2">
      <c r="A362" s="18"/>
      <c r="B362" s="18" t="s">
        <v>15</v>
      </c>
      <c r="C362" s="43">
        <v>0.04</v>
      </c>
      <c r="D362" s="23"/>
      <c r="E362" s="23"/>
      <c r="F362" s="44"/>
      <c r="G362" s="36"/>
    </row>
    <row r="363" spans="1:7" s="2" customFormat="1" ht="23.25" x14ac:dyDescent="0.2">
      <c r="A363" s="18"/>
      <c r="B363" s="18" t="s">
        <v>16</v>
      </c>
      <c r="C363" s="43">
        <v>0.04</v>
      </c>
      <c r="D363" s="23"/>
      <c r="E363" s="23"/>
      <c r="F363" s="44"/>
      <c r="G363" s="36"/>
    </row>
    <row r="364" spans="1:7" s="2" customFormat="1" ht="23.25" x14ac:dyDescent="0.2">
      <c r="A364" s="18"/>
      <c r="B364" s="18" t="s">
        <v>17</v>
      </c>
      <c r="C364" s="43">
        <v>0.01</v>
      </c>
      <c r="D364" s="23"/>
      <c r="E364" s="23"/>
      <c r="F364" s="44"/>
      <c r="G364" s="36"/>
    </row>
    <row r="365" spans="1:7" s="2" customFormat="1" ht="23.25" x14ac:dyDescent="0.2">
      <c r="A365" s="18"/>
      <c r="B365" s="18" t="s">
        <v>18</v>
      </c>
      <c r="C365" s="43">
        <v>0.05</v>
      </c>
      <c r="D365" s="23"/>
      <c r="E365" s="23"/>
      <c r="F365" s="44"/>
      <c r="G365" s="36"/>
    </row>
    <row r="366" spans="1:7" s="2" customFormat="1" ht="23.25" x14ac:dyDescent="0.2">
      <c r="A366" s="18"/>
      <c r="B366" s="18" t="s">
        <v>20</v>
      </c>
      <c r="C366" s="43">
        <v>0.18</v>
      </c>
      <c r="D366" s="23"/>
      <c r="E366" s="23"/>
      <c r="F366" s="44"/>
      <c r="G366" s="36"/>
    </row>
    <row r="367" spans="1:7" s="2" customFormat="1" ht="23.25" x14ac:dyDescent="0.2">
      <c r="A367" s="18"/>
      <c r="B367" s="18" t="s">
        <v>19</v>
      </c>
      <c r="C367" s="43">
        <v>1E-3</v>
      </c>
      <c r="D367" s="23"/>
      <c r="E367" s="23"/>
      <c r="F367" s="44"/>
      <c r="G367" s="36"/>
    </row>
    <row r="368" spans="1:7" s="2" customFormat="1" ht="24" thickBot="1" x14ac:dyDescent="0.25">
      <c r="A368" s="18"/>
      <c r="B368" s="18"/>
      <c r="C368" s="43"/>
      <c r="D368" s="23"/>
      <c r="E368" s="23"/>
      <c r="F368" s="44"/>
      <c r="G368" s="36">
        <f>SUM(F359:F367)</f>
        <v>0</v>
      </c>
    </row>
    <row r="369" spans="1:8" s="2" customFormat="1" ht="24" thickBot="1" x14ac:dyDescent="0.25">
      <c r="A369" s="5"/>
      <c r="B369" s="21" t="s">
        <v>9</v>
      </c>
      <c r="C369" s="45"/>
      <c r="D369" s="39"/>
      <c r="E369" s="46"/>
      <c r="F369" s="47"/>
      <c r="G369" s="48">
        <f>G356+G368</f>
        <v>0</v>
      </c>
    </row>
    <row r="370" spans="1:8" s="2" customFormat="1" ht="23.25" x14ac:dyDescent="0.2">
      <c r="A370" s="5"/>
      <c r="B370" s="80"/>
      <c r="C370" s="81"/>
      <c r="D370" s="23"/>
      <c r="E370" s="44"/>
      <c r="F370" s="82"/>
      <c r="G370" s="83"/>
    </row>
    <row r="371" spans="1:8" s="2" customFormat="1" ht="23.25" x14ac:dyDescent="0.2">
      <c r="A371" s="5"/>
      <c r="B371" s="80"/>
      <c r="C371" s="81"/>
      <c r="D371" s="23"/>
      <c r="E371" s="44"/>
      <c r="F371" s="82"/>
      <c r="G371" s="83"/>
    </row>
    <row r="372" spans="1:8" s="3" customFormat="1" ht="23.25" x14ac:dyDescent="0.3">
      <c r="A372" s="5"/>
      <c r="B372" s="76"/>
      <c r="C372" s="18"/>
      <c r="D372" s="10"/>
      <c r="E372" s="18"/>
      <c r="F372" s="18"/>
      <c r="G372" s="49"/>
      <c r="H372" s="2"/>
    </row>
    <row r="373" spans="1:8" s="3" customFormat="1" ht="23.25" x14ac:dyDescent="0.3">
      <c r="A373" s="5"/>
      <c r="B373" s="76"/>
      <c r="C373" s="18"/>
      <c r="D373" s="10"/>
      <c r="E373" s="18"/>
      <c r="F373" s="18"/>
      <c r="G373" s="49"/>
      <c r="H373" s="2"/>
    </row>
    <row r="374" spans="1:8" s="3" customFormat="1" ht="23.25" x14ac:dyDescent="0.3">
      <c r="A374" s="5"/>
      <c r="B374" s="76"/>
      <c r="C374" s="18"/>
      <c r="D374" s="10"/>
      <c r="E374" s="18"/>
      <c r="F374" s="18"/>
      <c r="G374" s="49"/>
    </row>
    <row r="375" spans="1:8" s="3" customFormat="1" ht="23.25" x14ac:dyDescent="0.3">
      <c r="A375" s="5"/>
      <c r="B375" s="76"/>
      <c r="C375" s="18"/>
      <c r="D375" s="10"/>
      <c r="E375" s="18"/>
      <c r="F375" s="18"/>
      <c r="G375" s="49"/>
    </row>
    <row r="376" spans="1:8" s="3" customFormat="1" ht="23.25" x14ac:dyDescent="0.3">
      <c r="A376" s="5"/>
      <c r="B376" s="17"/>
      <c r="C376" s="18"/>
      <c r="D376" s="22"/>
      <c r="E376" s="18"/>
      <c r="F376" s="18"/>
      <c r="G376" s="49"/>
    </row>
    <row r="377" spans="1:8" s="3" customFormat="1" ht="23.25" x14ac:dyDescent="0.3">
      <c r="A377" s="5"/>
      <c r="B377" s="17"/>
      <c r="C377" s="18"/>
      <c r="D377" s="22"/>
      <c r="E377" s="18"/>
      <c r="F377" s="18"/>
      <c r="G377" s="49"/>
    </row>
    <row r="378" spans="1:8" s="3" customFormat="1" ht="23.25" x14ac:dyDescent="0.3">
      <c r="A378" s="5"/>
      <c r="B378" s="22"/>
      <c r="C378" s="23"/>
      <c r="D378" s="8"/>
      <c r="E378" s="23"/>
      <c r="F378" s="23"/>
      <c r="G378" s="49"/>
    </row>
    <row r="379" spans="1:8" s="3" customFormat="1" ht="23.25" x14ac:dyDescent="0.3">
      <c r="A379" s="5"/>
      <c r="B379" s="22"/>
      <c r="C379" s="23"/>
      <c r="D379" s="8"/>
      <c r="E379" s="23"/>
      <c r="F379" s="23"/>
      <c r="G379" s="49"/>
    </row>
    <row r="380" spans="1:8" s="3" customFormat="1" ht="23.25" x14ac:dyDescent="0.3">
      <c r="A380" s="22"/>
      <c r="B380" s="76"/>
      <c r="C380" s="23"/>
      <c r="D380" s="50"/>
      <c r="E380" s="23"/>
      <c r="F380" s="23"/>
      <c r="G380" s="36"/>
    </row>
    <row r="381" spans="1:8" s="3" customFormat="1" ht="23.25" x14ac:dyDescent="0.3">
      <c r="A381" s="22"/>
      <c r="B381" s="76"/>
      <c r="C381" s="50"/>
      <c r="D381" s="8"/>
      <c r="E381" s="23"/>
      <c r="F381" s="23"/>
      <c r="G381" s="36"/>
    </row>
    <row r="382" spans="1:8" s="3" customFormat="1" ht="23.25" x14ac:dyDescent="0.3">
      <c r="A382" s="22"/>
      <c r="B382" s="17"/>
      <c r="C382" s="23"/>
      <c r="D382" s="8"/>
      <c r="E382" s="23"/>
      <c r="F382" s="50"/>
      <c r="G382" s="36"/>
    </row>
    <row r="383" spans="1:8" s="3" customFormat="1" ht="15.75" customHeight="1" x14ac:dyDescent="0.3">
      <c r="A383" s="22"/>
      <c r="B383" s="18"/>
      <c r="C383" s="8"/>
      <c r="D383" s="23"/>
      <c r="E383" s="23"/>
      <c r="F383" s="23"/>
      <c r="G383" s="36"/>
    </row>
    <row r="384" spans="1:8" s="3" customFormat="1" ht="15.75" customHeight="1" x14ac:dyDescent="0.3">
      <c r="A384" s="22"/>
      <c r="B384" s="18"/>
      <c r="C384" s="8"/>
      <c r="D384" s="23"/>
      <c r="E384" s="23"/>
      <c r="F384" s="23"/>
      <c r="G384" s="36"/>
    </row>
    <row r="385" spans="1:7" s="3" customFormat="1" ht="15.75" customHeight="1" x14ac:dyDescent="0.3">
      <c r="A385" s="22"/>
      <c r="B385" s="10"/>
      <c r="C385" s="37"/>
      <c r="D385" s="23"/>
      <c r="E385" s="23"/>
      <c r="F385" s="23"/>
      <c r="G385" s="36"/>
    </row>
    <row r="386" spans="1:7" s="3" customFormat="1" ht="15.75" customHeight="1" x14ac:dyDescent="0.3">
      <c r="A386" s="22"/>
      <c r="B386" s="22"/>
      <c r="C386" s="8"/>
      <c r="D386" s="23"/>
      <c r="E386" s="23"/>
      <c r="F386" s="23"/>
      <c r="G386" s="36"/>
    </row>
    <row r="387" spans="1:7" s="3" customFormat="1" ht="23.25" x14ac:dyDescent="0.3">
      <c r="A387" s="22"/>
      <c r="B387" s="18"/>
      <c r="C387" s="8"/>
      <c r="D387" s="23"/>
      <c r="E387" s="23"/>
      <c r="F387" s="23"/>
      <c r="G387" s="36"/>
    </row>
    <row r="388" spans="1:7" s="3" customFormat="1" ht="15.75" customHeight="1" x14ac:dyDescent="0.3">
      <c r="A388" s="22"/>
      <c r="B388" s="22"/>
      <c r="C388" s="23"/>
      <c r="D388" s="8"/>
      <c r="E388" s="23"/>
      <c r="F388" s="23"/>
      <c r="G388" s="36"/>
    </row>
    <row r="389" spans="1:7" s="3" customFormat="1" ht="15.75" customHeight="1" x14ac:dyDescent="0.3">
      <c r="A389" s="22"/>
      <c r="B389" s="22"/>
      <c r="C389" s="23"/>
      <c r="D389" s="8"/>
      <c r="E389" s="23"/>
      <c r="F389" s="23"/>
      <c r="G389" s="36"/>
    </row>
    <row r="390" spans="1:7" s="3" customFormat="1" ht="15.75" customHeight="1" x14ac:dyDescent="0.3">
      <c r="A390" s="22"/>
      <c r="B390" s="22"/>
      <c r="C390" s="23"/>
      <c r="D390" s="8"/>
      <c r="E390" s="23"/>
      <c r="F390" s="23"/>
      <c r="G390" s="36"/>
    </row>
    <row r="391" spans="1:7" s="3" customFormat="1" ht="15.75" customHeight="1" x14ac:dyDescent="0.3">
      <c r="A391" s="22"/>
      <c r="B391" s="22"/>
      <c r="C391" s="23"/>
      <c r="D391" s="8"/>
      <c r="E391" s="23"/>
      <c r="F391" s="23"/>
      <c r="G391" s="36"/>
    </row>
    <row r="392" spans="1:7" s="3" customFormat="1" ht="15.75" customHeight="1" x14ac:dyDescent="0.3">
      <c r="A392" s="22"/>
      <c r="B392" s="22"/>
      <c r="C392" s="23"/>
      <c r="D392" s="8"/>
      <c r="E392" s="23"/>
      <c r="F392" s="23"/>
      <c r="G392" s="36"/>
    </row>
    <row r="393" spans="1:7" s="3" customFormat="1" ht="15.75" customHeight="1" x14ac:dyDescent="0.3">
      <c r="A393" s="22"/>
      <c r="B393" s="22"/>
      <c r="C393" s="23"/>
      <c r="D393" s="8"/>
      <c r="E393" s="23"/>
      <c r="F393" s="23"/>
      <c r="G393" s="36"/>
    </row>
    <row r="394" spans="1:7" s="3" customFormat="1" ht="15.75" customHeight="1" x14ac:dyDescent="0.3">
      <c r="A394" s="22"/>
      <c r="B394" s="22"/>
      <c r="C394" s="23"/>
      <c r="D394" s="8"/>
      <c r="E394" s="23"/>
      <c r="F394" s="23"/>
      <c r="G394" s="36"/>
    </row>
    <row r="395" spans="1:7" s="3" customFormat="1" ht="15.75" customHeight="1" x14ac:dyDescent="0.3">
      <c r="A395" s="22"/>
      <c r="B395" s="22"/>
      <c r="C395" s="23"/>
      <c r="D395" s="8"/>
      <c r="E395" s="23"/>
      <c r="F395" s="23"/>
      <c r="G395" s="36"/>
    </row>
    <row r="396" spans="1:7" s="3" customFormat="1" ht="15.75" customHeight="1" x14ac:dyDescent="0.3">
      <c r="A396" s="22"/>
      <c r="B396" s="22"/>
      <c r="C396" s="23"/>
      <c r="D396" s="8"/>
      <c r="E396" s="23"/>
      <c r="F396" s="23"/>
      <c r="G396" s="36"/>
    </row>
    <row r="397" spans="1:7" s="3" customFormat="1" ht="15.75" customHeight="1" x14ac:dyDescent="0.3">
      <c r="A397" s="22"/>
      <c r="B397" s="22"/>
      <c r="C397" s="23"/>
      <c r="D397" s="8"/>
      <c r="E397" s="23"/>
      <c r="F397" s="23"/>
      <c r="G397" s="36"/>
    </row>
    <row r="398" spans="1:7" s="3" customFormat="1" ht="15.75" customHeight="1" x14ac:dyDescent="0.3">
      <c r="A398" s="22"/>
      <c r="B398" s="22"/>
      <c r="C398" s="23"/>
      <c r="D398" s="8"/>
      <c r="E398" s="23"/>
      <c r="F398" s="23"/>
      <c r="G398" s="36"/>
    </row>
    <row r="399" spans="1:7" s="3" customFormat="1" ht="15.75" customHeight="1" x14ac:dyDescent="0.3">
      <c r="A399" s="22"/>
      <c r="B399" s="22"/>
      <c r="C399" s="23"/>
      <c r="D399" s="8"/>
      <c r="E399" s="23"/>
      <c r="F399" s="23"/>
      <c r="G399" s="36"/>
    </row>
    <row r="400" spans="1:7" s="3" customFormat="1" ht="15.75" customHeight="1" x14ac:dyDescent="0.3">
      <c r="A400" s="22"/>
      <c r="B400" s="22"/>
      <c r="C400" s="23"/>
      <c r="D400" s="8"/>
      <c r="E400" s="23"/>
      <c r="F400" s="23"/>
      <c r="G400" s="36"/>
    </row>
    <row r="401" spans="1:7" s="3" customFormat="1" ht="15.75" customHeight="1" x14ac:dyDescent="0.3">
      <c r="A401" s="22"/>
      <c r="B401" s="22"/>
      <c r="C401" s="23"/>
      <c r="D401" s="8"/>
      <c r="E401" s="23"/>
      <c r="F401" s="23"/>
      <c r="G401" s="36"/>
    </row>
    <row r="402" spans="1:7" s="3" customFormat="1" ht="15.75" customHeight="1" x14ac:dyDescent="0.3">
      <c r="A402" s="22"/>
      <c r="B402" s="22"/>
      <c r="C402" s="23"/>
      <c r="D402" s="8"/>
      <c r="E402" s="23"/>
      <c r="F402" s="23"/>
      <c r="G402" s="36"/>
    </row>
    <row r="403" spans="1:7" s="3" customFormat="1" ht="15.75" customHeight="1" x14ac:dyDescent="0.3">
      <c r="A403" s="22"/>
      <c r="B403" s="22"/>
      <c r="C403" s="23"/>
      <c r="D403" s="8"/>
      <c r="E403" s="23"/>
      <c r="F403" s="23"/>
      <c r="G403" s="36"/>
    </row>
    <row r="404" spans="1:7" s="3" customFormat="1" ht="15.75" customHeight="1" x14ac:dyDescent="0.3">
      <c r="A404" s="22"/>
      <c r="B404" s="22"/>
      <c r="C404" s="23"/>
      <c r="D404" s="8"/>
      <c r="E404" s="23"/>
      <c r="F404" s="23"/>
      <c r="G404" s="36"/>
    </row>
    <row r="405" spans="1:7" s="3" customFormat="1" ht="15.75" customHeight="1" x14ac:dyDescent="0.3">
      <c r="A405" s="22"/>
      <c r="B405" s="22"/>
      <c r="C405" s="23"/>
      <c r="D405" s="8"/>
      <c r="E405" s="23"/>
      <c r="F405" s="23"/>
      <c r="G405" s="36"/>
    </row>
    <row r="406" spans="1:7" s="3" customFormat="1" ht="15.75" customHeight="1" x14ac:dyDescent="0.3">
      <c r="A406" s="22"/>
      <c r="B406" s="22"/>
      <c r="C406" s="23"/>
      <c r="D406" s="8"/>
      <c r="E406" s="23"/>
      <c r="F406" s="23"/>
      <c r="G406" s="36"/>
    </row>
    <row r="407" spans="1:7" s="3" customFormat="1" ht="15.75" customHeight="1" x14ac:dyDescent="0.3">
      <c r="A407" s="22"/>
      <c r="B407" s="22"/>
      <c r="C407" s="23"/>
      <c r="D407" s="8"/>
      <c r="E407" s="23"/>
      <c r="F407" s="23"/>
      <c r="G407" s="36"/>
    </row>
    <row r="408" spans="1:7" s="3" customFormat="1" ht="15.75" customHeight="1" x14ac:dyDescent="0.3">
      <c r="A408" s="22"/>
      <c r="B408" s="22"/>
      <c r="C408" s="23"/>
      <c r="D408" s="8"/>
      <c r="E408" s="23"/>
      <c r="F408" s="23"/>
      <c r="G408" s="36"/>
    </row>
    <row r="409" spans="1:7" s="3" customFormat="1" ht="15.75" customHeight="1" x14ac:dyDescent="0.3">
      <c r="A409" s="22"/>
      <c r="B409" s="22"/>
      <c r="C409" s="23"/>
      <c r="D409" s="8"/>
      <c r="E409" s="23"/>
      <c r="F409" s="23"/>
      <c r="G409" s="36"/>
    </row>
    <row r="410" spans="1:7" s="3" customFormat="1" ht="15.75" customHeight="1" x14ac:dyDescent="0.3">
      <c r="A410" s="22"/>
      <c r="B410" s="22"/>
      <c r="C410" s="23"/>
      <c r="D410" s="8"/>
      <c r="E410" s="23"/>
      <c r="F410" s="23"/>
      <c r="G410" s="36"/>
    </row>
    <row r="411" spans="1:7" s="3" customFormat="1" ht="15.75" customHeight="1" x14ac:dyDescent="0.3">
      <c r="A411" s="22"/>
      <c r="B411" s="22"/>
      <c r="C411" s="23"/>
      <c r="D411" s="8"/>
      <c r="E411" s="23"/>
      <c r="F411" s="23"/>
      <c r="G411" s="36"/>
    </row>
    <row r="412" spans="1:7" s="3" customFormat="1" ht="15.75" customHeight="1" x14ac:dyDescent="0.3">
      <c r="A412" s="22"/>
      <c r="B412" s="22"/>
      <c r="C412" s="23"/>
      <c r="D412" s="8"/>
      <c r="E412" s="23"/>
      <c r="F412" s="23"/>
      <c r="G412" s="36"/>
    </row>
    <row r="413" spans="1:7" s="3" customFormat="1" ht="15.75" customHeight="1" x14ac:dyDescent="0.3">
      <c r="A413" s="22"/>
      <c r="B413" s="22"/>
      <c r="C413" s="23"/>
      <c r="D413" s="8"/>
      <c r="E413" s="23"/>
      <c r="F413" s="23"/>
      <c r="G413" s="36"/>
    </row>
    <row r="414" spans="1:7" s="3" customFormat="1" ht="15.75" customHeight="1" x14ac:dyDescent="0.3">
      <c r="A414" s="22"/>
      <c r="B414" s="22"/>
      <c r="C414" s="23"/>
      <c r="D414" s="8"/>
      <c r="E414" s="23"/>
      <c r="F414" s="23"/>
      <c r="G414" s="36"/>
    </row>
    <row r="415" spans="1:7" s="3" customFormat="1" ht="15.75" customHeight="1" x14ac:dyDescent="0.3">
      <c r="A415" s="22"/>
      <c r="B415" s="22"/>
      <c r="C415" s="23"/>
      <c r="D415" s="8"/>
      <c r="E415" s="23"/>
      <c r="F415" s="23"/>
      <c r="G415" s="36"/>
    </row>
    <row r="416" spans="1:7" s="3" customFormat="1" ht="15.75" customHeight="1" x14ac:dyDescent="0.3">
      <c r="A416" s="22"/>
      <c r="B416" s="22"/>
      <c r="C416" s="23"/>
      <c r="D416" s="8"/>
      <c r="E416" s="23"/>
      <c r="F416" s="23"/>
      <c r="G416" s="36"/>
    </row>
    <row r="417" spans="1:7" s="3" customFormat="1" ht="15.75" customHeight="1" x14ac:dyDescent="0.3">
      <c r="A417" s="22"/>
      <c r="B417" s="22"/>
      <c r="C417" s="23"/>
      <c r="D417" s="8"/>
      <c r="E417" s="23"/>
      <c r="F417" s="23"/>
      <c r="G417" s="36"/>
    </row>
    <row r="418" spans="1:7" s="3" customFormat="1" ht="15.75" customHeight="1" x14ac:dyDescent="0.3">
      <c r="A418" s="22"/>
      <c r="B418" s="22"/>
      <c r="C418" s="23"/>
      <c r="D418" s="8"/>
      <c r="E418" s="23"/>
      <c r="F418" s="23"/>
      <c r="G418" s="36"/>
    </row>
    <row r="419" spans="1:7" s="3" customFormat="1" ht="15.75" customHeight="1" x14ac:dyDescent="0.3">
      <c r="A419" s="22"/>
      <c r="B419" s="22"/>
      <c r="C419" s="23"/>
      <c r="D419" s="8"/>
      <c r="E419" s="23"/>
      <c r="F419" s="23"/>
      <c r="G419" s="36"/>
    </row>
    <row r="420" spans="1:7" s="3" customFormat="1" ht="15.75" customHeight="1" x14ac:dyDescent="0.3">
      <c r="A420" s="22"/>
      <c r="B420" s="22"/>
      <c r="C420" s="23"/>
      <c r="D420" s="8"/>
      <c r="E420" s="23"/>
      <c r="F420" s="23"/>
      <c r="G420" s="36"/>
    </row>
    <row r="421" spans="1:7" s="3" customFormat="1" ht="15.75" customHeight="1" x14ac:dyDescent="0.3">
      <c r="A421" s="22"/>
      <c r="B421" s="22"/>
      <c r="C421" s="23"/>
      <c r="D421" s="8"/>
      <c r="E421" s="23"/>
      <c r="F421" s="23"/>
      <c r="G421" s="36"/>
    </row>
    <row r="422" spans="1:7" s="3" customFormat="1" ht="15.75" customHeight="1" x14ac:dyDescent="0.3">
      <c r="A422" s="22"/>
      <c r="B422" s="22"/>
      <c r="C422" s="23"/>
      <c r="D422" s="8"/>
      <c r="E422" s="23"/>
      <c r="F422" s="23"/>
      <c r="G422" s="36"/>
    </row>
    <row r="423" spans="1:7" s="3" customFormat="1" ht="15.75" customHeight="1" x14ac:dyDescent="0.3">
      <c r="A423" s="22"/>
      <c r="B423" s="22"/>
      <c r="C423" s="23"/>
      <c r="D423" s="8"/>
      <c r="E423" s="23"/>
      <c r="F423" s="23"/>
      <c r="G423" s="36"/>
    </row>
    <row r="424" spans="1:7" s="3" customFormat="1" ht="15.75" customHeight="1" x14ac:dyDescent="0.3">
      <c r="A424" s="22"/>
      <c r="B424" s="22"/>
      <c r="C424" s="23"/>
      <c r="D424" s="8"/>
      <c r="E424" s="23"/>
      <c r="F424" s="23"/>
      <c r="G424" s="36"/>
    </row>
    <row r="425" spans="1:7" s="3" customFormat="1" ht="15.75" customHeight="1" x14ac:dyDescent="0.3">
      <c r="A425" s="22"/>
      <c r="B425" s="22"/>
      <c r="C425" s="23"/>
      <c r="D425" s="8"/>
      <c r="E425" s="23"/>
      <c r="F425" s="23"/>
      <c r="G425" s="36"/>
    </row>
    <row r="426" spans="1:7" s="3" customFormat="1" ht="15.75" customHeight="1" x14ac:dyDescent="0.3">
      <c r="A426" s="22"/>
      <c r="B426" s="22"/>
      <c r="C426" s="23"/>
      <c r="D426" s="8"/>
      <c r="E426" s="23"/>
      <c r="F426" s="23"/>
      <c r="G426" s="36"/>
    </row>
    <row r="427" spans="1:7" s="3" customFormat="1" ht="15.75" customHeight="1" x14ac:dyDescent="0.3">
      <c r="A427" s="22"/>
      <c r="B427" s="22"/>
      <c r="C427" s="23"/>
      <c r="D427" s="8"/>
      <c r="E427" s="23"/>
      <c r="F427" s="23"/>
      <c r="G427" s="36"/>
    </row>
    <row r="428" spans="1:7" s="3" customFormat="1" ht="15.75" customHeight="1" x14ac:dyDescent="0.3">
      <c r="A428" s="22"/>
      <c r="B428" s="22"/>
      <c r="C428" s="23"/>
      <c r="D428" s="8"/>
      <c r="E428" s="23"/>
      <c r="F428" s="23"/>
      <c r="G428" s="36"/>
    </row>
    <row r="429" spans="1:7" s="3" customFormat="1" ht="15.75" customHeight="1" x14ac:dyDescent="0.3">
      <c r="A429" s="22"/>
      <c r="B429" s="22"/>
      <c r="C429" s="23"/>
      <c r="D429" s="8"/>
      <c r="E429" s="23"/>
      <c r="F429" s="23"/>
      <c r="G429" s="36"/>
    </row>
    <row r="430" spans="1:7" s="3" customFormat="1" ht="15.75" customHeight="1" x14ac:dyDescent="0.3">
      <c r="A430" s="22"/>
      <c r="B430" s="22"/>
      <c r="C430" s="23"/>
      <c r="D430" s="8"/>
      <c r="E430" s="23"/>
      <c r="F430" s="23"/>
      <c r="G430" s="36"/>
    </row>
    <row r="431" spans="1:7" s="3" customFormat="1" ht="15.75" customHeight="1" x14ac:dyDescent="0.3">
      <c r="A431" s="22"/>
      <c r="B431" s="22"/>
      <c r="C431" s="23"/>
      <c r="D431" s="8"/>
      <c r="E431" s="23"/>
      <c r="F431" s="23"/>
      <c r="G431" s="36"/>
    </row>
    <row r="432" spans="1:7" s="3" customFormat="1" ht="15.75" customHeight="1" x14ac:dyDescent="0.3">
      <c r="A432" s="22"/>
      <c r="B432" s="22"/>
      <c r="C432" s="23"/>
      <c r="D432" s="8"/>
      <c r="E432" s="23"/>
      <c r="F432" s="23"/>
      <c r="G432" s="36"/>
    </row>
    <row r="433" spans="1:7" s="3" customFormat="1" ht="15.75" customHeight="1" x14ac:dyDescent="0.3">
      <c r="A433" s="22"/>
      <c r="B433" s="22"/>
      <c r="C433" s="23"/>
      <c r="D433" s="8"/>
      <c r="E433" s="23"/>
      <c r="F433" s="23"/>
      <c r="G433" s="36"/>
    </row>
    <row r="434" spans="1:7" s="3" customFormat="1" ht="15.75" customHeight="1" x14ac:dyDescent="0.3">
      <c r="A434" s="22"/>
      <c r="B434" s="22"/>
      <c r="C434" s="23"/>
      <c r="D434" s="8"/>
      <c r="E434" s="23"/>
      <c r="F434" s="23"/>
      <c r="G434" s="36"/>
    </row>
    <row r="435" spans="1:7" s="3" customFormat="1" ht="15.75" customHeight="1" x14ac:dyDescent="0.3">
      <c r="A435" s="22"/>
      <c r="B435" s="22"/>
      <c r="C435" s="23"/>
      <c r="D435" s="8"/>
      <c r="E435" s="23"/>
      <c r="F435" s="23"/>
      <c r="G435" s="36"/>
    </row>
    <row r="436" spans="1:7" s="3" customFormat="1" ht="15.75" customHeight="1" x14ac:dyDescent="0.3">
      <c r="A436" s="22"/>
      <c r="B436" s="22"/>
      <c r="C436" s="23"/>
      <c r="D436" s="8"/>
      <c r="E436" s="23"/>
      <c r="F436" s="23"/>
      <c r="G436" s="36"/>
    </row>
    <row r="437" spans="1:7" s="3" customFormat="1" ht="15.75" customHeight="1" x14ac:dyDescent="0.3">
      <c r="A437" s="22"/>
      <c r="B437" s="22"/>
      <c r="C437" s="23"/>
      <c r="D437" s="8"/>
      <c r="E437" s="23"/>
      <c r="F437" s="23"/>
      <c r="G437" s="36"/>
    </row>
    <row r="438" spans="1:7" s="3" customFormat="1" ht="15.75" customHeight="1" x14ac:dyDescent="0.3">
      <c r="A438" s="22"/>
      <c r="B438" s="22"/>
      <c r="C438" s="23"/>
      <c r="D438" s="8"/>
      <c r="E438" s="23"/>
      <c r="F438" s="23"/>
      <c r="G438" s="36"/>
    </row>
    <row r="439" spans="1:7" s="3" customFormat="1" ht="15.75" customHeight="1" x14ac:dyDescent="0.3">
      <c r="A439" s="22"/>
      <c r="B439" s="22"/>
      <c r="C439" s="23"/>
      <c r="D439" s="8"/>
      <c r="E439" s="23"/>
      <c r="F439" s="23"/>
      <c r="G439" s="36"/>
    </row>
    <row r="440" spans="1:7" s="3" customFormat="1" ht="15.75" customHeight="1" x14ac:dyDescent="0.3">
      <c r="A440" s="22"/>
      <c r="B440" s="22"/>
      <c r="C440" s="23"/>
      <c r="D440" s="8"/>
      <c r="E440" s="23"/>
      <c r="F440" s="23"/>
      <c r="G440" s="36"/>
    </row>
    <row r="441" spans="1:7" s="3" customFormat="1" ht="15.75" customHeight="1" x14ac:dyDescent="0.3">
      <c r="A441" s="22"/>
      <c r="B441" s="22"/>
      <c r="C441" s="23"/>
      <c r="D441" s="8"/>
      <c r="E441" s="23"/>
      <c r="F441" s="23"/>
      <c r="G441" s="36"/>
    </row>
    <row r="442" spans="1:7" s="3" customFormat="1" ht="15.75" customHeight="1" x14ac:dyDescent="0.3">
      <c r="A442" s="22"/>
      <c r="B442" s="22"/>
      <c r="C442" s="23"/>
      <c r="D442" s="8"/>
      <c r="E442" s="23"/>
      <c r="F442" s="23"/>
      <c r="G442" s="36"/>
    </row>
    <row r="443" spans="1:7" s="3" customFormat="1" ht="15.75" customHeight="1" x14ac:dyDescent="0.3">
      <c r="A443" s="22"/>
      <c r="B443" s="22"/>
      <c r="C443" s="23"/>
      <c r="D443" s="8"/>
      <c r="E443" s="23"/>
      <c r="F443" s="23"/>
      <c r="G443" s="36"/>
    </row>
    <row r="444" spans="1:7" s="3" customFormat="1" ht="15.75" customHeight="1" x14ac:dyDescent="0.3">
      <c r="A444" s="22"/>
      <c r="B444" s="22"/>
      <c r="C444" s="23"/>
      <c r="D444" s="8"/>
      <c r="E444" s="23"/>
      <c r="F444" s="23"/>
      <c r="G444" s="36"/>
    </row>
    <row r="445" spans="1:7" s="3" customFormat="1" ht="15.75" customHeight="1" x14ac:dyDescent="0.3">
      <c r="A445" s="22"/>
      <c r="B445" s="22"/>
      <c r="C445" s="23"/>
      <c r="D445" s="8"/>
      <c r="E445" s="23"/>
      <c r="F445" s="23"/>
      <c r="G445" s="36"/>
    </row>
    <row r="446" spans="1:7" s="3" customFormat="1" ht="15.75" customHeight="1" x14ac:dyDescent="0.3">
      <c r="A446" s="22"/>
      <c r="B446" s="22"/>
      <c r="C446" s="23"/>
      <c r="D446" s="8"/>
      <c r="E446" s="23"/>
      <c r="F446" s="23"/>
      <c r="G446" s="36"/>
    </row>
    <row r="447" spans="1:7" s="3" customFormat="1" ht="15.75" customHeight="1" x14ac:dyDescent="0.3">
      <c r="A447" s="22"/>
      <c r="B447" s="22"/>
      <c r="C447" s="23"/>
      <c r="D447" s="8"/>
      <c r="E447" s="23"/>
      <c r="F447" s="23"/>
      <c r="G447" s="36"/>
    </row>
    <row r="448" spans="1:7" s="3" customFormat="1" ht="15.75" customHeight="1" x14ac:dyDescent="0.3">
      <c r="A448" s="22"/>
      <c r="B448" s="22"/>
      <c r="C448" s="23"/>
      <c r="D448" s="8"/>
      <c r="E448" s="23"/>
      <c r="F448" s="23"/>
      <c r="G448" s="36"/>
    </row>
    <row r="449" spans="1:8" s="3" customFormat="1" ht="15.75" customHeight="1" x14ac:dyDescent="0.3">
      <c r="A449" s="22"/>
      <c r="B449" s="22"/>
      <c r="C449" s="23"/>
      <c r="D449" s="8"/>
      <c r="E449" s="23"/>
      <c r="F449" s="23"/>
      <c r="G449" s="36"/>
    </row>
    <row r="450" spans="1:8" s="3" customFormat="1" ht="15.75" customHeight="1" x14ac:dyDescent="0.3">
      <c r="A450" s="22"/>
      <c r="B450" s="22"/>
      <c r="C450" s="23"/>
      <c r="D450" s="8"/>
      <c r="E450" s="23"/>
      <c r="F450" s="23"/>
      <c r="G450" s="36"/>
    </row>
    <row r="451" spans="1:8" s="3" customFormat="1" ht="15.75" customHeight="1" x14ac:dyDescent="0.3">
      <c r="A451" s="22"/>
      <c r="B451" s="22"/>
      <c r="C451" s="23"/>
      <c r="D451" s="8"/>
      <c r="E451" s="23"/>
      <c r="F451" s="23"/>
      <c r="G451" s="36"/>
    </row>
    <row r="452" spans="1:8" s="3" customFormat="1" ht="15.75" customHeight="1" x14ac:dyDescent="0.3">
      <c r="A452" s="22"/>
      <c r="B452" s="22"/>
      <c r="C452" s="23"/>
      <c r="D452" s="8"/>
      <c r="E452" s="23"/>
      <c r="F452" s="23"/>
      <c r="G452" s="36"/>
    </row>
    <row r="453" spans="1:8" s="3" customFormat="1" ht="15.75" customHeight="1" x14ac:dyDescent="0.3">
      <c r="A453" s="22"/>
      <c r="B453" s="22"/>
      <c r="C453" s="23"/>
      <c r="D453" s="8"/>
      <c r="E453" s="23"/>
      <c r="F453" s="23"/>
      <c r="G453" s="36"/>
    </row>
    <row r="454" spans="1:8" s="3" customFormat="1" ht="15.75" customHeight="1" x14ac:dyDescent="0.3">
      <c r="A454" s="22"/>
      <c r="B454" s="22"/>
      <c r="C454" s="23"/>
      <c r="D454" s="8"/>
      <c r="E454" s="23"/>
      <c r="F454" s="23"/>
      <c r="G454" s="36"/>
    </row>
    <row r="455" spans="1:8" s="3" customFormat="1" ht="15.75" customHeight="1" x14ac:dyDescent="0.3">
      <c r="A455" s="22"/>
      <c r="B455" s="22"/>
      <c r="C455" s="23"/>
      <c r="D455" s="8"/>
      <c r="E455" s="23"/>
      <c r="F455" s="23"/>
      <c r="G455" s="36"/>
    </row>
    <row r="456" spans="1:8" s="3" customFormat="1" ht="15.75" customHeight="1" x14ac:dyDescent="0.3">
      <c r="A456" s="22"/>
      <c r="B456" s="22"/>
      <c r="C456" s="23"/>
      <c r="D456" s="8"/>
      <c r="E456" s="23"/>
      <c r="F456" s="23"/>
      <c r="G456" s="36"/>
    </row>
    <row r="457" spans="1:8" s="3" customFormat="1" ht="15.75" customHeight="1" x14ac:dyDescent="0.3">
      <c r="A457" s="22"/>
      <c r="B457" s="22"/>
      <c r="C457" s="23"/>
      <c r="D457" s="8"/>
      <c r="E457" s="23"/>
      <c r="F457" s="23"/>
      <c r="G457" s="36"/>
      <c r="H457" s="4"/>
    </row>
    <row r="458" spans="1:8" s="3" customFormat="1" ht="15.75" customHeight="1" x14ac:dyDescent="0.3">
      <c r="A458" s="22"/>
      <c r="B458" s="22"/>
      <c r="C458" s="23"/>
      <c r="D458" s="8"/>
      <c r="E458" s="23"/>
      <c r="F458" s="23"/>
      <c r="G458" s="36"/>
      <c r="H458" s="4"/>
    </row>
    <row r="459" spans="1:8" s="3" customFormat="1" ht="15.75" customHeight="1" x14ac:dyDescent="0.3">
      <c r="A459" s="22"/>
      <c r="B459" s="22"/>
      <c r="C459" s="23"/>
      <c r="D459" s="8"/>
      <c r="E459" s="23"/>
      <c r="F459" s="23"/>
      <c r="G459" s="36"/>
      <c r="H459" s="4"/>
    </row>
    <row r="460" spans="1:8" s="3" customFormat="1" ht="15.75" customHeight="1" x14ac:dyDescent="0.3">
      <c r="A460" s="22"/>
      <c r="B460" s="22"/>
      <c r="C460" s="23"/>
      <c r="D460" s="8"/>
      <c r="E460" s="23"/>
      <c r="F460" s="23"/>
      <c r="G460" s="36"/>
      <c r="H460" s="4"/>
    </row>
    <row r="461" spans="1:8" s="3" customFormat="1" ht="15.75" customHeight="1" x14ac:dyDescent="0.3">
      <c r="A461" s="22"/>
      <c r="B461" s="22"/>
      <c r="C461" s="23"/>
      <c r="D461" s="8"/>
      <c r="E461" s="23"/>
      <c r="F461" s="23"/>
      <c r="G461" s="36"/>
      <c r="H461" s="4"/>
    </row>
    <row r="462" spans="1:8" s="3" customFormat="1" ht="15.75" customHeight="1" x14ac:dyDescent="0.3">
      <c r="A462" s="22"/>
      <c r="B462" s="22"/>
      <c r="C462" s="23"/>
      <c r="D462" s="8"/>
      <c r="E462" s="23"/>
      <c r="F462" s="23"/>
      <c r="G462" s="36"/>
      <c r="H462" s="4"/>
    </row>
    <row r="463" spans="1:8" s="3" customFormat="1" ht="15.75" customHeight="1" x14ac:dyDescent="0.3">
      <c r="A463" s="22"/>
      <c r="B463" s="22"/>
      <c r="C463" s="23"/>
      <c r="D463" s="8"/>
      <c r="E463" s="23"/>
      <c r="F463" s="23"/>
      <c r="G463" s="36"/>
      <c r="H463" s="4"/>
    </row>
    <row r="464" spans="1:8" s="3" customFormat="1" ht="15.75" customHeight="1" x14ac:dyDescent="0.3">
      <c r="A464" s="22"/>
      <c r="B464" s="22"/>
      <c r="C464" s="23"/>
      <c r="D464" s="8"/>
      <c r="E464" s="23"/>
      <c r="F464" s="23"/>
      <c r="G464" s="36"/>
      <c r="H464" s="4"/>
    </row>
    <row r="465" spans="1:8" s="3" customFormat="1" ht="15.75" customHeight="1" x14ac:dyDescent="0.3">
      <c r="A465" s="22"/>
      <c r="B465" s="22"/>
      <c r="C465" s="23"/>
      <c r="D465" s="8"/>
      <c r="E465" s="23"/>
      <c r="F465" s="23"/>
      <c r="G465" s="36"/>
      <c r="H465" s="4"/>
    </row>
    <row r="466" spans="1:8" s="3" customFormat="1" ht="15.75" customHeight="1" x14ac:dyDescent="0.3">
      <c r="A466" s="22"/>
      <c r="B466" s="22"/>
      <c r="C466" s="23"/>
      <c r="D466" s="8"/>
      <c r="E466" s="23"/>
      <c r="F466" s="23"/>
      <c r="G466" s="36"/>
      <c r="H466" s="4"/>
    </row>
    <row r="467" spans="1:8" s="3" customFormat="1" ht="15.75" customHeight="1" x14ac:dyDescent="0.3">
      <c r="A467" s="22"/>
      <c r="B467" s="22"/>
      <c r="C467" s="23"/>
      <c r="D467" s="8"/>
      <c r="E467" s="23"/>
      <c r="F467" s="23"/>
      <c r="G467" s="36"/>
      <c r="H467" s="4"/>
    </row>
    <row r="468" spans="1:8" s="3" customFormat="1" ht="15.75" customHeight="1" x14ac:dyDescent="0.3">
      <c r="A468" s="22"/>
      <c r="B468" s="22"/>
      <c r="C468" s="23"/>
      <c r="D468" s="8"/>
      <c r="E468" s="23"/>
      <c r="F468" s="23"/>
      <c r="G468" s="36"/>
      <c r="H468" s="4"/>
    </row>
    <row r="469" spans="1:8" s="3" customFormat="1" ht="15.75" customHeight="1" x14ac:dyDescent="0.3">
      <c r="A469" s="22"/>
      <c r="B469" s="22"/>
      <c r="C469" s="23"/>
      <c r="D469" s="8"/>
      <c r="E469" s="23"/>
      <c r="F469" s="23"/>
      <c r="G469" s="36"/>
      <c r="H469" s="4"/>
    </row>
    <row r="470" spans="1:8" s="3" customFormat="1" ht="15.75" customHeight="1" x14ac:dyDescent="0.3">
      <c r="A470" s="22"/>
      <c r="B470" s="22"/>
      <c r="C470" s="23"/>
      <c r="D470" s="8"/>
      <c r="E470" s="23"/>
      <c r="F470" s="23"/>
      <c r="G470" s="36"/>
      <c r="H470" s="4"/>
    </row>
    <row r="471" spans="1:8" s="3" customFormat="1" ht="15.75" customHeight="1" x14ac:dyDescent="0.3">
      <c r="A471" s="22"/>
      <c r="B471" s="22"/>
      <c r="C471" s="23"/>
      <c r="D471" s="8"/>
      <c r="E471" s="23"/>
      <c r="F471" s="23"/>
      <c r="G471" s="36"/>
      <c r="H471" s="4"/>
    </row>
    <row r="472" spans="1:8" s="3" customFormat="1" ht="15.75" customHeight="1" x14ac:dyDescent="0.3">
      <c r="A472" s="22"/>
      <c r="B472" s="22"/>
      <c r="C472" s="23"/>
      <c r="D472" s="8"/>
      <c r="E472" s="23"/>
      <c r="F472" s="23"/>
      <c r="G472" s="36"/>
      <c r="H472" s="4"/>
    </row>
    <row r="473" spans="1:8" s="3" customFormat="1" ht="15.75" customHeight="1" x14ac:dyDescent="0.3">
      <c r="A473" s="22"/>
      <c r="B473" s="22"/>
      <c r="C473" s="23"/>
      <c r="D473" s="8"/>
      <c r="E473" s="23"/>
      <c r="F473" s="23"/>
      <c r="G473" s="36"/>
      <c r="H473" s="4"/>
    </row>
  </sheetData>
  <mergeCells count="4">
    <mergeCell ref="A2:G2"/>
    <mergeCell ref="A4:G4"/>
    <mergeCell ref="A7:G7"/>
    <mergeCell ref="A1:G1"/>
  </mergeCells>
  <printOptions horizontalCentered="1" gridLinesSet="0"/>
  <pageMargins left="0.11811023622047245" right="0.11811023622047245" top="0.15748031496062992" bottom="0.15748031496062992" header="0" footer="0"/>
  <pageSetup scale="35" fitToHeight="4" orientation="portrait" r:id="rId1"/>
  <headerFooter alignWithMargins="0"/>
  <rowBreaks count="1" manualBreakCount="1">
    <brk id="3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MODIFICADO </vt:lpstr>
      <vt:lpstr>'MODIFICADO '!Área_de_impresión</vt:lpstr>
      <vt:lpstr>'MODIFICADO '!Títulos_a_imprimir</vt:lpstr>
    </vt:vector>
  </TitlesOfParts>
  <Company>Windows 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Aldaño</dc:creator>
  <cp:lastModifiedBy>Jorge Luis Lauriano Aldaño</cp:lastModifiedBy>
  <cp:lastPrinted>2024-07-23T14:07:17Z</cp:lastPrinted>
  <dcterms:created xsi:type="dcterms:W3CDTF">2018-05-24T20:18:09Z</dcterms:created>
  <dcterms:modified xsi:type="dcterms:W3CDTF">2026-09-17T00:40:25Z</dcterms:modified>
</cp:coreProperties>
</file>