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580"/>
  </bookViews>
  <sheets>
    <sheet name="LP" sheetId="3" r:id="rId1"/>
  </sheets>
  <definedNames>
    <definedName name="_xlnm._FilterDatabase" localSheetId="0" hidden="1">LP!$F$1:$F$1762</definedName>
    <definedName name="_xlnm.Print_Area" localSheetId="0">LP!$A$1:$F$1762</definedName>
    <definedName name="_xlnm.Print_Titles" localSheetId="0">LP!$1:$10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69" i="3" l="1"/>
  <c r="F1668" i="3"/>
  <c r="F1667" i="3"/>
  <c r="F1666" i="3"/>
  <c r="F1665" i="3"/>
  <c r="F1664" i="3"/>
  <c r="F1663" i="3"/>
  <c r="F1662" i="3"/>
  <c r="F1661" i="3"/>
  <c r="F1658" i="3"/>
  <c r="F1657" i="3"/>
  <c r="F1656" i="3"/>
  <c r="F1655" i="3"/>
  <c r="F1654" i="3"/>
  <c r="F1653" i="3"/>
  <c r="F1652" i="3"/>
  <c r="F1651" i="3"/>
  <c r="F1650" i="3"/>
  <c r="F1647" i="3"/>
  <c r="F1646" i="3"/>
  <c r="F1645" i="3"/>
  <c r="F1644" i="3"/>
  <c r="F1643" i="3"/>
  <c r="F1642" i="3"/>
  <c r="F1641" i="3"/>
  <c r="F1640" i="3"/>
  <c r="F1639" i="3"/>
  <c r="F1636" i="3"/>
  <c r="F1635" i="3"/>
  <c r="F1634" i="3"/>
  <c r="F1633" i="3"/>
  <c r="F1632" i="3"/>
  <c r="F1631" i="3"/>
  <c r="F1630" i="3"/>
  <c r="F1629" i="3"/>
  <c r="F1628" i="3"/>
  <c r="F129" i="3"/>
  <c r="F130" i="3"/>
  <c r="F131" i="3"/>
  <c r="F132" i="3"/>
  <c r="F128" i="3"/>
  <c r="F1749" i="3"/>
  <c r="F1748" i="3"/>
  <c r="F1747" i="3"/>
  <c r="F1746" i="3"/>
  <c r="F1745" i="3"/>
  <c r="F1744" i="3"/>
  <c r="F1727" i="3"/>
  <c r="F1726" i="3"/>
  <c r="F1725" i="3"/>
  <c r="F1721" i="3"/>
  <c r="F1720" i="3"/>
  <c r="F1716" i="3"/>
  <c r="F1715" i="3"/>
  <c r="A1715" i="3"/>
  <c r="A1716" i="3" s="1"/>
  <c r="F1712" i="3"/>
  <c r="A1712" i="3"/>
  <c r="F1709" i="3"/>
  <c r="F1708" i="3"/>
  <c r="F1707" i="3"/>
  <c r="F1706" i="3"/>
  <c r="A1706" i="3"/>
  <c r="A1707" i="3" s="1"/>
  <c r="A1708" i="3" s="1"/>
  <c r="F1703" i="3"/>
  <c r="F1702" i="3"/>
  <c r="F1701" i="3"/>
  <c r="F1700" i="3"/>
  <c r="F1699" i="3"/>
  <c r="A1699" i="3"/>
  <c r="A1700" i="3" s="1"/>
  <c r="A1701" i="3" s="1"/>
  <c r="A1702" i="3" s="1"/>
  <c r="A1703" i="3" s="1"/>
  <c r="F1694" i="3"/>
  <c r="F1691" i="3"/>
  <c r="F1688" i="3"/>
  <c r="F1687" i="3"/>
  <c r="F1684" i="3"/>
  <c r="F1683" i="3"/>
  <c r="F1682" i="3"/>
  <c r="F1681" i="3"/>
  <c r="F1680" i="3"/>
  <c r="F1679" i="3"/>
  <c r="F1678" i="3"/>
  <c r="F1677" i="3"/>
  <c r="F1676" i="3"/>
  <c r="F1675" i="3"/>
  <c r="A1675" i="3"/>
  <c r="A1676" i="3" s="1"/>
  <c r="A1677" i="3" s="1"/>
  <c r="A1678" i="3" s="1"/>
  <c r="A1679" i="3" s="1"/>
  <c r="A1680" i="3" s="1"/>
  <c r="A1681" i="3" s="1"/>
  <c r="A1682" i="3" s="1"/>
  <c r="F1674" i="3"/>
  <c r="A1640" i="3"/>
  <c r="A1641" i="3" s="1"/>
  <c r="A1642" i="3" s="1"/>
  <c r="A1643" i="3" s="1"/>
  <c r="A1644" i="3" s="1"/>
  <c r="A1645" i="3" s="1"/>
  <c r="A1646" i="3" s="1"/>
  <c r="A1647" i="3" s="1"/>
  <c r="A1649" i="3" s="1"/>
  <c r="A1650" i="3" s="1"/>
  <c r="A1651" i="3" s="1"/>
  <c r="A1652" i="3" s="1"/>
  <c r="A1653" i="3" s="1"/>
  <c r="A1654" i="3" s="1"/>
  <c r="A1655" i="3" s="1"/>
  <c r="A1656" i="3" s="1"/>
  <c r="A1657" i="3" s="1"/>
  <c r="A1658" i="3" s="1"/>
  <c r="A1660" i="3" s="1"/>
  <c r="A1661" i="3" s="1"/>
  <c r="A1662" i="3" s="1"/>
  <c r="A1663" i="3" s="1"/>
  <c r="A1664" i="3" s="1"/>
  <c r="A1665" i="3" s="1"/>
  <c r="A1666" i="3" s="1"/>
  <c r="A1667" i="3" s="1"/>
  <c r="A1668" i="3" s="1"/>
  <c r="A1669" i="3" s="1"/>
  <c r="F1623" i="3"/>
  <c r="F1622" i="3"/>
  <c r="F1621" i="3"/>
  <c r="F1620" i="3"/>
  <c r="F1619" i="3"/>
  <c r="F1618" i="3"/>
  <c r="F1617" i="3"/>
  <c r="F1614" i="3"/>
  <c r="F1613" i="3"/>
  <c r="F1612" i="3"/>
  <c r="F1611" i="3"/>
  <c r="F1610" i="3"/>
  <c r="F1609" i="3"/>
  <c r="F1606" i="3"/>
  <c r="F1605" i="3"/>
  <c r="F1604" i="3"/>
  <c r="F1601" i="3"/>
  <c r="F1600" i="3"/>
  <c r="F1599" i="3"/>
  <c r="F1598" i="3"/>
  <c r="F1597" i="3"/>
  <c r="F1596" i="3"/>
  <c r="F1595" i="3"/>
  <c r="F1594" i="3"/>
  <c r="F1593" i="3"/>
  <c r="F1592" i="3"/>
  <c r="F1591" i="3"/>
  <c r="F1590" i="3"/>
  <c r="F1589" i="3"/>
  <c r="F1588" i="3"/>
  <c r="F1585" i="3"/>
  <c r="F1584" i="3"/>
  <c r="F1583" i="3"/>
  <c r="F1582" i="3"/>
  <c r="F1579" i="3"/>
  <c r="F1578" i="3"/>
  <c r="A1578" i="3"/>
  <c r="A1579" i="3" s="1"/>
  <c r="F1577" i="3"/>
  <c r="A1577" i="3"/>
  <c r="F1576" i="3"/>
  <c r="F1575" i="3"/>
  <c r="F1574" i="3"/>
  <c r="F1573" i="3"/>
  <c r="F1572" i="3"/>
  <c r="F1571" i="3"/>
  <c r="F1570" i="3"/>
  <c r="F1569" i="3"/>
  <c r="F1568" i="3"/>
  <c r="F1567" i="3"/>
  <c r="F1566" i="3"/>
  <c r="F1563" i="3"/>
  <c r="F1562" i="3"/>
  <c r="F1561" i="3"/>
  <c r="F1560" i="3"/>
  <c r="F1559" i="3"/>
  <c r="F1558" i="3"/>
  <c r="F1557" i="3"/>
  <c r="F1556" i="3"/>
  <c r="F1555" i="3"/>
  <c r="F1554" i="3"/>
  <c r="A1554" i="3"/>
  <c r="A1555" i="3" s="1"/>
  <c r="A1556" i="3" s="1"/>
  <c r="A1557" i="3" s="1"/>
  <c r="A1558" i="3" s="1"/>
  <c r="A1559" i="3" s="1"/>
  <c r="A1560" i="3" s="1"/>
  <c r="A1561" i="3" s="1"/>
  <c r="A1562" i="3" s="1"/>
  <c r="A1563" i="3" s="1"/>
  <c r="F1553" i="3"/>
  <c r="F1552" i="3"/>
  <c r="F1551" i="3"/>
  <c r="F1550" i="3"/>
  <c r="F1549" i="3"/>
  <c r="F1548" i="3"/>
  <c r="F1547" i="3"/>
  <c r="F1546" i="3"/>
  <c r="F1545" i="3"/>
  <c r="F1544" i="3"/>
  <c r="F1543" i="3"/>
  <c r="F1540" i="3"/>
  <c r="F1539" i="3"/>
  <c r="F1536" i="3"/>
  <c r="F1535" i="3"/>
  <c r="F1534" i="3"/>
  <c r="F1533" i="3"/>
  <c r="F1530" i="3"/>
  <c r="F1529" i="3"/>
  <c r="F1528" i="3"/>
  <c r="F1527" i="3"/>
  <c r="F1526" i="3"/>
  <c r="F1525" i="3"/>
  <c r="F1522" i="3"/>
  <c r="F1521" i="3"/>
  <c r="F1520" i="3"/>
  <c r="F1517" i="3"/>
  <c r="F1516" i="3"/>
  <c r="F1513" i="3"/>
  <c r="F1512" i="3"/>
  <c r="F1511" i="3"/>
  <c r="F1510" i="3"/>
  <c r="F1509" i="3"/>
  <c r="F1508" i="3"/>
  <c r="F1507" i="3"/>
  <c r="F1506" i="3"/>
  <c r="F1503" i="3"/>
  <c r="F1502" i="3"/>
  <c r="F1501" i="3"/>
  <c r="F1498" i="3"/>
  <c r="F1497" i="3"/>
  <c r="F1496" i="3"/>
  <c r="F1495" i="3"/>
  <c r="F1494" i="3"/>
  <c r="F1493" i="3"/>
  <c r="F1492" i="3"/>
  <c r="F1491" i="3"/>
  <c r="A1491" i="3"/>
  <c r="A1492" i="3" s="1"/>
  <c r="A1493" i="3" s="1"/>
  <c r="A1494" i="3" s="1"/>
  <c r="A1495" i="3" s="1"/>
  <c r="A1496" i="3" s="1"/>
  <c r="A1497" i="3" s="1"/>
  <c r="A1498" i="3" s="1"/>
  <c r="F1490" i="3"/>
  <c r="F1489" i="3"/>
  <c r="F1488" i="3"/>
  <c r="F1487" i="3"/>
  <c r="F1486" i="3"/>
  <c r="A1486" i="3"/>
  <c r="A1487" i="3" s="1"/>
  <c r="A1488" i="3" s="1"/>
  <c r="A1489" i="3" s="1"/>
  <c r="A1490" i="3" s="1"/>
  <c r="F1485" i="3"/>
  <c r="F1484" i="3"/>
  <c r="F1483" i="3"/>
  <c r="F1482" i="3"/>
  <c r="F1481" i="3"/>
  <c r="F1480" i="3"/>
  <c r="F1479" i="3"/>
  <c r="F1478" i="3"/>
  <c r="F1477" i="3"/>
  <c r="F1476" i="3"/>
  <c r="A1476" i="3"/>
  <c r="A1477" i="3" s="1"/>
  <c r="A1478" i="3" s="1"/>
  <c r="A1479" i="3" s="1"/>
  <c r="A1480" i="3" s="1"/>
  <c r="A1481" i="3" s="1"/>
  <c r="A1482" i="3" s="1"/>
  <c r="A1483" i="3" s="1"/>
  <c r="A1484" i="3" s="1"/>
  <c r="F1473" i="3"/>
  <c r="F1472" i="3"/>
  <c r="F1469" i="3"/>
  <c r="F1468" i="3"/>
  <c r="F1467" i="3"/>
  <c r="F1466" i="3"/>
  <c r="F1465" i="3"/>
  <c r="A1465" i="3"/>
  <c r="A1466" i="3" s="1"/>
  <c r="A1467" i="3" s="1"/>
  <c r="A1468" i="3" s="1"/>
  <c r="A1469" i="3" s="1"/>
  <c r="F1464" i="3"/>
  <c r="F1463" i="3"/>
  <c r="F1460" i="3"/>
  <c r="F1454" i="3" a="1"/>
  <c r="F1454" i="3" s="1"/>
  <c r="C1449" i="3" a="1"/>
  <c r="C1449" i="3" s="1"/>
  <c r="F1448" i="3" a="1"/>
  <c r="F1448" i="3" s="1"/>
  <c r="F1447" i="3" a="1"/>
  <c r="F1447" i="3" s="1"/>
  <c r="F1446" i="3" a="1"/>
  <c r="F1446" i="3" s="1"/>
  <c r="F1445" i="3" a="1"/>
  <c r="F1445" i="3" s="1"/>
  <c r="F1444" i="3" a="1"/>
  <c r="F1444" i="3" s="1"/>
  <c r="F1443" i="3"/>
  <c r="F1443" i="3" a="1"/>
  <c r="F1442" i="3" a="1"/>
  <c r="F1442" i="3" s="1"/>
  <c r="F1441" i="3" a="1"/>
  <c r="F1441" i="3" s="1"/>
  <c r="F1440" i="3"/>
  <c r="F1440" i="3" a="1"/>
  <c r="F1439" i="3" a="1"/>
  <c r="F1439" i="3" s="1"/>
  <c r="F1436" i="3" a="1"/>
  <c r="F1436" i="3" s="1"/>
  <c r="F1435" i="3" a="1"/>
  <c r="F1435" i="3" s="1"/>
  <c r="F1434" i="3" a="1"/>
  <c r="F1434" i="3" s="1"/>
  <c r="C1428" i="3"/>
  <c r="F1428" i="3" s="1"/>
  <c r="C1425" i="3"/>
  <c r="F1424" i="3"/>
  <c r="C1423" i="3"/>
  <c r="F1423" i="3" s="1"/>
  <c r="C1419" i="3"/>
  <c r="F1419" i="3" s="1"/>
  <c r="F1414" i="3" a="1"/>
  <c r="F1414" i="3" s="1"/>
  <c r="F1413" i="3" a="1"/>
  <c r="F1413" i="3" s="1"/>
  <c r="F1411" i="3" a="1"/>
  <c r="F1411" i="3" s="1"/>
  <c r="F1408" i="3"/>
  <c r="F1408" i="3" a="1"/>
  <c r="C1404" i="3" a="1"/>
  <c r="C1404" i="3" s="1"/>
  <c r="C1403" i="3" a="1"/>
  <c r="C1403" i="3" s="1"/>
  <c r="C1399" i="3"/>
  <c r="C1399" i="3" a="1"/>
  <c r="C1397" i="3" a="1"/>
  <c r="C1397" i="3" s="1"/>
  <c r="F1394" i="3" a="1"/>
  <c r="F1394" i="3" s="1"/>
  <c r="F1391" i="3" a="1"/>
  <c r="F1391" i="3" s="1"/>
  <c r="F1390" i="3" a="1"/>
  <c r="F1390" i="3" s="1"/>
  <c r="F1389" i="3" a="1"/>
  <c r="F1389" i="3" s="1"/>
  <c r="F1382" i="3"/>
  <c r="F1379" i="3"/>
  <c r="F1377" i="3"/>
  <c r="F1376" i="3"/>
  <c r="F1375" i="3"/>
  <c r="F1374" i="3"/>
  <c r="F1373" i="3"/>
  <c r="F1372" i="3"/>
  <c r="F1370" i="3"/>
  <c r="F1369" i="3"/>
  <c r="F1365" i="3"/>
  <c r="F1364" i="3"/>
  <c r="F1363" i="3"/>
  <c r="F1362" i="3"/>
  <c r="F1361" i="3"/>
  <c r="F1360" i="3"/>
  <c r="F1357" i="3"/>
  <c r="F1356" i="3"/>
  <c r="F1355" i="3"/>
  <c r="F1354" i="3"/>
  <c r="F1353" i="3"/>
  <c r="F1350" i="3"/>
  <c r="F1349" i="3"/>
  <c r="F1348" i="3"/>
  <c r="F1347" i="3"/>
  <c r="F1346" i="3"/>
  <c r="F1345" i="3"/>
  <c r="F1344" i="3"/>
  <c r="F1343" i="3"/>
  <c r="F1342" i="3"/>
  <c r="F1341" i="3"/>
  <c r="F1340" i="3"/>
  <c r="F1339" i="3"/>
  <c r="F1338" i="3"/>
  <c r="F1337" i="3"/>
  <c r="F1336" i="3"/>
  <c r="F1335" i="3"/>
  <c r="F1334" i="3"/>
  <c r="F1333" i="3"/>
  <c r="F1332" i="3"/>
  <c r="F1331" i="3"/>
  <c r="F1330" i="3"/>
  <c r="F1329" i="3"/>
  <c r="F1328" i="3"/>
  <c r="F1327" i="3"/>
  <c r="F1326" i="3"/>
  <c r="F1325" i="3"/>
  <c r="F1324" i="3"/>
  <c r="F1323" i="3"/>
  <c r="F1322" i="3"/>
  <c r="F1321" i="3"/>
  <c r="F1320" i="3"/>
  <c r="F1319" i="3"/>
  <c r="F1318" i="3"/>
  <c r="F1317" i="3"/>
  <c r="F1316" i="3"/>
  <c r="F1315" i="3"/>
  <c r="F1314" i="3"/>
  <c r="F1313" i="3"/>
  <c r="F1312" i="3"/>
  <c r="F1311" i="3"/>
  <c r="F1310" i="3"/>
  <c r="F1307" i="3"/>
  <c r="F1306" i="3"/>
  <c r="F1305" i="3"/>
  <c r="F1304" i="3"/>
  <c r="F1303" i="3"/>
  <c r="F1302" i="3"/>
  <c r="F1301" i="3"/>
  <c r="F1300" i="3"/>
  <c r="F1299" i="3"/>
  <c r="F1296" i="3"/>
  <c r="F1295" i="3"/>
  <c r="F1294" i="3"/>
  <c r="F1293" i="3"/>
  <c r="F1292" i="3"/>
  <c r="F1291" i="3"/>
  <c r="F1290" i="3"/>
  <c r="F1287" i="3"/>
  <c r="F1286" i="3"/>
  <c r="F1283" i="3"/>
  <c r="F1281" i="3"/>
  <c r="F1280" i="3"/>
  <c r="F1279" i="3"/>
  <c r="F1278" i="3"/>
  <c r="F1276" i="3"/>
  <c r="F1275" i="3"/>
  <c r="F1272" i="3"/>
  <c r="F1271" i="3"/>
  <c r="F1270" i="3"/>
  <c r="F1267" i="3"/>
  <c r="F1266" i="3"/>
  <c r="F1265" i="3"/>
  <c r="F1261" i="3"/>
  <c r="F1260" i="3"/>
  <c r="F1259" i="3"/>
  <c r="F1258" i="3"/>
  <c r="F1257" i="3"/>
  <c r="F1256" i="3"/>
  <c r="F1255" i="3"/>
  <c r="F1254" i="3"/>
  <c r="F1253" i="3"/>
  <c r="F1252" i="3"/>
  <c r="F1251" i="3"/>
  <c r="F1250" i="3"/>
  <c r="F1249" i="3"/>
  <c r="F1248" i="3"/>
  <c r="F1247" i="3"/>
  <c r="F1246" i="3"/>
  <c r="F1245" i="3"/>
  <c r="F1244" i="3"/>
  <c r="F1241" i="3"/>
  <c r="F1240" i="3"/>
  <c r="F1239" i="3"/>
  <c r="F1236" i="3"/>
  <c r="F1235" i="3"/>
  <c r="F1234" i="3"/>
  <c r="F1233" i="3"/>
  <c r="F1232" i="3"/>
  <c r="F1231" i="3"/>
  <c r="F1230" i="3"/>
  <c r="F1229" i="3"/>
  <c r="F1228" i="3"/>
  <c r="F1227" i="3"/>
  <c r="F1226" i="3"/>
  <c r="F1225" i="3"/>
  <c r="F1222" i="3"/>
  <c r="F1221" i="3"/>
  <c r="F1220" i="3"/>
  <c r="F1219" i="3"/>
  <c r="F1216" i="3"/>
  <c r="F1215" i="3"/>
  <c r="F1214" i="3"/>
  <c r="F1213" i="3"/>
  <c r="F1210" i="3"/>
  <c r="F1209" i="3"/>
  <c r="F1208" i="3"/>
  <c r="F1207" i="3"/>
  <c r="F1206" i="3"/>
  <c r="F1205" i="3"/>
  <c r="F1204" i="3"/>
  <c r="F1203" i="3"/>
  <c r="F1202" i="3"/>
  <c r="F1201" i="3"/>
  <c r="F1200" i="3"/>
  <c r="F1197" i="3"/>
  <c r="F1192" i="3"/>
  <c r="F1189" i="3"/>
  <c r="F1188" i="3"/>
  <c r="F1185" i="3"/>
  <c r="F1184" i="3"/>
  <c r="F1183" i="3"/>
  <c r="F1180" i="3"/>
  <c r="F1179" i="3"/>
  <c r="F1177" i="3"/>
  <c r="F1176" i="3"/>
  <c r="F1175" i="3"/>
  <c r="F1174" i="3"/>
  <c r="F1173" i="3"/>
  <c r="F1172" i="3"/>
  <c r="F1171" i="3"/>
  <c r="F1168" i="3"/>
  <c r="F1167" i="3"/>
  <c r="F1166" i="3"/>
  <c r="F1162" i="3"/>
  <c r="F1161" i="3"/>
  <c r="F1160" i="3"/>
  <c r="F1159" i="3"/>
  <c r="F1156" i="3"/>
  <c r="F1155" i="3"/>
  <c r="F1154" i="3"/>
  <c r="F1147" i="3"/>
  <c r="F1146" i="3"/>
  <c r="F1145" i="3"/>
  <c r="F1144" i="3"/>
  <c r="F1143" i="3"/>
  <c r="F1142" i="3"/>
  <c r="F1141" i="3"/>
  <c r="F1140" i="3"/>
  <c r="F1137" i="3"/>
  <c r="F1136" i="3"/>
  <c r="F1133" i="3"/>
  <c r="F1131" i="3"/>
  <c r="F1129" i="3"/>
  <c r="F1127" i="3"/>
  <c r="F1126" i="3"/>
  <c r="F1123" i="3"/>
  <c r="F1122" i="3"/>
  <c r="F1121" i="3"/>
  <c r="F1120" i="3"/>
  <c r="F1117" i="3"/>
  <c r="F1114" i="3"/>
  <c r="F1109" i="3"/>
  <c r="F1108" i="3"/>
  <c r="F1105" i="3"/>
  <c r="F1104" i="3"/>
  <c r="F1103" i="3"/>
  <c r="F1102" i="3"/>
  <c r="F1100" i="3"/>
  <c r="F1099" i="3"/>
  <c r="F1097" i="3"/>
  <c r="F1094" i="3"/>
  <c r="F1091" i="3"/>
  <c r="C1088" i="3"/>
  <c r="F1088" i="3" s="1"/>
  <c r="F1087" i="3"/>
  <c r="F1086" i="3"/>
  <c r="F1083" i="3"/>
  <c r="F1082" i="3"/>
  <c r="F1077" i="3"/>
  <c r="F1076" i="3"/>
  <c r="C1073" i="3"/>
  <c r="F1073" i="3" s="1"/>
  <c r="C1072" i="3"/>
  <c r="F1072" i="3" s="1"/>
  <c r="C1068" i="3"/>
  <c r="F1068" i="3" s="1"/>
  <c r="F1065" i="3"/>
  <c r="C1065" i="3"/>
  <c r="C1059" i="3"/>
  <c r="C1061" i="3" s="1"/>
  <c r="F1061" i="3" s="1"/>
  <c r="C1058" i="3"/>
  <c r="C1060" i="3" s="1"/>
  <c r="F1055" i="3"/>
  <c r="F1054" i="3"/>
  <c r="F1053" i="3"/>
  <c r="F1052" i="3"/>
  <c r="F1044" i="3" a="1"/>
  <c r="F1044" i="3" s="1"/>
  <c r="F1043" i="3" a="1"/>
  <c r="F1043" i="3" s="1"/>
  <c r="F1042" i="3" a="1"/>
  <c r="F1042" i="3" s="1"/>
  <c r="F1041" i="3" a="1"/>
  <c r="F1041" i="3" s="1"/>
  <c r="F1040" i="3" a="1"/>
  <c r="F1040" i="3" s="1"/>
  <c r="F1039" i="3" a="1"/>
  <c r="F1039" i="3" s="1"/>
  <c r="F1038" i="3" a="1"/>
  <c r="F1038" i="3" s="1"/>
  <c r="F1037" i="3" a="1"/>
  <c r="F1037" i="3" s="1"/>
  <c r="F1036" i="3" a="1"/>
  <c r="F1036" i="3" s="1"/>
  <c r="F1035" i="3" a="1"/>
  <c r="F1035" i="3" s="1"/>
  <c r="F1034" i="3" a="1"/>
  <c r="F1034" i="3" s="1"/>
  <c r="F1033" i="3" a="1"/>
  <c r="F1033" i="3" s="1"/>
  <c r="F1032" i="3" a="1"/>
  <c r="F1032" i="3" s="1"/>
  <c r="F1031" i="3" a="1"/>
  <c r="F1031" i="3" s="1"/>
  <c r="F1030" i="3" a="1"/>
  <c r="F1030" i="3" s="1"/>
  <c r="F1029" i="3" a="1"/>
  <c r="F1029" i="3" s="1"/>
  <c r="F1028" i="3" a="1"/>
  <c r="F1028" i="3" s="1"/>
  <c r="F1027" i="3" a="1"/>
  <c r="F1027" i="3" s="1"/>
  <c r="F1026" i="3" a="1"/>
  <c r="F1026" i="3" s="1"/>
  <c r="F1025" i="3" a="1"/>
  <c r="F1025" i="3" s="1"/>
  <c r="F1024" i="3" a="1"/>
  <c r="F1024" i="3" s="1"/>
  <c r="F1023" i="3" a="1"/>
  <c r="F1023" i="3" s="1"/>
  <c r="F1022" i="3" a="1"/>
  <c r="F1022" i="3" s="1"/>
  <c r="F1021" i="3" a="1"/>
  <c r="F1021" i="3" s="1"/>
  <c r="F1020" i="3" a="1"/>
  <c r="F1020" i="3" s="1"/>
  <c r="F1019" i="3" a="1"/>
  <c r="F1019" i="3" s="1"/>
  <c r="F1018" i="3" a="1"/>
  <c r="F1018" i="3" s="1"/>
  <c r="F1017" i="3" a="1"/>
  <c r="F1017" i="3" s="1"/>
  <c r="F1016" i="3" a="1"/>
  <c r="F1016" i="3" s="1"/>
  <c r="F1015" i="3" a="1"/>
  <c r="F1015" i="3" s="1"/>
  <c r="F1014" i="3" a="1"/>
  <c r="F1014" i="3" s="1"/>
  <c r="F1013" i="3" a="1"/>
  <c r="F1013" i="3" s="1"/>
  <c r="F1012" i="3" a="1"/>
  <c r="F1012" i="3" s="1"/>
  <c r="F1011" i="3" a="1"/>
  <c r="F1011" i="3" s="1"/>
  <c r="F1010" i="3" a="1"/>
  <c r="F1010" i="3" s="1"/>
  <c r="F1009" i="3" a="1"/>
  <c r="F1009" i="3" s="1"/>
  <c r="F1008" i="3" a="1"/>
  <c r="F1008" i="3" s="1"/>
  <c r="F1007" i="3" a="1"/>
  <c r="F1007" i="3" s="1"/>
  <c r="F1006" i="3" a="1"/>
  <c r="F1006" i="3" s="1"/>
  <c r="F1005" i="3" a="1"/>
  <c r="F1005" i="3" s="1"/>
  <c r="F1004" i="3" a="1"/>
  <c r="F1004" i="3" s="1"/>
  <c r="F1001" i="3" a="1"/>
  <c r="F1001" i="3" s="1"/>
  <c r="F998" i="3" a="1"/>
  <c r="F998" i="3" s="1"/>
  <c r="F995" i="3" a="1"/>
  <c r="F995" i="3" s="1"/>
  <c r="F994" i="3" a="1"/>
  <c r="F994" i="3" s="1"/>
  <c r="F990" i="3" a="1"/>
  <c r="F990" i="3" s="1"/>
  <c r="F989" i="3" a="1"/>
  <c r="F989" i="3" s="1"/>
  <c r="F988" i="3" a="1"/>
  <c r="F988" i="3" s="1"/>
  <c r="C985" i="3" a="1"/>
  <c r="C985" i="3" s="1"/>
  <c r="C983" i="3" a="1"/>
  <c r="C983" i="3" s="1"/>
  <c r="F981" i="3" a="1"/>
  <c r="F981" i="3" s="1"/>
  <c r="C978" i="3" a="1"/>
  <c r="C978" i="3" s="1"/>
  <c r="F977" i="3" a="1"/>
  <c r="F977" i="3" s="1"/>
  <c r="C976" i="3" a="1"/>
  <c r="C976" i="3" s="1"/>
  <c r="F975" i="3"/>
  <c r="F975" i="3" a="1"/>
  <c r="F974" i="3" a="1"/>
  <c r="F974" i="3" s="1"/>
  <c r="F970" i="3" a="1"/>
  <c r="F970" i="3" s="1"/>
  <c r="F969" i="3" a="1"/>
  <c r="F969" i="3" s="1"/>
  <c r="F968" i="3" a="1"/>
  <c r="F968" i="3" s="1"/>
  <c r="F967" i="3"/>
  <c r="F967" i="3" a="1"/>
  <c r="F966" i="3" a="1"/>
  <c r="F966" i="3" s="1"/>
  <c r="F965" i="3" a="1"/>
  <c r="F965" i="3" s="1"/>
  <c r="F964" i="3" a="1"/>
  <c r="F964" i="3" s="1"/>
  <c r="F963" i="3" a="1"/>
  <c r="F963" i="3" s="1"/>
  <c r="F962" i="3" a="1"/>
  <c r="F962" i="3" s="1"/>
  <c r="F961" i="3" a="1"/>
  <c r="F961" i="3" s="1"/>
  <c r="F960" i="3" a="1"/>
  <c r="F960" i="3" s="1"/>
  <c r="F959" i="3" a="1"/>
  <c r="F959" i="3" s="1"/>
  <c r="F958" i="3" a="1"/>
  <c r="F958" i="3" s="1"/>
  <c r="F957" i="3" a="1"/>
  <c r="F957" i="3" s="1"/>
  <c r="F954" i="3" a="1"/>
  <c r="F954" i="3" s="1"/>
  <c r="F953" i="3" a="1"/>
  <c r="F953" i="3" s="1"/>
  <c r="F952" i="3" a="1"/>
  <c r="F952" i="3" s="1"/>
  <c r="F951" i="3" a="1"/>
  <c r="F951" i="3" s="1"/>
  <c r="F950" i="3" a="1"/>
  <c r="F950" i="3" s="1"/>
  <c r="F949" i="3" a="1"/>
  <c r="F949" i="3" s="1"/>
  <c r="F948" i="3" a="1"/>
  <c r="F948" i="3" s="1"/>
  <c r="F947" i="3" a="1"/>
  <c r="F947" i="3" s="1"/>
  <c r="F946" i="3" a="1"/>
  <c r="F946" i="3" s="1"/>
  <c r="F945" i="3" a="1"/>
  <c r="F945" i="3" s="1"/>
  <c r="F944" i="3" a="1"/>
  <c r="F944" i="3" s="1"/>
  <c r="F943" i="3" a="1"/>
  <c r="F943" i="3" s="1"/>
  <c r="F942" i="3" a="1"/>
  <c r="F942" i="3" s="1"/>
  <c r="F941" i="3" a="1"/>
  <c r="F941" i="3" s="1"/>
  <c r="F938" i="3" a="1"/>
  <c r="F938" i="3" s="1"/>
  <c r="F937" i="3" a="1"/>
  <c r="F937" i="3" s="1"/>
  <c r="F936" i="3" a="1"/>
  <c r="F936" i="3" s="1"/>
  <c r="F935" i="3" a="1"/>
  <c r="F935" i="3" s="1"/>
  <c r="F934" i="3" a="1"/>
  <c r="F934" i="3" s="1"/>
  <c r="F933" i="3" a="1"/>
  <c r="F933" i="3" s="1"/>
  <c r="F932" i="3" a="1"/>
  <c r="F932" i="3" s="1"/>
  <c r="F931" i="3" a="1"/>
  <c r="F931" i="3" s="1"/>
  <c r="F930" i="3" a="1"/>
  <c r="F930" i="3" s="1"/>
  <c r="F929" i="3" a="1"/>
  <c r="F929" i="3" s="1"/>
  <c r="F928" i="3" a="1"/>
  <c r="F928" i="3" s="1"/>
  <c r="F927" i="3" a="1"/>
  <c r="F927" i="3" s="1"/>
  <c r="F926" i="3" a="1"/>
  <c r="F926" i="3" s="1"/>
  <c r="F925" i="3" a="1"/>
  <c r="F925" i="3" s="1"/>
  <c r="F922" i="3" a="1"/>
  <c r="F922" i="3" s="1"/>
  <c r="F920" i="3" a="1"/>
  <c r="F920" i="3" s="1"/>
  <c r="F919" i="3" a="1"/>
  <c r="F919" i="3" s="1"/>
  <c r="F918" i="3" a="1"/>
  <c r="F918" i="3" s="1"/>
  <c r="F915" i="3" a="1"/>
  <c r="F915" i="3" s="1"/>
  <c r="F914" i="3"/>
  <c r="F914" i="3" a="1"/>
  <c r="F913" i="3" a="1"/>
  <c r="F913" i="3" s="1"/>
  <c r="F909" i="3" a="1"/>
  <c r="F909" i="3" s="1"/>
  <c r="F908" i="3" a="1"/>
  <c r="F908" i="3" s="1"/>
  <c r="F907" i="3" a="1"/>
  <c r="F907" i="3" s="1"/>
  <c r="F906" i="3" a="1"/>
  <c r="F906" i="3" s="1"/>
  <c r="F903" i="3" a="1"/>
  <c r="F903" i="3" s="1"/>
  <c r="F902" i="3" a="1"/>
  <c r="F902" i="3" s="1"/>
  <c r="F901" i="3" a="1"/>
  <c r="F901" i="3" s="1"/>
  <c r="F900" i="3" a="1"/>
  <c r="F900" i="3" s="1"/>
  <c r="F899" i="3" a="1"/>
  <c r="F899" i="3" s="1"/>
  <c r="F898" i="3" a="1"/>
  <c r="F898" i="3" s="1"/>
  <c r="F897" i="3" a="1"/>
  <c r="F897" i="3" s="1"/>
  <c r="F896" i="3" a="1"/>
  <c r="F896" i="3" s="1"/>
  <c r="F895" i="3" a="1"/>
  <c r="F895" i="3" s="1"/>
  <c r="F894" i="3" a="1"/>
  <c r="F894" i="3" s="1"/>
  <c r="F893" i="3" a="1"/>
  <c r="F893" i="3" s="1"/>
  <c r="F892" i="3" a="1"/>
  <c r="F892" i="3" s="1"/>
  <c r="F891" i="3" a="1"/>
  <c r="F891" i="3" s="1"/>
  <c r="F890" i="3" a="1"/>
  <c r="F890" i="3" s="1"/>
  <c r="F889" i="3" a="1"/>
  <c r="F889" i="3" s="1"/>
  <c r="F888" i="3" a="1"/>
  <c r="F888" i="3" s="1"/>
  <c r="F887" i="3"/>
  <c r="F887" i="3" a="1"/>
  <c r="F886" i="3" a="1"/>
  <c r="F886" i="3" s="1"/>
  <c r="F883" i="3" a="1"/>
  <c r="F883" i="3" s="1"/>
  <c r="F882" i="3" a="1"/>
  <c r="F882" i="3" s="1"/>
  <c r="F881" i="3" a="1"/>
  <c r="F881" i="3" s="1"/>
  <c r="C878" i="3" a="1"/>
  <c r="C878" i="3" s="1"/>
  <c r="F877" i="3" a="1"/>
  <c r="F877" i="3" s="1"/>
  <c r="F876" i="3" a="1"/>
  <c r="F876" i="3" s="1"/>
  <c r="F875" i="3" a="1"/>
  <c r="F875" i="3" s="1"/>
  <c r="C872" i="3" a="1"/>
  <c r="C872" i="3" s="1"/>
  <c r="F871" i="3" a="1"/>
  <c r="F871" i="3" s="1"/>
  <c r="C871" i="3"/>
  <c r="C871" i="3" a="1"/>
  <c r="F870" i="3" a="1"/>
  <c r="F870" i="3" s="1"/>
  <c r="F869" i="3" a="1"/>
  <c r="F869" i="3" s="1"/>
  <c r="F868" i="3" a="1"/>
  <c r="F868" i="3" s="1"/>
  <c r="F867" i="3" a="1"/>
  <c r="F867" i="3" s="1"/>
  <c r="F866" i="3" a="1"/>
  <c r="F866" i="3" s="1"/>
  <c r="C865" i="3" a="1"/>
  <c r="C865" i="3" s="1"/>
  <c r="C862" i="3" a="1"/>
  <c r="C862" i="3" s="1"/>
  <c r="F861" i="3" a="1"/>
  <c r="F861" i="3" s="1"/>
  <c r="F860" i="3" a="1"/>
  <c r="F860" i="3" s="1"/>
  <c r="F859" i="3" a="1"/>
  <c r="F859" i="3" s="1"/>
  <c r="F857" i="3" a="1"/>
  <c r="F857" i="3" s="1"/>
  <c r="C856" i="3"/>
  <c r="F856" i="3" s="1" a="1"/>
  <c r="F856" i="3" s="1"/>
  <c r="C856" i="3" a="1"/>
  <c r="C855" i="3" a="1"/>
  <c r="C855" i="3" s="1"/>
  <c r="C854" i="3" a="1"/>
  <c r="C854" i="3" s="1"/>
  <c r="C853" i="3" a="1"/>
  <c r="C853" i="3" s="1"/>
  <c r="F852" i="3" a="1"/>
  <c r="F852" i="3" s="1"/>
  <c r="F851" i="3" a="1"/>
  <c r="F851" i="3" s="1"/>
  <c r="F850" i="3" a="1"/>
  <c r="F850" i="3" s="1"/>
  <c r="F849" i="3" a="1"/>
  <c r="F849" i="3" s="1"/>
  <c r="F848" i="3" a="1"/>
  <c r="F848" i="3" s="1"/>
  <c r="F847" i="3" a="1"/>
  <c r="F847" i="3" s="1"/>
  <c r="F844" i="3"/>
  <c r="F844" i="3" a="1"/>
  <c r="C839" i="3" a="1"/>
  <c r="C839" i="3" s="1"/>
  <c r="F837" i="3" a="1"/>
  <c r="F837" i="3" s="1"/>
  <c r="F836" i="3" a="1"/>
  <c r="F836" i="3" s="1"/>
  <c r="C835" i="3" a="1"/>
  <c r="C835" i="3" s="1"/>
  <c r="C834" i="3" a="1"/>
  <c r="C834" i="3" s="1"/>
  <c r="C833" i="3" a="1"/>
  <c r="C833" i="3" s="1"/>
  <c r="F833" i="3" s="1" a="1"/>
  <c r="F833" i="3" s="1"/>
  <c r="C832" i="3" a="1"/>
  <c r="C832" i="3" s="1"/>
  <c r="C829" i="3" a="1"/>
  <c r="C829" i="3" s="1"/>
  <c r="F826" i="3" a="1"/>
  <c r="F826" i="3" s="1"/>
  <c r="C825" i="3" a="1"/>
  <c r="C825" i="3" s="1"/>
  <c r="F824" i="3"/>
  <c r="F824" i="3" a="1"/>
  <c r="F823" i="3" a="1"/>
  <c r="F823" i="3" s="1"/>
  <c r="C818" i="3" a="1"/>
  <c r="C818" i="3" s="1"/>
  <c r="C816" i="3" a="1"/>
  <c r="C816" i="3" s="1"/>
  <c r="F813" i="3" a="1"/>
  <c r="F813" i="3" s="1"/>
  <c r="C810" i="3" a="1"/>
  <c r="C810" i="3" s="1"/>
  <c r="F809" i="3" a="1"/>
  <c r="F809" i="3" s="1"/>
  <c r="C807" i="3"/>
  <c r="C808" i="3" s="1" a="1"/>
  <c r="C808" i="3" s="1"/>
  <c r="F808" i="3" s="1" a="1"/>
  <c r="F808" i="3" s="1"/>
  <c r="C807" i="3" a="1"/>
  <c r="F801" i="3"/>
  <c r="F801" i="3" a="1"/>
  <c r="F800" i="3" a="1"/>
  <c r="F800" i="3" s="1"/>
  <c r="F795" i="3" a="1"/>
  <c r="F795" i="3" s="1"/>
  <c r="F794" i="3" a="1"/>
  <c r="F794" i="3" s="1"/>
  <c r="F791" i="3" a="1"/>
  <c r="F791" i="3" s="1"/>
  <c r="F790" i="3" a="1"/>
  <c r="F790" i="3" s="1"/>
  <c r="F789" i="3" a="1"/>
  <c r="F789" i="3" s="1"/>
  <c r="F788" i="3" a="1"/>
  <c r="F788" i="3" s="1"/>
  <c r="F787" i="3" a="1"/>
  <c r="F787" i="3" s="1"/>
  <c r="F786" i="3" a="1"/>
  <c r="F786" i="3" s="1"/>
  <c r="F785" i="3" a="1"/>
  <c r="F785" i="3" s="1"/>
  <c r="F782" i="3" a="1"/>
  <c r="F782" i="3" s="1"/>
  <c r="F779" i="3" a="1"/>
  <c r="F779" i="3" s="1"/>
  <c r="F776" i="3" a="1"/>
  <c r="F776" i="3" s="1"/>
  <c r="F775" i="3" a="1"/>
  <c r="F775" i="3" s="1"/>
  <c r="F771" i="3" a="1"/>
  <c r="F771" i="3" s="1"/>
  <c r="F770" i="3" a="1"/>
  <c r="F770" i="3" s="1"/>
  <c r="F767" i="3"/>
  <c r="F767" i="3" a="1"/>
  <c r="F766" i="3" a="1"/>
  <c r="F766" i="3" s="1"/>
  <c r="F765" i="3" a="1"/>
  <c r="F765" i="3" s="1"/>
  <c r="F764" i="3" a="1"/>
  <c r="F764" i="3" s="1"/>
  <c r="F763" i="3" a="1"/>
  <c r="F763" i="3" s="1"/>
  <c r="F762" i="3" a="1"/>
  <c r="F762" i="3" s="1"/>
  <c r="F761" i="3" a="1"/>
  <c r="F761" i="3" s="1"/>
  <c r="F760" i="3" a="1"/>
  <c r="F760" i="3" s="1"/>
  <c r="F759" i="3" a="1"/>
  <c r="F759" i="3" s="1"/>
  <c r="F758" i="3" a="1"/>
  <c r="F758" i="3" s="1"/>
  <c r="F757" i="3" a="1"/>
  <c r="F757" i="3" s="1"/>
  <c r="F756" i="3" a="1"/>
  <c r="F756" i="3" s="1"/>
  <c r="F755" i="3"/>
  <c r="F755" i="3" a="1"/>
  <c r="F754" i="3" a="1"/>
  <c r="F754" i="3" s="1"/>
  <c r="F753" i="3" a="1"/>
  <c r="F753" i="3" s="1"/>
  <c r="F752" i="3" a="1"/>
  <c r="F752" i="3" s="1"/>
  <c r="F751" i="3" a="1"/>
  <c r="F751" i="3" s="1"/>
  <c r="F750" i="3" a="1"/>
  <c r="F750" i="3" s="1"/>
  <c r="F749" i="3" a="1"/>
  <c r="F749" i="3" s="1"/>
  <c r="F748" i="3" a="1"/>
  <c r="F748" i="3" s="1"/>
  <c r="F747" i="3" a="1"/>
  <c r="F747" i="3" s="1"/>
  <c r="F746" i="3" a="1"/>
  <c r="F746" i="3" s="1"/>
  <c r="F745" i="3" a="1"/>
  <c r="F745" i="3" s="1"/>
  <c r="F744" i="3"/>
  <c r="F744" i="3" a="1"/>
  <c r="F743" i="3"/>
  <c r="F743" i="3" a="1"/>
  <c r="F742" i="3" a="1"/>
  <c r="F742" i="3" s="1"/>
  <c r="F741" i="3" a="1"/>
  <c r="F741" i="3" s="1"/>
  <c r="F740" i="3" a="1"/>
  <c r="F740" i="3" s="1"/>
  <c r="F739" i="3" a="1"/>
  <c r="F739" i="3" s="1"/>
  <c r="F738" i="3" a="1"/>
  <c r="F738" i="3" s="1"/>
  <c r="F737" i="3" a="1"/>
  <c r="F737" i="3" s="1"/>
  <c r="F736" i="3" a="1"/>
  <c r="F736" i="3" s="1"/>
  <c r="F735" i="3" a="1"/>
  <c r="F735" i="3" s="1"/>
  <c r="F734" i="3" a="1"/>
  <c r="F734" i="3" s="1"/>
  <c r="F733" i="3" a="1"/>
  <c r="F733" i="3" s="1"/>
  <c r="F732" i="3" a="1"/>
  <c r="F732" i="3" s="1"/>
  <c r="F731" i="3" a="1"/>
  <c r="F731" i="3" s="1"/>
  <c r="F730" i="3" a="1"/>
  <c r="F730" i="3" s="1"/>
  <c r="F729" i="3" a="1"/>
  <c r="F729" i="3" s="1"/>
  <c r="F728" i="3" a="1"/>
  <c r="F728" i="3" s="1"/>
  <c r="F727" i="3" a="1"/>
  <c r="F727" i="3" s="1"/>
  <c r="C724" i="3" a="1"/>
  <c r="C724" i="3" s="1"/>
  <c r="F721" i="3" a="1"/>
  <c r="F721" i="3" s="1"/>
  <c r="F720" i="3" a="1"/>
  <c r="F720" i="3" s="1"/>
  <c r="F717" i="3" a="1"/>
  <c r="F717" i="3" s="1"/>
  <c r="F716" i="3" a="1"/>
  <c r="F716" i="3" s="1"/>
  <c r="F713" i="3" a="1"/>
  <c r="F713" i="3" s="1"/>
  <c r="F712" i="3" a="1"/>
  <c r="F712" i="3" s="1"/>
  <c r="F711" i="3" a="1"/>
  <c r="F711" i="3" s="1"/>
  <c r="F710" i="3" a="1"/>
  <c r="F710" i="3" s="1"/>
  <c r="F709" i="3" a="1"/>
  <c r="F709" i="3" s="1"/>
  <c r="F708" i="3"/>
  <c r="F708" i="3" a="1"/>
  <c r="F707" i="3" a="1"/>
  <c r="F707" i="3" s="1"/>
  <c r="F706" i="3" a="1"/>
  <c r="F706" i="3" s="1"/>
  <c r="F705" i="3" a="1"/>
  <c r="F705" i="3" s="1"/>
  <c r="F704" i="3" a="1"/>
  <c r="F704" i="3" s="1"/>
  <c r="F703" i="3" a="1"/>
  <c r="F703" i="3" s="1"/>
  <c r="F702" i="3"/>
  <c r="F702" i="3" a="1"/>
  <c r="F701" i="3" a="1"/>
  <c r="F701" i="3" s="1"/>
  <c r="F700" i="3" a="1"/>
  <c r="F700" i="3" s="1"/>
  <c r="F699" i="3" a="1"/>
  <c r="F699" i="3" s="1"/>
  <c r="F698" i="3" a="1"/>
  <c r="F698" i="3" s="1"/>
  <c r="F697" i="3" a="1"/>
  <c r="F697" i="3" s="1"/>
  <c r="F696" i="3" a="1"/>
  <c r="F696" i="3" s="1"/>
  <c r="F695" i="3" a="1"/>
  <c r="F695" i="3" s="1"/>
  <c r="F694" i="3" a="1"/>
  <c r="F694" i="3" s="1"/>
  <c r="F693" i="3" a="1"/>
  <c r="F693" i="3" s="1"/>
  <c r="F692" i="3" a="1"/>
  <c r="F692" i="3" s="1"/>
  <c r="F689" i="3" a="1"/>
  <c r="F689" i="3" s="1"/>
  <c r="C688" i="3" a="1"/>
  <c r="C688" i="3" s="1"/>
  <c r="C687" i="3" a="1"/>
  <c r="C687" i="3" s="1"/>
  <c r="C686" i="3" a="1"/>
  <c r="C686" i="3" s="1"/>
  <c r="F685" i="3" a="1"/>
  <c r="F685" i="3" s="1"/>
  <c r="C684" i="3" a="1"/>
  <c r="C684" i="3" s="1"/>
  <c r="F682" i="3" a="1"/>
  <c r="F682" i="3" s="1"/>
  <c r="F681" i="3" a="1"/>
  <c r="F681" i="3" s="1"/>
  <c r="F680" i="3" a="1"/>
  <c r="F680" i="3" s="1"/>
  <c r="F679" i="3" a="1"/>
  <c r="F679" i="3" s="1"/>
  <c r="F678" i="3" a="1"/>
  <c r="F678" i="3" s="1"/>
  <c r="F677" i="3" a="1"/>
  <c r="F677" i="3" s="1"/>
  <c r="F676" i="3" a="1"/>
  <c r="F676" i="3" s="1"/>
  <c r="F673" i="3" a="1"/>
  <c r="F673" i="3" s="1"/>
  <c r="F672" i="3" a="1"/>
  <c r="F672" i="3" s="1"/>
  <c r="C668" i="3" a="1"/>
  <c r="C668" i="3" s="1"/>
  <c r="F665" i="3" a="1"/>
  <c r="F665" i="3" s="1"/>
  <c r="F664" i="3" a="1"/>
  <c r="F664" i="3" s="1"/>
  <c r="C663" i="3" a="1"/>
  <c r="C663" i="3" s="1"/>
  <c r="F663" i="3" s="1" a="1"/>
  <c r="F663" i="3" s="1"/>
  <c r="C662" i="3" a="1"/>
  <c r="C662" i="3" s="1"/>
  <c r="C661" i="3" a="1"/>
  <c r="C661" i="3" s="1"/>
  <c r="C660" i="3" a="1"/>
  <c r="C660" i="3" s="1"/>
  <c r="C656" i="3" a="1"/>
  <c r="C656" i="3" s="1"/>
  <c r="F652" i="3" a="1"/>
  <c r="F652" i="3" s="1"/>
  <c r="C650" i="3" a="1"/>
  <c r="C650" i="3" s="1"/>
  <c r="F649" i="3" a="1"/>
  <c r="F649" i="3" s="1"/>
  <c r="F648" i="3" a="1"/>
  <c r="F648" i="3" s="1"/>
  <c r="C643" i="3" a="1"/>
  <c r="C643" i="3" s="1"/>
  <c r="C641" i="3"/>
  <c r="C641" i="3" a="1"/>
  <c r="F638" i="3"/>
  <c r="F638" i="3" a="1"/>
  <c r="F635" i="3" a="1"/>
  <c r="F635" i="3" s="1"/>
  <c r="C633" i="3" a="1"/>
  <c r="C633" i="3" s="1"/>
  <c r="F633" i="3" s="1" a="1"/>
  <c r="F633" i="3" s="1"/>
  <c r="F626" i="3"/>
  <c r="F624" i="3"/>
  <c r="F622" i="3"/>
  <c r="F620" i="3"/>
  <c r="F619" i="3"/>
  <c r="F616" i="3"/>
  <c r="F615" i="3"/>
  <c r="F611" i="3"/>
  <c r="F610" i="3"/>
  <c r="F609" i="3"/>
  <c r="F608" i="3"/>
  <c r="F607" i="3"/>
  <c r="F606" i="3"/>
  <c r="F605" i="3"/>
  <c r="F604" i="3"/>
  <c r="F601" i="3"/>
  <c r="F600" i="3"/>
  <c r="F598" i="3"/>
  <c r="F597" i="3"/>
  <c r="F594" i="3"/>
  <c r="F593" i="3"/>
  <c r="F592" i="3"/>
  <c r="F591" i="3"/>
  <c r="F588" i="3"/>
  <c r="F585" i="3"/>
  <c r="F584" i="3"/>
  <c r="F583" i="3"/>
  <c r="F582" i="3"/>
  <c r="F581" i="3"/>
  <c r="F578" i="3"/>
  <c r="F571" i="3"/>
  <c r="F570" i="3"/>
  <c r="F566" i="3"/>
  <c r="F565" i="3"/>
  <c r="F561" i="3"/>
  <c r="F559" i="3"/>
  <c r="F557" i="3"/>
  <c r="F555" i="3"/>
  <c r="F554" i="3"/>
  <c r="F551" i="3"/>
  <c r="F550" i="3"/>
  <c r="F549" i="3"/>
  <c r="F546" i="3"/>
  <c r="F545" i="3"/>
  <c r="F544" i="3"/>
  <c r="F543" i="3"/>
  <c r="F540" i="3"/>
  <c r="F536" i="3"/>
  <c r="F533" i="3"/>
  <c r="F529" i="3"/>
  <c r="F528" i="3"/>
  <c r="F518" i="3"/>
  <c r="F515" i="3"/>
  <c r="F512" i="3"/>
  <c r="F511" i="3"/>
  <c r="F507" i="3"/>
  <c r="F506" i="3"/>
  <c r="F505" i="3"/>
  <c r="F502" i="3"/>
  <c r="F499" i="3"/>
  <c r="F496" i="3"/>
  <c r="F495" i="3"/>
  <c r="F494" i="3"/>
  <c r="F493" i="3"/>
  <c r="F492" i="3"/>
  <c r="F489" i="3"/>
  <c r="F486" i="3"/>
  <c r="F485" i="3"/>
  <c r="F484" i="3"/>
  <c r="F483" i="3"/>
  <c r="F482" i="3"/>
  <c r="F479" i="3"/>
  <c r="F478" i="3"/>
  <c r="F474" i="3"/>
  <c r="F473" i="3"/>
  <c r="F472" i="3"/>
  <c r="F469" i="3"/>
  <c r="F468" i="3"/>
  <c r="F467" i="3"/>
  <c r="F463" i="3"/>
  <c r="F460" i="3"/>
  <c r="F459" i="3"/>
  <c r="F458" i="3"/>
  <c r="F455" i="3"/>
  <c r="F454" i="3"/>
  <c r="F453" i="3"/>
  <c r="F447" i="3"/>
  <c r="F444" i="3"/>
  <c r="F443" i="3"/>
  <c r="F442" i="3"/>
  <c r="F441" i="3"/>
  <c r="F440" i="3"/>
  <c r="F435" i="3"/>
  <c r="F434" i="3"/>
  <c r="F431" i="3"/>
  <c r="F428" i="3"/>
  <c r="F427" i="3"/>
  <c r="F426" i="3"/>
  <c r="F425" i="3"/>
  <c r="F424" i="3"/>
  <c r="F417" i="3"/>
  <c r="F416" i="3"/>
  <c r="F413" i="3"/>
  <c r="F412" i="3"/>
  <c r="F411" i="3"/>
  <c r="F410" i="3"/>
  <c r="F409" i="3"/>
  <c r="F406" i="3"/>
  <c r="F402" i="3"/>
  <c r="F401" i="3"/>
  <c r="F400" i="3"/>
  <c r="F399" i="3"/>
  <c r="F396" i="3"/>
  <c r="F395" i="3"/>
  <c r="F394" i="3"/>
  <c r="F391" i="3"/>
  <c r="F388" i="3"/>
  <c r="F387" i="3"/>
  <c r="F386" i="3"/>
  <c r="F385" i="3"/>
  <c r="F382" i="3"/>
  <c r="F381" i="3"/>
  <c r="F380" i="3"/>
  <c r="F377" i="3"/>
  <c r="F373" i="3"/>
  <c r="F370" i="3"/>
  <c r="F369" i="3"/>
  <c r="C366" i="3"/>
  <c r="C363" i="3"/>
  <c r="F360" i="3"/>
  <c r="F356" i="3"/>
  <c r="C355" i="3"/>
  <c r="F354" i="3"/>
  <c r="F352" i="3"/>
  <c r="C351" i="3"/>
  <c r="F350" i="3"/>
  <c r="F346" i="3"/>
  <c r="F345" i="3"/>
  <c r="F344" i="3"/>
  <c r="F343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C327" i="3"/>
  <c r="F327" i="3" s="1"/>
  <c r="F326" i="3"/>
  <c r="F325" i="3"/>
  <c r="F324" i="3"/>
  <c r="F323" i="3"/>
  <c r="F320" i="3"/>
  <c r="C319" i="3"/>
  <c r="F318" i="3"/>
  <c r="F315" i="3"/>
  <c r="F314" i="3"/>
  <c r="F313" i="3"/>
  <c r="F312" i="3"/>
  <c r="F311" i="3"/>
  <c r="F310" i="3"/>
  <c r="F309" i="3"/>
  <c r="F308" i="3"/>
  <c r="F307" i="3"/>
  <c r="F306" i="3"/>
  <c r="C303" i="3"/>
  <c r="F303" i="3" s="1"/>
  <c r="C302" i="3"/>
  <c r="C301" i="3"/>
  <c r="F301" i="3" s="1"/>
  <c r="C298" i="3"/>
  <c r="C297" i="3"/>
  <c r="F296" i="3"/>
  <c r="C296" i="3"/>
  <c r="C295" i="3"/>
  <c r="F295" i="3" s="1"/>
  <c r="C294" i="3"/>
  <c r="F294" i="3" s="1"/>
  <c r="C293" i="3"/>
  <c r="F290" i="3"/>
  <c r="F289" i="3"/>
  <c r="F285" i="3"/>
  <c r="F284" i="3"/>
  <c r="F283" i="3"/>
  <c r="F282" i="3"/>
  <c r="F279" i="3"/>
  <c r="F278" i="3"/>
  <c r="F275" i="3"/>
  <c r="F274" i="3"/>
  <c r="F273" i="3"/>
  <c r="F270" i="3"/>
  <c r="F269" i="3"/>
  <c r="F268" i="3"/>
  <c r="F265" i="3"/>
  <c r="F264" i="3"/>
  <c r="F261" i="3"/>
  <c r="F260" i="3"/>
  <c r="F259" i="3"/>
  <c r="F256" i="3"/>
  <c r="F255" i="3"/>
  <c r="F251" i="3"/>
  <c r="C248" i="3"/>
  <c r="C247" i="3"/>
  <c r="C244" i="3"/>
  <c r="C241" i="3"/>
  <c r="F238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18" i="3"/>
  <c r="F217" i="3"/>
  <c r="F216" i="3"/>
  <c r="F215" i="3"/>
  <c r="F212" i="3"/>
  <c r="F211" i="3"/>
  <c r="F210" i="3"/>
  <c r="F209" i="3"/>
  <c r="F206" i="3"/>
  <c r="F205" i="3"/>
  <c r="F204" i="3"/>
  <c r="F202" i="3"/>
  <c r="F198" i="3"/>
  <c r="F195" i="3"/>
  <c r="F194" i="3"/>
  <c r="F193" i="3"/>
  <c r="F189" i="3"/>
  <c r="F188" i="3"/>
  <c r="F187" i="3"/>
  <c r="F184" i="3"/>
  <c r="F181" i="3"/>
  <c r="F178" i="3"/>
  <c r="F177" i="3"/>
  <c r="F176" i="3"/>
  <c r="F175" i="3"/>
  <c r="F168" i="3"/>
  <c r="F167" i="3"/>
  <c r="F166" i="3"/>
  <c r="F165" i="3"/>
  <c r="F162" i="3"/>
  <c r="F161" i="3"/>
  <c r="F158" i="3"/>
  <c r="F157" i="3"/>
  <c r="F154" i="3"/>
  <c r="F151" i="3"/>
  <c r="F148" i="3"/>
  <c r="C145" i="3"/>
  <c r="F144" i="3"/>
  <c r="F143" i="3"/>
  <c r="F123" i="3"/>
  <c r="F120" i="3"/>
  <c r="F117" i="3"/>
  <c r="F115" i="3"/>
  <c r="F113" i="3"/>
  <c r="F110" i="3"/>
  <c r="F107" i="3"/>
  <c r="F104" i="3"/>
  <c r="F103" i="3"/>
  <c r="C100" i="3"/>
  <c r="F97" i="3"/>
  <c r="C82" i="3"/>
  <c r="C90" i="3" s="1"/>
  <c r="F76" i="3"/>
  <c r="F75" i="3"/>
  <c r="F72" i="3"/>
  <c r="F69" i="3"/>
  <c r="F66" i="3"/>
  <c r="F65" i="3"/>
  <c r="F64" i="3"/>
  <c r="F63" i="3"/>
  <c r="F62" i="3"/>
  <c r="F61" i="3"/>
  <c r="F60" i="3"/>
  <c r="F57" i="3"/>
  <c r="F49" i="3"/>
  <c r="F46" i="3"/>
  <c r="C45" i="3"/>
  <c r="F45" i="3" s="1"/>
  <c r="F44" i="3"/>
  <c r="F41" i="3"/>
  <c r="F35" i="3"/>
  <c r="C34" i="3"/>
  <c r="F34" i="3" s="1"/>
  <c r="F33" i="3"/>
  <c r="C30" i="3"/>
  <c r="F29" i="3"/>
  <c r="C29" i="3"/>
  <c r="F28" i="3"/>
  <c r="C27" i="3"/>
  <c r="C26" i="3"/>
  <c r="F26" i="3" s="1"/>
  <c r="C25" i="3"/>
  <c r="F24" i="3"/>
  <c r="F23" i="3"/>
  <c r="F20" i="3"/>
  <c r="F19" i="3"/>
  <c r="F18" i="3"/>
  <c r="F17" i="3"/>
  <c r="F853" i="3" l="1" a="1"/>
  <c r="F853" i="3" s="1"/>
  <c r="F1397" i="3" a="1"/>
  <c r="F1397" i="3" s="1"/>
  <c r="C1398" i="3" a="1"/>
  <c r="C1398" i="3" s="1"/>
  <c r="C1400" i="3" a="1"/>
  <c r="C1400" i="3" s="1"/>
  <c r="F302" i="3"/>
  <c r="F1059" i="3"/>
  <c r="F248" i="3"/>
  <c r="C634" i="3" a="1"/>
  <c r="C634" i="3" s="1"/>
  <c r="F634" i="3" s="1" a="1"/>
  <c r="F634" i="3" s="1"/>
  <c r="C91" i="3"/>
  <c r="F1425" i="3"/>
  <c r="C85" i="3"/>
  <c r="F85" i="3" s="1"/>
  <c r="C92" i="3"/>
  <c r="F298" i="3"/>
  <c r="C93" i="3"/>
  <c r="F93" i="3" s="1"/>
  <c r="F1670" i="3"/>
  <c r="F133" i="3"/>
  <c r="F572" i="3"/>
  <c r="F1717" i="3"/>
  <c r="F1722" i="3"/>
  <c r="F1728" i="3"/>
  <c r="F50" i="3"/>
  <c r="F1384" i="3"/>
  <c r="F77" i="3"/>
  <c r="F872" i="3" a="1"/>
  <c r="F872" i="3" s="1"/>
  <c r="C817" i="3" a="1"/>
  <c r="C817" i="3" s="1"/>
  <c r="F816" i="3" a="1"/>
  <c r="F816" i="3" s="1"/>
  <c r="F686" i="3" a="1"/>
  <c r="F686" i="3" s="1"/>
  <c r="F862" i="3" a="1"/>
  <c r="F862" i="3" s="1"/>
  <c r="F567" i="3"/>
  <c r="F865" i="3" a="1"/>
  <c r="F865" i="3" s="1"/>
  <c r="F643" i="3" a="1"/>
  <c r="F643" i="3" s="1"/>
  <c r="F1398" i="3" a="1"/>
  <c r="F1398" i="3" s="1"/>
  <c r="F978" i="3" a="1"/>
  <c r="F978" i="3" s="1"/>
  <c r="F855" i="3" a="1"/>
  <c r="F855" i="3" s="1"/>
  <c r="F293" i="3"/>
  <c r="F985" i="3" a="1"/>
  <c r="F985" i="3" s="1"/>
  <c r="F807" i="3" a="1"/>
  <c r="F807" i="3" s="1"/>
  <c r="F1399" i="3" a="1"/>
  <c r="F1399" i="3" s="1"/>
  <c r="F1695" i="3"/>
  <c r="F834" i="3" a="1"/>
  <c r="F834" i="3" s="1"/>
  <c r="F25" i="3"/>
  <c r="F36" i="3" s="1"/>
  <c r="F628" i="3"/>
  <c r="F1400" i="3" a="1"/>
  <c r="F1400" i="3" s="1"/>
  <c r="F145" i="3"/>
  <c r="F90" i="3"/>
  <c r="C94" i="3"/>
  <c r="F668" i="3" a="1"/>
  <c r="F668" i="3" s="1"/>
  <c r="F241" i="3"/>
  <c r="F363" i="3"/>
  <c r="F436" i="3"/>
  <c r="F519" i="3" s="1"/>
  <c r="F825" i="3" a="1"/>
  <c r="F825" i="3" s="1"/>
  <c r="F656" i="3" a="1"/>
  <c r="F656" i="3" s="1"/>
  <c r="F684" i="3" a="1"/>
  <c r="F684" i="3" s="1"/>
  <c r="F839" i="3" a="1"/>
  <c r="F839" i="3" s="1"/>
  <c r="C1420" i="3"/>
  <c r="C1451" i="3" a="1"/>
  <c r="C1451" i="3" s="1"/>
  <c r="F1449" i="3" a="1"/>
  <c r="F1449" i="3" s="1"/>
  <c r="F1624" i="3"/>
  <c r="F27" i="3"/>
  <c r="F976" i="3" a="1"/>
  <c r="F976" i="3" s="1"/>
  <c r="F1058" i="3"/>
  <c r="F366" i="3"/>
  <c r="F854" i="3" a="1"/>
  <c r="F854" i="3" s="1"/>
  <c r="F1407" i="3" a="1"/>
  <c r="F1407" i="3" s="1"/>
  <c r="F530" i="3"/>
  <c r="F92" i="3"/>
  <c r="F829" i="3" a="1"/>
  <c r="F829" i="3" s="1"/>
  <c r="C830" i="3" a="1"/>
  <c r="C830" i="3" s="1"/>
  <c r="F835" i="3" a="1"/>
  <c r="F835" i="3" s="1"/>
  <c r="F983" i="3" a="1"/>
  <c r="F983" i="3" s="1"/>
  <c r="F650" i="3" a="1"/>
  <c r="F650" i="3" s="1"/>
  <c r="F724" i="3" a="1"/>
  <c r="F724" i="3" s="1"/>
  <c r="F319" i="3"/>
  <c r="F660" i="3" a="1"/>
  <c r="F660" i="3" s="1"/>
  <c r="F687" i="3" a="1"/>
  <c r="F687" i="3" s="1"/>
  <c r="F661" i="3" a="1"/>
  <c r="F661" i="3" s="1"/>
  <c r="F688" i="3" a="1"/>
  <c r="F688" i="3" s="1"/>
  <c r="F1412" i="3" a="1"/>
  <c r="F1412" i="3" s="1"/>
  <c r="C243" i="3"/>
  <c r="C242" i="3"/>
  <c r="F1060" i="3"/>
  <c r="C657" i="3" a="1"/>
  <c r="C657" i="3" s="1"/>
  <c r="F662" i="3" a="1"/>
  <c r="F662" i="3" s="1"/>
  <c r="F1404" i="3" a="1"/>
  <c r="F1404" i="3" s="1"/>
  <c r="F818" i="3" a="1"/>
  <c r="F818" i="3" s="1"/>
  <c r="F82" i="3"/>
  <c r="F351" i="3"/>
  <c r="F1078" i="3"/>
  <c r="F30" i="3"/>
  <c r="F139" i="3"/>
  <c r="F244" i="3"/>
  <c r="F799" i="3" a="1"/>
  <c r="F799" i="3" s="1"/>
  <c r="C86" i="3"/>
  <c r="F100" i="3"/>
  <c r="F140" i="3"/>
  <c r="F355" i="3"/>
  <c r="F641" i="3" a="1"/>
  <c r="F641" i="3" s="1"/>
  <c r="F810" i="3" a="1"/>
  <c r="F810" i="3" s="1"/>
  <c r="F1403" i="3" a="1"/>
  <c r="F1403" i="3" s="1"/>
  <c r="F832" i="3" a="1"/>
  <c r="F832" i="3" s="1"/>
  <c r="F878" i="3" a="1"/>
  <c r="F878" i="3" s="1"/>
  <c r="C642" i="3" a="1"/>
  <c r="C642" i="3" s="1"/>
  <c r="F247" i="3"/>
  <c r="F297" i="3"/>
  <c r="F124" i="3"/>
  <c r="F525" i="3"/>
  <c r="F91" i="3" l="1"/>
  <c r="F574" i="3"/>
  <c r="F657" i="3" a="1"/>
  <c r="F657" i="3" s="1"/>
  <c r="F642" i="3" a="1"/>
  <c r="F642" i="3" s="1"/>
  <c r="F802" i="3" s="1"/>
  <c r="C87" i="3"/>
  <c r="F86" i="3"/>
  <c r="F830" i="3" a="1"/>
  <c r="F830" i="3" s="1"/>
  <c r="F1451" i="3" a="1"/>
  <c r="F1451" i="3" s="1"/>
  <c r="F1455" i="3" s="1"/>
  <c r="F242" i="3"/>
  <c r="F94" i="3"/>
  <c r="F1420" i="3"/>
  <c r="C1418" i="3"/>
  <c r="F243" i="3"/>
  <c r="F169" i="3"/>
  <c r="F817" i="3" a="1"/>
  <c r="F817" i="3" s="1"/>
  <c r="F1074" i="3"/>
  <c r="F1149" i="3" s="1"/>
  <c r="F419" i="3" l="1"/>
  <c r="F1045" i="3"/>
  <c r="F87" i="3"/>
  <c r="F125" i="3" s="1"/>
  <c r="F1418" i="3" a="1"/>
  <c r="F1418" i="3" s="1"/>
  <c r="F1429" i="3" s="1"/>
  <c r="F1729" i="3" l="1"/>
  <c r="F1741" i="3" s="1"/>
  <c r="F1730" i="3" l="1"/>
  <c r="F1734" i="3"/>
  <c r="F1742" i="3" s="1"/>
  <c r="F1733" i="3"/>
  <c r="F1739" i="3"/>
  <c r="F1737" i="3"/>
  <c r="F1736" i="3"/>
  <c r="F1735" i="3"/>
  <c r="F1738" i="3"/>
  <c r="F1743" i="3"/>
  <c r="F1740" i="3"/>
  <c r="F1750" i="3" l="1"/>
  <c r="F1752" i="3" s="1"/>
</calcChain>
</file>

<file path=xl/sharedStrings.xml><?xml version="1.0" encoding="utf-8"?>
<sst xmlns="http://schemas.openxmlformats.org/spreadsheetml/2006/main" count="3483" uniqueCount="1696">
  <si>
    <t>Nº</t>
  </si>
  <si>
    <t>DESCRIPCIÓN</t>
  </si>
  <si>
    <t>CANTIDAD</t>
  </si>
  <si>
    <t>UD</t>
  </si>
  <si>
    <t>P.U. (RD$)</t>
  </si>
  <si>
    <t>VALOR (RD$)</t>
  </si>
  <si>
    <t>A</t>
  </si>
  <si>
    <t>CANALIZACIÓN ARROYO GURABO</t>
  </si>
  <si>
    <t>I</t>
  </si>
  <si>
    <t>1</t>
  </si>
  <si>
    <t>PRELIMINARES</t>
  </si>
  <si>
    <t>1.1</t>
  </si>
  <si>
    <t>Replanteo y Control topográfico</t>
  </si>
  <si>
    <t>1.2</t>
  </si>
  <si>
    <t>Accesos provisionales a áreas de trabajo (para equipos)</t>
  </si>
  <si>
    <t>PA</t>
  </si>
  <si>
    <t>1.3</t>
  </si>
  <si>
    <t>Desvios para manejo de agua en proceso constructivo</t>
  </si>
  <si>
    <t>1.4</t>
  </si>
  <si>
    <t>Corte de árboles y acondicionamiento de area de trabajo</t>
  </si>
  <si>
    <t>2</t>
  </si>
  <si>
    <t>MOVIMIENTO DE TIERRA.</t>
  </si>
  <si>
    <t>2.1</t>
  </si>
  <si>
    <t>Excavación material semisaturado y saturado con equipo</t>
  </si>
  <si>
    <t>2.2</t>
  </si>
  <si>
    <t>Conformación de talud en canal y berma de canal, incluyendo curvas y perfilacion manual para recibir estructura de hormigon armado del canal.</t>
  </si>
  <si>
    <t>2.3</t>
  </si>
  <si>
    <t>Suministro material de mina.</t>
  </si>
  <si>
    <t>M³S</t>
  </si>
  <si>
    <t>2.4</t>
  </si>
  <si>
    <t>Relleno compactado C/compactador mecánico, capas 0.20 mts, incluye doble carguio y acarreo requerido.</t>
  </si>
  <si>
    <t>M³C</t>
  </si>
  <si>
    <t>2.5</t>
  </si>
  <si>
    <t xml:space="preserve">Bote de material con camión D= 12 km (incluye carguío y esparcimiento en botadero) </t>
  </si>
  <si>
    <t>M³E</t>
  </si>
  <si>
    <t>2.6</t>
  </si>
  <si>
    <t>Suministro de Granzote para Saneamiento, el precio incluye doble carguio y acarreo y 40% de desperdicio, precipitación y acomodo en fondo de canal.</t>
  </si>
  <si>
    <t>2.7</t>
  </si>
  <si>
    <t>Colocación y acomodo de Granzote para Saneamiento con excavadora hidraulica, en condiciones de sumergencia de agua.</t>
  </si>
  <si>
    <t>2.8</t>
  </si>
  <si>
    <t>Limpieza superficial y reposición del granzote tras perfilado</t>
  </si>
  <si>
    <t>3</t>
  </si>
  <si>
    <t>REVESTIMIENTO EN FONDO Y TALUD:</t>
  </si>
  <si>
    <t>3.1</t>
  </si>
  <si>
    <t>3.2</t>
  </si>
  <si>
    <t>3.3</t>
  </si>
  <si>
    <t xml:space="preserve">Encache de Piedra y/o Mampostería </t>
  </si>
  <si>
    <t>B</t>
  </si>
  <si>
    <t>C</t>
  </si>
  <si>
    <t>VARIOS</t>
  </si>
  <si>
    <t>Limpieza final y continua</t>
  </si>
  <si>
    <t>D</t>
  </si>
  <si>
    <t>RECOLECCION AGUAS RESIDUALES</t>
  </si>
  <si>
    <t>M</t>
  </si>
  <si>
    <t>MOVIMIENTO DE TIERRA</t>
  </si>
  <si>
    <t>Excavación material no clasificado c/equipo</t>
  </si>
  <si>
    <t>M³N</t>
  </si>
  <si>
    <t>Excavación material roca dura c/equipo</t>
  </si>
  <si>
    <t>Suministro y colocación de asiento de arena</t>
  </si>
  <si>
    <t>Regularización de la Zanja</t>
  </si>
  <si>
    <t>M²</t>
  </si>
  <si>
    <t>Suministro de material de mina dist. aprox 20.00 km (sujeto a la aprobación del Supervisor)</t>
  </si>
  <si>
    <t>Relleno compactado con compactador mecánico, en capas de 0.20m</t>
  </si>
  <si>
    <t>Bote de material c/camion dist. 12 km (incluye carguio y esparcimiento en botadero)</t>
  </si>
  <si>
    <t>SUMINISTRO DE TUBERÍAS</t>
  </si>
  <si>
    <t>De Ø12" PVC SDR-32.5 C/J.G. +4% Pérdida P/Campana</t>
  </si>
  <si>
    <t>4</t>
  </si>
  <si>
    <t>COLOCACIÓN DE TUBERÍAS</t>
  </si>
  <si>
    <t>4.1</t>
  </si>
  <si>
    <t>De Ø12" PVC SDR-32.5 C/J.G.</t>
  </si>
  <si>
    <t>5</t>
  </si>
  <si>
    <t>REGISTROS PREFABRICADOS DE INSPECCIÓN PARA COLECTORES CANAL</t>
  </si>
  <si>
    <t>5.1</t>
  </si>
  <si>
    <t>Registros de inspección H.A. Profundidad promedio 1.50 a 2.50m.</t>
  </si>
  <si>
    <t>Ud</t>
  </si>
  <si>
    <t>5.2</t>
  </si>
  <si>
    <t>Interconexion L=50ml; Tuberia 8" HG</t>
  </si>
  <si>
    <t>E</t>
  </si>
  <si>
    <t>ALCANTARILLADO SANITARIO SECTOR LAS MERCEDES</t>
  </si>
  <si>
    <t>Replanteo para tubería</t>
  </si>
  <si>
    <t>CORTE Y EXTRACCIÓN DE CONCRETO</t>
  </si>
  <si>
    <t>Corte de concreto; h=0.15m</t>
  </si>
  <si>
    <t xml:space="preserve">Extracción de concreto </t>
  </si>
  <si>
    <t>Bote de material producto de la remocion de la carpeta asfaltica con camion a una distancia aproximada de 12 km (incluye carguio y esparcimiento en botadero)</t>
  </si>
  <si>
    <t>MOVIMIENTO DE TIERRA:</t>
  </si>
  <si>
    <t xml:space="preserve">Excavación material compacto  </t>
  </si>
  <si>
    <t>M3N</t>
  </si>
  <si>
    <t>Asiento de arena (suministro y colocación)</t>
  </si>
  <si>
    <t>Suministro material de base D= 4 km</t>
  </si>
  <si>
    <t>3.4</t>
  </si>
  <si>
    <t>Compactar el relleno con compactador mecánico en capas de 0.20. m de espesor (incluido el esparcimiento)</t>
  </si>
  <si>
    <t>3.5</t>
  </si>
  <si>
    <t>Bote de material con camion a una distancia aproximada de 12 km (incluye carguio y esparcimiento en botadero)</t>
  </si>
  <si>
    <t>SUMINISTRO DE TUBERÍA:</t>
  </si>
  <si>
    <t>Ø8" PVC SDR-32.5, c/J.G.+ 3% desp. p/ camp.</t>
  </si>
  <si>
    <t>COLOCACIÓN DE TUBERÍA:</t>
  </si>
  <si>
    <t>De Ø8" PVC SDR-32.5, c/J.G.</t>
  </si>
  <si>
    <t>6</t>
  </si>
  <si>
    <t>SUMINISTRO Y COLOCACIÓN DE VÁLVULAS:</t>
  </si>
  <si>
    <t>6.1</t>
  </si>
  <si>
    <t>Válvula de Compuerta Ø6" H.F. Platillada Completa (150 PSI) (incl.: Válvula platillada, tornillos, junta de goma, niple platillada en un extremo, junta dresser )</t>
  </si>
  <si>
    <t>6.2</t>
  </si>
  <si>
    <t>Caja telescópica p/válvulas (incl. Base y Tapa de H.S.)</t>
  </si>
  <si>
    <t>7</t>
  </si>
  <si>
    <t>ACOMETIDAS</t>
  </si>
  <si>
    <t>7.1</t>
  </si>
  <si>
    <t>Acometidas Urbanas de Ø3" X Ø½" (incluye valvula, registro de PPR)</t>
  </si>
  <si>
    <t>8</t>
  </si>
  <si>
    <t>HIDRANTE:</t>
  </si>
  <si>
    <t>8.1</t>
  </si>
  <si>
    <t>Hidrante de 6" (Suministro e instalación)</t>
  </si>
  <si>
    <t>9</t>
  </si>
  <si>
    <t>REPOSICIÓN DE CONCRETO</t>
  </si>
  <si>
    <t>9.1</t>
  </si>
  <si>
    <t>Suministro y colocación de concreto; f'c=240kg/cm2; e=0.15m</t>
  </si>
  <si>
    <t>Limpieza continua y final (obreros, camión y herramientas menores)</t>
  </si>
  <si>
    <t>REGISTROS PREFABRICADOS</t>
  </si>
  <si>
    <t xml:space="preserve">Registro Profundidad promedio entre 1.00-3.50 M </t>
  </si>
  <si>
    <t>Construcción de camaras de inspeccion de 60 x 60cm</t>
  </si>
  <si>
    <t>P.A.</t>
  </si>
  <si>
    <t>F</t>
  </si>
  <si>
    <t>PUENTES PARA CRUCE DE VIA Y CICLOVIA SOBRE CANALETAS PLUVIALES Y/O TORRENTERAS</t>
  </si>
  <si>
    <t>1.5</t>
  </si>
  <si>
    <t>G</t>
  </si>
  <si>
    <t>PUENTES PEATONALES</t>
  </si>
  <si>
    <t>Limpieza inicial</t>
  </si>
  <si>
    <t>P.A</t>
  </si>
  <si>
    <t>Replanteo</t>
  </si>
  <si>
    <t>Excavación de Suelo</t>
  </si>
  <si>
    <t>M³</t>
  </si>
  <si>
    <t>Perforación de Pilotes de 0.80 Diámetro, L=10.00mts Hormigón fc= 300 kg/cm2</t>
  </si>
  <si>
    <t>ML</t>
  </si>
  <si>
    <t>Suministro, transporte e instalacion de Viga Doble T</t>
  </si>
  <si>
    <t>COLOCACION DE HORMIGON</t>
  </si>
  <si>
    <t>Pavimento rígido c/Ligadora fc=210kg/cm2</t>
  </si>
  <si>
    <t>Hormigón Armado en Cabezal de puente</t>
  </si>
  <si>
    <t>Cabezal del Puente (3.00x0.70) 12 Ø 3/4" estribos 12 Ø 3/4'</t>
  </si>
  <si>
    <t>7.2</t>
  </si>
  <si>
    <t>Cabezal del Puente (1.25x0.30) 30 Ø 3/4" , Ø1/2" @0.10, 3/8"@0.10</t>
  </si>
  <si>
    <t>Placas de Neopreno</t>
  </si>
  <si>
    <t>UN</t>
  </si>
  <si>
    <t>8.2</t>
  </si>
  <si>
    <t>Descapote de Pilotes</t>
  </si>
  <si>
    <t xml:space="preserve">Hormigón Armado en Zapata - Puente </t>
  </si>
  <si>
    <t>Apoyo 01; Hormigón industrial fc= 300 kg/cm2</t>
  </si>
  <si>
    <t>Apoyo 02; Hormigón industrial fc= 300 kg/cm2</t>
  </si>
  <si>
    <t>Apoyo 03; Hormigón industrial fc= 300 kg/cm2</t>
  </si>
  <si>
    <t>Apoyo 04; Hormigón industrial fc= 300 kg/cm2</t>
  </si>
  <si>
    <t>H</t>
  </si>
  <si>
    <t>Excavacion de Suelo</t>
  </si>
  <si>
    <t>Suministro y Colocación de sub-base</t>
  </si>
  <si>
    <t>HORMIGON</t>
  </si>
  <si>
    <t xml:space="preserve">PARAGOMAS </t>
  </si>
  <si>
    <t>Pintura Parqueo (letreo discapacitado, letreto embarazada)</t>
  </si>
  <si>
    <t>4.2</t>
  </si>
  <si>
    <t xml:space="preserve">Pintura Blanca en parqueo </t>
  </si>
  <si>
    <t>4.3</t>
  </si>
  <si>
    <t>Pintura Azul parqueo parque</t>
  </si>
  <si>
    <t>ACERAS</t>
  </si>
  <si>
    <t>Suministro de Material de Mina</t>
  </si>
  <si>
    <t>M3E</t>
  </si>
  <si>
    <t>Suministro y Colocación de Grava Blanca 3/8''</t>
  </si>
  <si>
    <t>Suministro y Colocación de Grava Gris 3/8''</t>
  </si>
  <si>
    <t>CONSTRUCCION DE ACERA CON MALLA ELECTROSOLDADA</t>
  </si>
  <si>
    <t xml:space="preserve">ELECTRICIDAD GENERAL </t>
  </si>
  <si>
    <t>Construccion de Bases y Hoyos para postes</t>
  </si>
  <si>
    <t xml:space="preserve">Hoyo para poste Tipo A (metal grande 30,35 y 40 pie) 13 ud </t>
  </si>
  <si>
    <t xml:space="preserve">Excavacion Anulada </t>
  </si>
  <si>
    <t>Izado de poste tipo A (metal grande 35 y 40 pie)</t>
  </si>
  <si>
    <t xml:space="preserve">Suminsitro e intalacion de Canalizacion y cableado de circuito ramal jardinera </t>
  </si>
  <si>
    <t>Suministro e Instalacion de poste tipo A (poste de 35') puchula 4, gacebo de puente de hierro 9, total 32. de aluminio</t>
  </si>
  <si>
    <t xml:space="preserve">Suministro e Instalacion de lampara de 150 led con sus brazos (tipo cobra) (son 2 lampara por poste) (en este reporte hay mas ya que en el reporte anterior solo se puso 1 por poste) total 64 ud </t>
  </si>
  <si>
    <t>Excavación de Zanja, Alimentador Torre de Iluminiación (90 x .30 x .30).</t>
  </si>
  <si>
    <t>Excavación de Zanja para Alimentador Área de(gacebo) (350 x .30 x .30).</t>
  </si>
  <si>
    <t>Excavación de zanja Area de Parqueo para alimentador en parqueo ( este viene del transformador en Bartola en el cuarto electrico, cruzando por el puente nuevo (600 x .30 x .30).</t>
  </si>
  <si>
    <t>Construcción de Zanja para Primario (incluye pisonado, tapado con block de 6".</t>
  </si>
  <si>
    <t>Excavación de Hoyo para Poste Tipo A.</t>
  </si>
  <si>
    <t>Izado de Poste Tipo A.</t>
  </si>
  <si>
    <t>Cimentación de Poste Tipo A.</t>
  </si>
  <si>
    <t>Circuito Ramal para Alimentador de Poste Tipo A.</t>
  </si>
  <si>
    <t>Circuito de Iluminación de Lámpara de 150W.</t>
  </si>
  <si>
    <t>Diseño y Trámite de Plano EDENORTE.</t>
  </si>
  <si>
    <t xml:space="preserve">Construccion de hoyos para poste de cancha </t>
  </si>
  <si>
    <t>Cimentacion de hoyos para poste de cancha</t>
  </si>
  <si>
    <t>Izado de poste para cancha</t>
  </si>
  <si>
    <t>Instalacion de lampara en posted de metal 150 WATT</t>
  </si>
  <si>
    <t>REPLANTEO Y CONTROL TOPOGRÁFICO</t>
  </si>
  <si>
    <t>Corte material no clasificado c/equipo</t>
  </si>
  <si>
    <t>Bote de material c/camion dist.5km (incluye esparcimiento en botadero)</t>
  </si>
  <si>
    <t>Suministro material de mina ; h=0.30m</t>
  </si>
  <si>
    <t>II</t>
  </si>
  <si>
    <t>Hormigón armado 240 kg/cm2 en:</t>
  </si>
  <si>
    <t>Columnas 0.20X0.20M 4Ø1/2" Est. Ø3/8"@0.20M HORM.210KG/CM2</t>
  </si>
  <si>
    <t xml:space="preserve">Confeccion de muros de blocks de 8" </t>
  </si>
  <si>
    <t xml:space="preserve">Confeccion de muros de blocks de 6" </t>
  </si>
  <si>
    <t xml:space="preserve">Pañete de muros </t>
  </si>
  <si>
    <t>Pañete en piso esp.0.08m</t>
  </si>
  <si>
    <t xml:space="preserve">Zabaleta de Piso </t>
  </si>
  <si>
    <t>Puerta en caseta de Bomba parque</t>
  </si>
  <si>
    <t>Tapa de cisterna</t>
  </si>
  <si>
    <t>BOMBAS DE AGUA</t>
  </si>
  <si>
    <t>Bomba de 3HP en 11/2'' HG conexión para bomba</t>
  </si>
  <si>
    <t>Succion de bomba de 2''</t>
  </si>
  <si>
    <t>7.3</t>
  </si>
  <si>
    <t xml:space="preserve">Alimentacion para bomba de 3HP en caseta </t>
  </si>
  <si>
    <t>MISCELANEOS</t>
  </si>
  <si>
    <t>JARDINERAS</t>
  </si>
  <si>
    <t>Suministro Tierra negra</t>
  </si>
  <si>
    <t>Perfiles en tola de 1/16 (soldadura y ribete)</t>
  </si>
  <si>
    <t>Ribete de goma en Perfiles en tola de 1/16 (soldadura y ribete)</t>
  </si>
  <si>
    <t>CONTROL DE SEGURIDAD</t>
  </si>
  <si>
    <t>OBRAS PRELIMINARES</t>
  </si>
  <si>
    <t>HORMIGON ARMADO</t>
  </si>
  <si>
    <t>MAMPOSTERIA</t>
  </si>
  <si>
    <t>TUBERIA</t>
  </si>
  <si>
    <t>Asiento de Arena</t>
  </si>
  <si>
    <t>Regularización de Zanja</t>
  </si>
  <si>
    <t>PUERTAS Y VENTANAS</t>
  </si>
  <si>
    <t>Ventana en Vidrio Aluminio 0.80 x 1.20 m</t>
  </si>
  <si>
    <t>Porton 1 - 6.00 x 2.30 m</t>
  </si>
  <si>
    <t>Porton 2 - 6.00 x 2.10 m</t>
  </si>
  <si>
    <t>BARRERA DE BASURA</t>
  </si>
  <si>
    <t>RAMPA DE ACCESO</t>
  </si>
  <si>
    <t>Suministro de material sub- base e=30 cm dist. aprox 20.00 km</t>
  </si>
  <si>
    <t>Suministro de material base e=20 cm dist. aprox 20.00 km</t>
  </si>
  <si>
    <t>Barandas de protección</t>
  </si>
  <si>
    <t>Terminacion pulida en vias</t>
  </si>
  <si>
    <t>4.4</t>
  </si>
  <si>
    <t>Muros de contencion en hormigon 210kg/cm2; h=2.55m; 46ml; ancho=30cm; Qq=1.97/m3</t>
  </si>
  <si>
    <t>AREA DE MANIOBRAS - BASURA</t>
  </si>
  <si>
    <t xml:space="preserve">Hormigon 240 kg/cm2; h= 15cm; Malla electrosoldada w15x15x2.3 </t>
  </si>
  <si>
    <t>MURO ARMADO LADO IZQUIERDO</t>
  </si>
  <si>
    <t>ENCACHE DE PIEDRA</t>
  </si>
  <si>
    <t>MURO ARMADO LADO DERECHO</t>
  </si>
  <si>
    <t>ESCALERA</t>
  </si>
  <si>
    <t>TERMINACION DE SUPERFICIE</t>
  </si>
  <si>
    <t>ACERA Y CONTEN</t>
  </si>
  <si>
    <t>IMBORNALES</t>
  </si>
  <si>
    <t>VERJAS Y PUERTAS Av. ESTRELLA SADHALA</t>
  </si>
  <si>
    <t>VERJAS Y PUERTAS</t>
  </si>
  <si>
    <t>J</t>
  </si>
  <si>
    <t>HUMEDAL CONEXIÓN AL YAQUE</t>
  </si>
  <si>
    <t>LAGO Y HUMEDAL ARROYO GURABO - RIO YAQUE</t>
  </si>
  <si>
    <t>Mes</t>
  </si>
  <si>
    <t>Suministro de material de mina (Caliche) dist. aprox 28.00 km (sujeto a la aprobación del Supervisor)</t>
  </si>
  <si>
    <t>ESTRUCTURA AQ3M FLOTANTE PARA CONFORMACION HUMEDALES</t>
  </si>
  <si>
    <t>Proteccion fondo con Geomanto sintetico</t>
  </si>
  <si>
    <t>SUMINISTRO</t>
  </si>
  <si>
    <t>8.3</t>
  </si>
  <si>
    <t>8.4</t>
  </si>
  <si>
    <t>ACERAS Y CONTENES</t>
  </si>
  <si>
    <t>Construcción de aceras</t>
  </si>
  <si>
    <t>Construcción de contenes</t>
  </si>
  <si>
    <t>Senalización, Manejo de Tránsito y Seguridad en la Vía</t>
  </si>
  <si>
    <t>Limpieza continua y final</t>
  </si>
  <si>
    <t>PLANTAS PARA HUMEDALES</t>
  </si>
  <si>
    <t>Macrofitas</t>
  </si>
  <si>
    <t>Suminstro macrofitas</t>
  </si>
  <si>
    <t>ud</t>
  </si>
  <si>
    <t>Colocacion macrofitas</t>
  </si>
  <si>
    <t>Mantenimiento</t>
  </si>
  <si>
    <t>%</t>
  </si>
  <si>
    <t>Manglares rojos</t>
  </si>
  <si>
    <t>Suministro manglares</t>
  </si>
  <si>
    <t>Colocacion manglares</t>
  </si>
  <si>
    <t>K</t>
  </si>
  <si>
    <t>CONSTRUCCIÓN DE VÍAS</t>
  </si>
  <si>
    <t>CICLOVÍA</t>
  </si>
  <si>
    <t>Instalación de panel de 24 circuitos en caseta entrada principal (incluye alimentador).</t>
  </si>
  <si>
    <t>PINTURA</t>
  </si>
  <si>
    <t>VIA DE ACCESO</t>
  </si>
  <si>
    <t>CICLOVIA</t>
  </si>
  <si>
    <t>L</t>
  </si>
  <si>
    <t>PARQUE DEL CAUCHO</t>
  </si>
  <si>
    <t>Desbroce con equipo</t>
  </si>
  <si>
    <t>Bote de material de corte de arboles y material cortado con cargador Frontal</t>
  </si>
  <si>
    <t>Rampa de Acceso margen derecha con Bulldozer Cat D6H</t>
  </si>
  <si>
    <t>Replanteo y Control Topografico</t>
  </si>
  <si>
    <t xml:space="preserve">Excavacion con equipo </t>
  </si>
  <si>
    <t>Bote de material Coef 1.30</t>
  </si>
  <si>
    <t>Relleno de mina</t>
  </si>
  <si>
    <t>INSTALACIONES SANITARIAS</t>
  </si>
  <si>
    <t>CONSTRUCCION DE REGISTROS DE AGUAS RESIDUALES</t>
  </si>
  <si>
    <t>Excavacion con equipo para colocacion de tuberia</t>
  </si>
  <si>
    <t>Excavacion para construccion de registro</t>
  </si>
  <si>
    <t>Bote de material</t>
  </si>
  <si>
    <t>Suministro y colocacion de tapas de registros cuadrada 100X100 CM 12 TN con marco, color negro, con su marco y tornillos de seguridad.</t>
  </si>
  <si>
    <t xml:space="preserve">REGISTRO DE AGUA PLUVIAL  </t>
  </si>
  <si>
    <t>Losa de piso (completivo existente) de 1/2" @0.20</t>
  </si>
  <si>
    <t>Muros esp. 0.25m, Ø1/2 @0.10 - Ø3/8'' @0.15 dos caras</t>
  </si>
  <si>
    <t>Losa esp. 0.25m, Ø3/4'' @0.11 - Ø1/2'' @0.17 doblemente armada</t>
  </si>
  <si>
    <t>Cabezal esp. 0.25mX0.78m, Ø3/8'' @0.15 - Ø1/2'' @0.10</t>
  </si>
  <si>
    <t>Fijacion con Exposico de acero de 1/2 (276ud) y de 3/8 (25 ud)</t>
  </si>
  <si>
    <t xml:space="preserve">Tapa de registro Hormigon ligado 1:2:3 </t>
  </si>
  <si>
    <t xml:space="preserve">Zabaleta perimetral por dentro y por fuera </t>
  </si>
  <si>
    <t xml:space="preserve">BAÑOS INCLUSIVOS EN FURGON </t>
  </si>
  <si>
    <t>Suministro de Furgón</t>
  </si>
  <si>
    <t xml:space="preserve">Replanteo </t>
  </si>
  <si>
    <t>Recubrimiento interno en Densglass</t>
  </si>
  <si>
    <t>Recubrimiento exterior en Densglass</t>
  </si>
  <si>
    <t xml:space="preserve">Techo en Sheetrock </t>
  </si>
  <si>
    <t>Revestimiento de cerámica en pared baños</t>
  </si>
  <si>
    <t>Revestimiento de cerámica en pisos baños</t>
  </si>
  <si>
    <t>Suministro e instalación de fachada en baños furgón parque (curvatura sobre baños OLA) revestida en Durock</t>
  </si>
  <si>
    <t>Particiones de Baños</t>
  </si>
  <si>
    <t>Terminaciones Albanileria</t>
  </si>
  <si>
    <t xml:space="preserve">Cantos Ventanas </t>
  </si>
  <si>
    <t>Cantos Puertas</t>
  </si>
  <si>
    <t xml:space="preserve">Antepecho </t>
  </si>
  <si>
    <t>Losa de Techo e=0.10</t>
  </si>
  <si>
    <t>Losa de Piso e=0.07 con malla electrosoldada</t>
  </si>
  <si>
    <t>Excavacion para tuberias a mano</t>
  </si>
  <si>
    <t xml:space="preserve">Colchon de arena para colocacion tuberias </t>
  </si>
  <si>
    <t>Suministro de tuberías y piezas en PVC 4'' para aguas residuales incluye arrastre interno y externo a registros</t>
  </si>
  <si>
    <t>Suministro de tuberías y piezas en PPR 1-1/2'' para agua potable incluye arrastre interno y externo a registros</t>
  </si>
  <si>
    <t>Suministro de tuberías y piezas en PVC 6'' a registros</t>
  </si>
  <si>
    <t>Ventilacion de 3''</t>
  </si>
  <si>
    <t>Desague pluvial de 3''</t>
  </si>
  <si>
    <t xml:space="preserve">Desague piso </t>
  </si>
  <si>
    <t>Tope de granito para lavamanos (6.50m2/2 ud)</t>
  </si>
  <si>
    <t>Colocación de registros (0.80 x 0.80 x 0.60) m</t>
  </si>
  <si>
    <t xml:space="preserve">Inodoro con fluxometro </t>
  </si>
  <si>
    <t>Lavamano</t>
  </si>
  <si>
    <t xml:space="preserve">Lavamano minusvalido </t>
  </si>
  <si>
    <t>Orinales</t>
  </si>
  <si>
    <t>Mezcladoras en lavamanos con sensor</t>
  </si>
  <si>
    <t>Dispensadores jabon automatico</t>
  </si>
  <si>
    <t>Dispensadores papel inodoro</t>
  </si>
  <si>
    <t>Dispensadores papel servilleta</t>
  </si>
  <si>
    <t>Cambiador de bebe</t>
  </si>
  <si>
    <t>Barra de soporte de minusvalidos</t>
  </si>
  <si>
    <t>Espejos</t>
  </si>
  <si>
    <t>PUERTAS</t>
  </si>
  <si>
    <t xml:space="preserve">Suminsitro y colocacion Puertas tipo madera para baños </t>
  </si>
  <si>
    <t>Suministro y colocación Ventanas</t>
  </si>
  <si>
    <t>HERRERIA</t>
  </si>
  <si>
    <t xml:space="preserve">Protector en ventana Furgón baños </t>
  </si>
  <si>
    <t xml:space="preserve">Confección de bases en hierro para topes lavamanos </t>
  </si>
  <si>
    <t>Acera de hormigón industrial 210 kg/cm2 e=0.12 m - malla electrosoldada D2.3 10 x 10 frotada; L=220m;A=2.00m</t>
  </si>
  <si>
    <t>ELECTRICIDAD GENERAL</t>
  </si>
  <si>
    <t>Excavacion de zanja para panel board area de eventos 275x0.40x0.30</t>
  </si>
  <si>
    <t>Suministro e Instalacion Salida de iluminacion en entrada principal, incluye instalacion de lampara (negras entrada y banos)</t>
  </si>
  <si>
    <t>1.6</t>
  </si>
  <si>
    <t>1.7</t>
  </si>
  <si>
    <t>Suministro e Inslacion Salida de iluminacion para letrero, incluye instalacion de lampara (blancas en letrero entrada)</t>
  </si>
  <si>
    <t>1.8</t>
  </si>
  <si>
    <t>Suministro e Inslacion Salida de iluminacion entrada peatonal, incluye instalacion de reflectores con protector de hierro en frente</t>
  </si>
  <si>
    <t>1.9</t>
  </si>
  <si>
    <t xml:space="preserve">Suministro e Inslacion Instalacion de lampara tipo cobra en poste de cancha, incluye alimentador </t>
  </si>
  <si>
    <t>1.10</t>
  </si>
  <si>
    <t>Suministro e Instalacion de lampara en estructura metalica, pared entrada peatonal en verja en hierro (2 bombillas por lamparas)</t>
  </si>
  <si>
    <t>1.11</t>
  </si>
  <si>
    <t>Suministro e Instalacion de lampara en mural</t>
  </si>
  <si>
    <t>Desinstalacion de lampara en mural</t>
  </si>
  <si>
    <t>Suministro e Inslacion de iluminacion en jardineria</t>
  </si>
  <si>
    <t>Suministro e Inslacion de iluminacion en puente reflectores</t>
  </si>
  <si>
    <t>Suministro e Instalacion de gabinete y circuito de control para encendido de luces incluye cancha</t>
  </si>
  <si>
    <t>Alimentador canalizacion y cableado de circuitos ramales area de niños y eventos</t>
  </si>
  <si>
    <t xml:space="preserve">Alimentador circuito de iluminacion sobre puente, circuvalacion </t>
  </si>
  <si>
    <t>Alimentador circuito de iluminacion sobre puente, Av 27 de febrero</t>
  </si>
  <si>
    <t>Excavacion de zanja para circuito de iluminacion para puentes (metro cubico)</t>
  </si>
  <si>
    <t>Suministro e Instalacion de panel en cuarto de control, incluye breaker de proteccion y alimentador</t>
  </si>
  <si>
    <t>Instalacion y alimentacion electrica para bomba de 7.5 HP, incluye alimentador y proteccion</t>
  </si>
  <si>
    <t>Construccion sistema de aterrizaje general compuesto por: 3 varillas en delta y 2 varilla de contrapeso, incluye uso de mordes.</t>
  </si>
  <si>
    <t>Suministro e Instalacion Salida electrica para shutter</t>
  </si>
  <si>
    <t>Suministro e Instalacion de iluminacion en estructura sombrillas frente a gazebo y 2 edificio</t>
  </si>
  <si>
    <t>Suministro e Instalacion de lampara en puentes reflectores 27 feb</t>
  </si>
  <si>
    <t>Instalacion y alimentacion electrica para bomba de 3 HP</t>
  </si>
  <si>
    <t>Desinstalacion bomba de 3 HP</t>
  </si>
  <si>
    <t>Salida electrica para aire acondicionado</t>
  </si>
  <si>
    <t>Suministro e Instalacion de lampara en poste de 8 pies ( incluye isaje de poste)</t>
  </si>
  <si>
    <t>Desintalacion de lampara en poste de 8 pies ( incluye isaje de poste)</t>
  </si>
  <si>
    <t xml:space="preserve">Isaje de poste de 30 pies </t>
  </si>
  <si>
    <t>Canalizacion para alimentador telefonico incluye sanja</t>
  </si>
  <si>
    <t>Suministro e Instalacion de iluminacion en estructura metalica entrada principal en edificio de control</t>
  </si>
  <si>
    <t>Suministro e Instalacion de iluminacion en tubos de hierro negro, gacebo y arco del amor</t>
  </si>
  <si>
    <t>Suministro e Instalacion de tira led (150ml)</t>
  </si>
  <si>
    <t>Suministro e Instalacion iluminacion de bajo de rampa, incluye instalacion de reflectores</t>
  </si>
  <si>
    <t>Suministro e Instalacion de transformador de 120 a 12 volt para iluminacion de luces de jardinera</t>
  </si>
  <si>
    <t xml:space="preserve">Suministro e Instalacion de luces en jardinera a 12 volt en alcorques </t>
  </si>
  <si>
    <t>Suministro e Instalacion de Lamparas con pieza de carros en Anfiteatro (2 bombillas por cada lampara) fili y una barra led en cada lampara</t>
  </si>
  <si>
    <t>GAZEBO</t>
  </si>
  <si>
    <t>BLOQUES</t>
  </si>
  <si>
    <t>AREA DE JUEGOS</t>
  </si>
  <si>
    <t>PARQUE D</t>
  </si>
  <si>
    <t xml:space="preserve">CONSTRUCCION ENTRADA </t>
  </si>
  <si>
    <t>Excavacion zapata a mano</t>
  </si>
  <si>
    <t xml:space="preserve">Muros de Blocks de 6" mujeres y hombres </t>
  </si>
  <si>
    <t>Muros de Blocks de 8" mujeres y hombres</t>
  </si>
  <si>
    <t>Muros de Blocks de 8" en piso para amarre mujeres y hombres</t>
  </si>
  <si>
    <t>Salida de Tc baño1</t>
  </si>
  <si>
    <t>Salida de Interruptor baño1</t>
  </si>
  <si>
    <t>Salida de Tc baño 2</t>
  </si>
  <si>
    <t>Salida de Interruptor baño 2</t>
  </si>
  <si>
    <t xml:space="preserve">Pañete de muros hombres </t>
  </si>
  <si>
    <t xml:space="preserve">Fraguache de muros hombres </t>
  </si>
  <si>
    <t>Pañete de muros mujeres</t>
  </si>
  <si>
    <t>Fraguache de muros mujeres</t>
  </si>
  <si>
    <t xml:space="preserve">Fino </t>
  </si>
  <si>
    <t>Zabaleta</t>
  </si>
  <si>
    <t>Cantos</t>
  </si>
  <si>
    <t>Mochetas</t>
  </si>
  <si>
    <t>Revestimiento de ceramicas exterior/fachada</t>
  </si>
  <si>
    <t>Particiones para baños de Damas y Caballeros</t>
  </si>
  <si>
    <t>Suminsitro y colocacion Puertas : en Polymetal</t>
  </si>
  <si>
    <t>Suminsitro y colocacion Tope de granito blanco napoleon</t>
  </si>
  <si>
    <t>Excavacion para tuberias</t>
  </si>
  <si>
    <t>Suministro de tuberías y piezas en PVC 11/2'' para agua potable incluye arrastre interno y externo a registros</t>
  </si>
  <si>
    <t>Bloques de 6''</t>
  </si>
  <si>
    <t>Pañete</t>
  </si>
  <si>
    <t>Tapa de Horm. ESP.0.12M ɸ3/8''@0.15M AD</t>
  </si>
  <si>
    <t>Excavacion zapata de muro 0.20x0.45x11.7</t>
  </si>
  <si>
    <t xml:space="preserve">Hormigon en zapata de muro 0.20*0.45*11.7 con 3@3/8 est 3/8 @0.20 </t>
  </si>
  <si>
    <t>Muros de blocks de 8"</t>
  </si>
  <si>
    <t>Hormigon en losa de techo con 3/8@0.20m hg.1:3:5 E=0.12</t>
  </si>
  <si>
    <t xml:space="preserve">Pañete de muros de 8" por fuera </t>
  </si>
  <si>
    <t>Fraguache de muros por fuera</t>
  </si>
  <si>
    <t>Pañete de muros de 8" por dentro</t>
  </si>
  <si>
    <t>Fraguache de muros por dentro</t>
  </si>
  <si>
    <t>Pañete Antepecho</t>
  </si>
  <si>
    <t>Fraguache Antepecho</t>
  </si>
  <si>
    <t>Excavacion zapata de muro 0.60X0.45x11.7</t>
  </si>
  <si>
    <t>Barandas Encima De Bordillo</t>
  </si>
  <si>
    <t xml:space="preserve">Cubre falta En Barandas </t>
  </si>
  <si>
    <t>Suminsitro y Fabricacion de Puerta entrada 1ud y Paños fijos bloque banos 2ud</t>
  </si>
  <si>
    <t>Puerta en caseta de Bomba furgon</t>
  </si>
  <si>
    <t>Puerta en caseta de Electrica parque</t>
  </si>
  <si>
    <t>Puerta en Registro Tranfsormador</t>
  </si>
  <si>
    <t>Protector caseta de bomba (VENTANA)</t>
  </si>
  <si>
    <t>Protector caseta Electrica (VENTANA)</t>
  </si>
  <si>
    <t>Confeccion de barrote de proteccion en contenes</t>
  </si>
  <si>
    <t xml:space="preserve">Confeccion de bases para letreros de arboles </t>
  </si>
  <si>
    <t>Confeccion de bases en hierro para lavamanos empotrados</t>
  </si>
  <si>
    <t xml:space="preserve">Confeccion de bases en hierro para Fregadero </t>
  </si>
  <si>
    <t>Bases de hierro en lamparas exterior 0.20x0.24 H=0.27 m</t>
  </si>
  <si>
    <t>CANCHA</t>
  </si>
  <si>
    <t>Demolicion de verja existente</t>
  </si>
  <si>
    <t>Demolicion de muro para construccion de puerta</t>
  </si>
  <si>
    <t>Bote de material (Fw=0.30 m)</t>
  </si>
  <si>
    <t>Construccion de verja provicional en zinc</t>
  </si>
  <si>
    <t>Construccion de puerta en Aluzinc de acceso con tubo de HG 2"</t>
  </si>
  <si>
    <t>Hormigon de limpieza en zapata de muro perimetral esp.0.05m</t>
  </si>
  <si>
    <t>Hormigones cancha</t>
  </si>
  <si>
    <t>Losa de cancha con malla electrosoldada 20x20, solape @0.30 cm e=0.12</t>
  </si>
  <si>
    <t xml:space="preserve">Bordillos en cancha </t>
  </si>
  <si>
    <t xml:space="preserve">Mocheta en todo el borde </t>
  </si>
  <si>
    <t>Fraguache de muros existentes</t>
  </si>
  <si>
    <t>Repello de muros existentes</t>
  </si>
  <si>
    <t>Pañete de muros existentes</t>
  </si>
  <si>
    <t>Construccion de bloque para jardinera</t>
  </si>
  <si>
    <t>Suministro y colocacion de tierra negra</t>
  </si>
  <si>
    <t xml:space="preserve"> colocacion de grama</t>
  </si>
  <si>
    <t>Cancha Spalding the Beast 72In.Acrylic Portable Basketball Hoop System</t>
  </si>
  <si>
    <t>Pintura en Cancha verde foresta 99 suministro materiales y mano de obra especializada cancha mixta 608m2</t>
  </si>
  <si>
    <t>Excavacion de zanja para canalizacion de camara ( 704x0.20x0.20 )</t>
  </si>
  <si>
    <t>N</t>
  </si>
  <si>
    <t>PARQUE MANGLARES</t>
  </si>
  <si>
    <t>CANALIZACIÓN ARROYO GURABO (CONFLUENCIA CON RIO YAQUE DEL NORTE)</t>
  </si>
  <si>
    <t>CONSTRUCCIÓN CANAL CUYA SECCIÓN ES TRAPEZOIDAL B=9 M B=18.0 M H=3.00 M BORDE LIBRE 0.5 M, REVESTIDO DE MALLA GEOSINTETICA PARA PROTECCION DE TALUD, 500ML DE DESEMBOCADURA AL RIO YAQUE DEL NORTE</t>
  </si>
  <si>
    <t>Excavación de material no clasificado con equipo</t>
  </si>
  <si>
    <t>Conformación de talud en canal y berma de canal, incluyendo curvas y perfilacion manual para recibir manto geosintetico de proteccion taludes del canal.</t>
  </si>
  <si>
    <t>III</t>
  </si>
  <si>
    <t>ESTRUCTURAS DE CONTENCIÓN Y PROTECCIÓN CONTRA EROSIÓN</t>
  </si>
  <si>
    <t>MUROS DE GAVIONES</t>
  </si>
  <si>
    <t>Muro de Gaviones para proteccion y conformacion de lagunas de aireacion y manejo de residuos solidos.</t>
  </si>
  <si>
    <t>PROTECCIÓN DE TALUDES CONTRA EROSIÓN</t>
  </si>
  <si>
    <t>Proteccion de taludes con Geomanto sintetico</t>
  </si>
  <si>
    <t>PUENTE PEATONAL (2 UDS)</t>
  </si>
  <si>
    <t>8.5</t>
  </si>
  <si>
    <t>8.6</t>
  </si>
  <si>
    <t>O</t>
  </si>
  <si>
    <t>PABELLÓN DE LA HISTORIA AG</t>
  </si>
  <si>
    <t>P</t>
  </si>
  <si>
    <t>PLAZA DE LA BANDERA</t>
  </si>
  <si>
    <t>HORMIGONES</t>
  </si>
  <si>
    <t>Zapatas 6.00x6.00x2.00m; acero 3/4" AC.</t>
  </si>
  <si>
    <t xml:space="preserve">HERRERIA </t>
  </si>
  <si>
    <t>Suministro de estructura de metal, construida en acero inoxidable, con una longitud de 40.Mts. Tipo conica</t>
  </si>
  <si>
    <t>BANDERAS</t>
  </si>
  <si>
    <t>Confeccion banderas</t>
  </si>
  <si>
    <t>Suministro de de estructura tipo Mastil para uso de Bandera</t>
  </si>
  <si>
    <t>Grúa transporte, manejo y colocación</t>
  </si>
  <si>
    <t>Detalle de terminación y verja</t>
  </si>
  <si>
    <t>VERJA PERIMETRAL CIERRE PARQUE LINEAL A.G. (FALTANTE)</t>
  </si>
  <si>
    <t>MOVIMIENTO DE TIERRAS</t>
  </si>
  <si>
    <t>Q</t>
  </si>
  <si>
    <t>Suministro de Geomanta</t>
  </si>
  <si>
    <t>Colocación de Geomanta</t>
  </si>
  <si>
    <t>Vetiver</t>
  </si>
  <si>
    <t>Pajon Rojo</t>
  </si>
  <si>
    <t>Doña Sanica</t>
  </si>
  <si>
    <t>Isabel II</t>
  </si>
  <si>
    <t>Buzunuco</t>
  </si>
  <si>
    <t>Pajon Verde</t>
  </si>
  <si>
    <t>Sangre de Cristo</t>
  </si>
  <si>
    <t>Azahar</t>
  </si>
  <si>
    <t>Guáyica</t>
  </si>
  <si>
    <t>2.9</t>
  </si>
  <si>
    <t>Mantequilla</t>
  </si>
  <si>
    <t>2.10</t>
  </si>
  <si>
    <t>Arboles al lado del canal y área de Pabellón</t>
  </si>
  <si>
    <t>2.11</t>
  </si>
  <si>
    <t>Grama general</t>
  </si>
  <si>
    <t>Sistema de riego por microaspercion (incluye tuberias, aspersores, bombas y cisterna)</t>
  </si>
  <si>
    <t>R</t>
  </si>
  <si>
    <t>TRABAJOS PRELIMINARES:</t>
  </si>
  <si>
    <t>Replanteo general</t>
  </si>
  <si>
    <t>Excavación de zapatas</t>
  </si>
  <si>
    <t>Acarreo interno y carguío material excavado(40%)</t>
  </si>
  <si>
    <t>Relleno de reposición compactado a mano</t>
  </si>
  <si>
    <t>Relleno como base de piso compactado con rodillo d emano y maquito.</t>
  </si>
  <si>
    <t>Equipo Limpieza de lodos y saneamiento de fondo con retropala</t>
  </si>
  <si>
    <t>Personal apoyo en achique</t>
  </si>
  <si>
    <t xml:space="preserve">Relleno compactado en fondo de excavacion(espesor 0.30) </t>
  </si>
  <si>
    <t>HORMIGÓN SIMPLE EN:</t>
  </si>
  <si>
    <t>Limpieza Zapatas de columnas</t>
  </si>
  <si>
    <t>Limpieza Zapatas de muros</t>
  </si>
  <si>
    <t>Estructura tipo Sandwich proteccuion acero muros y columnas</t>
  </si>
  <si>
    <t>Dinteles</t>
  </si>
  <si>
    <t>Viga Dintel</t>
  </si>
  <si>
    <t>Confeccion escalones h 17cm x 30cm</t>
  </si>
  <si>
    <t>MUROS Y DIVISIONES:</t>
  </si>
  <si>
    <t>Muros Densglass capucha de techo escalera(2x3) TECHO Y PAREDES</t>
  </si>
  <si>
    <t>TERMINACIÓN DE SUPERFICIE:</t>
  </si>
  <si>
    <t xml:space="preserve">Fraguache en muros de bloques </t>
  </si>
  <si>
    <t>Careteo en elementos de hormigón armado</t>
  </si>
  <si>
    <t>Pañete interior en muro de bloques</t>
  </si>
  <si>
    <t>Pañete exterior en muro de bloques</t>
  </si>
  <si>
    <t xml:space="preserve">Pañete en Vigas </t>
  </si>
  <si>
    <t>Pañete en Techos</t>
  </si>
  <si>
    <t xml:space="preserve">Pañete en columnas </t>
  </si>
  <si>
    <t>Cantos en General</t>
  </si>
  <si>
    <t>TERMINACIÓN DE PISOS:</t>
  </si>
  <si>
    <t>Hormigón Simple en Aceras (incluye relleno bajo acera)</t>
  </si>
  <si>
    <t>TERMINACIÓN DE TECHOS:</t>
  </si>
  <si>
    <t xml:space="preserve">Fino de Mezcla en techo </t>
  </si>
  <si>
    <t>Impermeabilizante (Tipo Membrana Asfáltica 3mm con Terminación Pintura Aluminio) (Losa y Antepecho)</t>
  </si>
  <si>
    <t xml:space="preserve">Zabaleta en Techo </t>
  </si>
  <si>
    <t>PINTURA:</t>
  </si>
  <si>
    <t>Acrílica en Muros Interiores (2 Manos)</t>
  </si>
  <si>
    <t>Acrílica en Muros Exteriores (2 Manos)</t>
  </si>
  <si>
    <t>Económica en Techo (2 manos)</t>
  </si>
  <si>
    <t>Acrílica en Techo (2 manos)</t>
  </si>
  <si>
    <t xml:space="preserve">Pintura Exterior en Fachada </t>
  </si>
  <si>
    <t>Pintura Interior Área Oficinas</t>
  </si>
  <si>
    <t>PUERTAS :</t>
  </si>
  <si>
    <t>Puerta principal Comercial dos hojas con tranzo (2.80x2.40)</t>
  </si>
  <si>
    <t>Puerta PVC color madera (1.00 x 2.10)MTS Oficina</t>
  </si>
  <si>
    <t>Puerta PVC color madera (1.00 x 2.10)MTS banos</t>
  </si>
  <si>
    <t>Puerta de Hierro acceso exterior ( 1,00 x 2.10 ) MTS.</t>
  </si>
  <si>
    <t>VENTANAS DE ALUMINIO</t>
  </si>
  <si>
    <t>Ventanales salomonicos de cristal, incluyendo refuerzos en perfileria de alumnio negro o natural.</t>
  </si>
  <si>
    <t>Ventana salomonicas de cristal para banos</t>
  </si>
  <si>
    <t>INSTALACIONES SANITARIAS:</t>
  </si>
  <si>
    <t>Inodoros Completos</t>
  </si>
  <si>
    <t>Lavamanos Blanco de pared</t>
  </si>
  <si>
    <t>Tubería de drenaje sanitario de Ø 4" SDR-41</t>
  </si>
  <si>
    <t>Tubería de drenaje sanitario de Ø 3" SDR-41</t>
  </si>
  <si>
    <t>Tubería de drenaje sanitario de Ø 2" SDR-41</t>
  </si>
  <si>
    <t>Salida de aguas servidas inodoro Ø 4"</t>
  </si>
  <si>
    <t>Salida de aguas servidas lavamanos Ø 2"</t>
  </si>
  <si>
    <t>Salida de aguas servidas vertedor Ø 2"</t>
  </si>
  <si>
    <t>Codo PVC SDR-41 3"</t>
  </si>
  <si>
    <t>Codo PVC SDR-41 4"</t>
  </si>
  <si>
    <t>Columna de ventilación de 3"</t>
  </si>
  <si>
    <t>Desagüe de piso de 2"</t>
  </si>
  <si>
    <t>Reducción PVC 3" a 2"</t>
  </si>
  <si>
    <t>Reducción PVC 4" a 3"</t>
  </si>
  <si>
    <t>Yee PVC 2 x 2</t>
  </si>
  <si>
    <t>Yee PVC 3" x 2"</t>
  </si>
  <si>
    <t>Yee PVC 3" x 3"</t>
  </si>
  <si>
    <t>Yee PVC 4" x 2"</t>
  </si>
  <si>
    <t>Yee PVC 4" x 4"</t>
  </si>
  <si>
    <t>Cámara de inspección 0.90 X 0.90 M.</t>
  </si>
  <si>
    <t>Cámara de inspección 0.90 x 1.40 m</t>
  </si>
  <si>
    <t xml:space="preserve"> SUMINISTRO DE AGUAS POTABLES</t>
  </si>
  <si>
    <t>Tubería PPR PN-20 1¨</t>
  </si>
  <si>
    <t>Tubería PPR PN-20 3/4"</t>
  </si>
  <si>
    <t>Tubería CPVC Ø 1/2"</t>
  </si>
  <si>
    <t>Salidas AF PPR PN-20 1/2" Lav</t>
  </si>
  <si>
    <t>Salidas AF PPR PN-20 3/4"du., freg</t>
  </si>
  <si>
    <t>Tee PPR PN-20 de 1´´</t>
  </si>
  <si>
    <t>Tee PPR PN-20 de 3/4´´</t>
  </si>
  <si>
    <t>Reducción PPR DE 1" a 3/4"</t>
  </si>
  <si>
    <t>Reducción PPR de 3/4" a 1/2"</t>
  </si>
  <si>
    <t>Llave de paso de 1"</t>
  </si>
  <si>
    <t>Llave de paso 3/4</t>
  </si>
  <si>
    <t>Codo PPR PN-20 de 1/2´´</t>
  </si>
  <si>
    <t>Codo PPR PN-20 de 1´´</t>
  </si>
  <si>
    <t>Codo PPR PN-20 de 3/4´´</t>
  </si>
  <si>
    <t>MISCELÁNEOS:</t>
  </si>
  <si>
    <t>Mano de obra plomería</t>
  </si>
  <si>
    <t xml:space="preserve">Escalera metalica en hierro negro, canal de 8", peldanos de hierro en tola corrugada, barandas de 1 1/2", </t>
  </si>
  <si>
    <t>Andamios</t>
  </si>
  <si>
    <t>Limpieza continua y Final</t>
  </si>
  <si>
    <t>Salida de luces cenitales para salon y pulpito</t>
  </si>
  <si>
    <t>Salida de interruptor simple: 20Amp., 120Vac.</t>
  </si>
  <si>
    <t>Salida de interruptor doble: 20Amp., 120Vac.</t>
  </si>
  <si>
    <t>Salida de teléfono en PVC 3/4" x 19' SDR-26</t>
  </si>
  <si>
    <t>Salida abanico en Pared</t>
  </si>
  <si>
    <t>Salida para control de abanico</t>
  </si>
  <si>
    <t>Salida de control de audio</t>
  </si>
  <si>
    <t>Alimentación eléctrica a panel compuesta por: 2 cables #6 THW (1P/fase), 1 cable #8 THW (neutro), 1 cable #10 THW (tierra), en tubería PVC de 1 pulg.</t>
  </si>
  <si>
    <t>Registro eléctrico 12x12x4</t>
  </si>
  <si>
    <t>Registro eléctrico en block en área exterior (0.60 x 0.60)MTS.</t>
  </si>
  <si>
    <t>Mano de obra instalación eléctrica</t>
  </si>
  <si>
    <t>INSTALACIONES ELÉCTRICAS EXTERIOR:</t>
  </si>
  <si>
    <t>Varilla de Tierra con su Conector 5/8" x 6'</t>
  </si>
  <si>
    <t>Suministro de Lámpara para Poste de Perfil tipo Gorro con Bombillo de 60W/120VA</t>
  </si>
  <si>
    <t>Mano de Obra de Instalación</t>
  </si>
  <si>
    <t>MOBILIARIOS</t>
  </si>
  <si>
    <t>Sillas interconectables (tela/metal)</t>
  </si>
  <si>
    <t>Púlpito o atril (acrílico/metal)</t>
  </si>
  <si>
    <t>Taburetes regulables para músicos</t>
  </si>
  <si>
    <t>Pantalla acústica (Drum Shield, 5 paneles)</t>
  </si>
  <si>
    <t>Mesa de control modular (con racks)</t>
  </si>
  <si>
    <t>Mostrador de bienvenida y exhibidor</t>
  </si>
  <si>
    <t>Monitores de piso activos 12"</t>
  </si>
  <si>
    <t>Lote de cableado XLR, pedestales y cajas directas</t>
  </si>
  <si>
    <t>S</t>
  </si>
  <si>
    <t>Switch de 4 puertos POE</t>
  </si>
  <si>
    <t>Switch de 8 puertos POE</t>
  </si>
  <si>
    <t>Switch de 16 puertos POE</t>
  </si>
  <si>
    <t>Cámaras Hikvision Domo 8 MXP IP</t>
  </si>
  <si>
    <t>Cámaras Hikvision Bullet 8 MXP IP</t>
  </si>
  <si>
    <t>Cámara Hikvision PTZ 4 MXP</t>
  </si>
  <si>
    <t>Enlace en Fibra Optica 24 hilo</t>
  </si>
  <si>
    <t>Materiales de Instalación</t>
  </si>
  <si>
    <t>Servicio de Instalación, Programación</t>
  </si>
  <si>
    <t>GENERACIÓN FOTOVOLTAICA POR PARQUES</t>
  </si>
  <si>
    <t>ALUMBRADO PARQUE LINEAL 3.6KM (AMBAS VÍAS)</t>
  </si>
  <si>
    <t>Suministro de luminarias solares LED de 150 W, con panel solar, batería de litio, controlador MPPT, sensor inteligente, poste galvanizado de 8 m, herrajes y accesorios de instalación.</t>
  </si>
  <si>
    <t>Bases de hormigón, pernos de anclaje y obra civil</t>
  </si>
  <si>
    <t>2 bombas de 75 HP, variadores de frecuencia, tablero de control, PLC, sensores, válvulas automatizadas, tuberías, aspersores y accesorios hidráulico</t>
  </si>
  <si>
    <t>Estructuras galvanizadas, perfiles de aluminio, cableado AC/DC, conectores MC4, tuberías, bandejas portacables, cajas de registro, interruptores, fusibles, DPS, sistema de puesta a tierra y demás materiales complementarios para la instalación</t>
  </si>
  <si>
    <t xml:space="preserve">Excavación a mano </t>
  </si>
  <si>
    <t>Excavación a mano con compresor en Suelo y zapatas existentes con profundidad variable - PN</t>
  </si>
  <si>
    <t>Bote a mano de material sobrante, escombros y derrumbes (incluye carguio manual y esparcimiento en botadero) - PN</t>
  </si>
  <si>
    <t>Relleno de reposición compactado (A mano) - PN</t>
  </si>
  <si>
    <t>Zapata De Muro  0.60x0.25 5Ø3/8" y Ø3/8" @0.25mts - PN</t>
  </si>
  <si>
    <t>Sobrecosto de acarreo por difícil acceso - PN</t>
  </si>
  <si>
    <t>Muro en Bloques de 8" bastones 3/8 @ 0.60mt y Acero Horizontal @ 0.60 m.</t>
  </si>
  <si>
    <t>TRABAJOS ADICIONALES EN VERJA PERIMETRAL</t>
  </si>
  <si>
    <t>Fabricación, pintura y montaje de portones de verja perimetral (3 ud) - PN</t>
  </si>
  <si>
    <t>Global</t>
  </si>
  <si>
    <t xml:space="preserve"> GASTOS INDIRECTOS</t>
  </si>
  <si>
    <t>Gastos Administrativos</t>
  </si>
  <si>
    <t>Honorarios Profesionales</t>
  </si>
  <si>
    <t>Seguros, Pólizas y Fianzas</t>
  </si>
  <si>
    <t>Supervisión de la Obra</t>
  </si>
  <si>
    <t>Gastos de Transporte</t>
  </si>
  <si>
    <t>Ley 6-86</t>
  </si>
  <si>
    <t>Estudios (Sociales, Ambientales, Geotécnicos, Topográficos y de Calidad, entre otros)</t>
  </si>
  <si>
    <t>Medida de Compensación Ambiental</t>
  </si>
  <si>
    <t>CODIA</t>
  </si>
  <si>
    <t>ITBIS (Ley 07-2007)</t>
  </si>
  <si>
    <t xml:space="preserve">Mantenimiento y Operación Sistemas INAPA </t>
  </si>
  <si>
    <t xml:space="preserve">Artes Murales en General </t>
  </si>
  <si>
    <t xml:space="preserve">Gestion Comunitaria Santiago Solidario </t>
  </si>
  <si>
    <t xml:space="preserve">Movilizacion y Reubicacion de desalojados de los sectores aledaños </t>
  </si>
  <si>
    <t xml:space="preserve">Administracion y gestion del Parque Lineal Arroyo Gurabo </t>
  </si>
  <si>
    <t xml:space="preserve">Equipos y maquinarias mantenimiento </t>
  </si>
  <si>
    <t>SUB-TOTAL FASE A</t>
  </si>
  <si>
    <t>SUB-TOTAL FASE B</t>
  </si>
  <si>
    <t>SUB-TOTAL FASE C</t>
  </si>
  <si>
    <t>SUB-TOTAL FASE D</t>
  </si>
  <si>
    <r>
      <rPr>
        <b/>
        <sz val="10"/>
        <color theme="1"/>
        <rFont val="Arial"/>
        <family val="2"/>
      </rPr>
      <t>Señalización, Control y manejo del tránsito</t>
    </r>
    <r>
      <rPr>
        <sz val="10"/>
        <color theme="1"/>
        <rFont val="Arial"/>
        <family val="2"/>
      </rPr>
      <t xml:space="preserve"> (incluye: Letreros con base ,Conos Refractarios,señales verticales transitorias de transito, Cinta de aviso de peligro, Malla de seguridad naranja, caneca vial,bastones luminosos, pasarelas de madera y hombres con banderolas, chachelos y cascos de seguridad )</t>
    </r>
  </si>
  <si>
    <t>CAMARAS DE INSPECCIÓN</t>
  </si>
  <si>
    <t>SUB-TOTAL FASE E</t>
  </si>
  <si>
    <t>SUB-TOTAL FASE F</t>
  </si>
  <si>
    <t>FUNDACIONES DEL PUENTE PEATONAL</t>
  </si>
  <si>
    <t>TRABAJOS PRELIMINARES</t>
  </si>
  <si>
    <t>FUNDACIONES</t>
  </si>
  <si>
    <t>Perforación de Pilotes de 0.80 Diámetro, L=10.0m,  Hormigón Fʹc= 300 kg/cm²</t>
  </si>
  <si>
    <t>VIGA DOBLE T</t>
  </si>
  <si>
    <t>Pavimento rígido c/Ligadora FʹC=210kg/cm²</t>
  </si>
  <si>
    <t>HORMIGON ARMADO EN CABEZAL DE PUENTE:</t>
  </si>
  <si>
    <t>Cabezal del Puente (1.25x0.30) 30 Ø 3/4" , Ø1/2" @0.10, 3/8"@0.10m</t>
  </si>
  <si>
    <t>MISCELÁNEOS</t>
  </si>
  <si>
    <t>Apoyo 01</t>
  </si>
  <si>
    <t>Apoyo 02</t>
  </si>
  <si>
    <t>Apoyo 03</t>
  </si>
  <si>
    <t>Apoyo 04</t>
  </si>
  <si>
    <t>HORMIGÓN ARMADO INDUSTRIAL FʹC=300KG/CM²  EN ZAPATA-PUENTE:</t>
  </si>
  <si>
    <t>PARQUEO CIRCUNVALACIÓN SUR</t>
  </si>
  <si>
    <t>Suministro y colocación de hormigón</t>
  </si>
  <si>
    <t>HORMIGÓN</t>
  </si>
  <si>
    <t>Suministro y colocación de paragomas en parqueo</t>
  </si>
  <si>
    <t>M³s</t>
  </si>
  <si>
    <t>5.1.1</t>
  </si>
  <si>
    <t>5.1.2</t>
  </si>
  <si>
    <t>5.1.3</t>
  </si>
  <si>
    <t>5.2.1</t>
  </si>
  <si>
    <t>EXCAVACIONES</t>
  </si>
  <si>
    <t>6.1.1</t>
  </si>
  <si>
    <t>6.1.2</t>
  </si>
  <si>
    <t>6.1.3</t>
  </si>
  <si>
    <t>6.1.4</t>
  </si>
  <si>
    <t>6.1.5</t>
  </si>
  <si>
    <t>Canalizacion y Alimentador Desde Puente de hierro hasta parqueo en Bartola; 2THHN #6, 1THHN #8N, 1THHN 310T, 1 tubo de 1" PVC, 2  registros N3R 8X8X4, 1TUBO IMC 1" ; 150ML o 490PL</t>
  </si>
  <si>
    <t>Alimentador Desde Puente de hierro hasta Gacebo en Bartola por 2THHN #8F, 1 THHN # 10n 1 THHN #10 con 1 tubo de 1" PVC ; 63.5ml o 207PL</t>
  </si>
  <si>
    <t>ALIMENTADORES</t>
  </si>
  <si>
    <t>SALIDAS E INSTALACIONES</t>
  </si>
  <si>
    <t>MANO DE OBRA</t>
  </si>
  <si>
    <t>6.2.1</t>
  </si>
  <si>
    <t>6.2.2</t>
  </si>
  <si>
    <t>6.2.3</t>
  </si>
  <si>
    <t>6.2.4</t>
  </si>
  <si>
    <t>Suministro e instalacion de lamparas confeccionado con cable de goma e instalacion de parte con 4 anclaje HKB de 5/8*6.</t>
  </si>
  <si>
    <t>Suministro e instalacion de poste de fibra de 8 en parque Puchula cableado izado.</t>
  </si>
  <si>
    <t>Suministro e Instalacion de poste tipo A (poste de 35') Puchula 4, gacebo de puente de hierro 9, total 32. de aluminio</t>
  </si>
  <si>
    <t>6.3.1</t>
  </si>
  <si>
    <t>6.3.2</t>
  </si>
  <si>
    <t>6.3.3</t>
  </si>
  <si>
    <t>6.3.4</t>
  </si>
  <si>
    <t>6.4.1</t>
  </si>
  <si>
    <t>6.4.2</t>
  </si>
  <si>
    <t>6.4.3</t>
  </si>
  <si>
    <t>6.4.4</t>
  </si>
  <si>
    <t>6.4.5</t>
  </si>
  <si>
    <t>6.4.6</t>
  </si>
  <si>
    <t>6.4.7</t>
  </si>
  <si>
    <t>6.4.8</t>
  </si>
  <si>
    <t>6.4.9</t>
  </si>
  <si>
    <t>6.4.10</t>
  </si>
  <si>
    <t>6.4.11</t>
  </si>
  <si>
    <t>6.4.12</t>
  </si>
  <si>
    <t>6.4.13</t>
  </si>
  <si>
    <t>6.4.14</t>
  </si>
  <si>
    <t>VERJA PERIMETRAL L= 500M</t>
  </si>
  <si>
    <t>Visita</t>
  </si>
  <si>
    <t>7.2.1</t>
  </si>
  <si>
    <t>7.2.2</t>
  </si>
  <si>
    <t>7.2.3</t>
  </si>
  <si>
    <t>7.2.4</t>
  </si>
  <si>
    <t>Relleno compactado  c/compactador mecánico en capas de 0.20 m incluye doble carguio y acarreo requerido</t>
  </si>
  <si>
    <t>MUROS DE BLOCK 8", H=2.50M S.T.N., ZAPATAS DE (0.60X0.25)M</t>
  </si>
  <si>
    <t>7.3.1</t>
  </si>
  <si>
    <t>7.3.2</t>
  </si>
  <si>
    <t>Zapata de muros 0.60X0.25 5Ø3/8" Y Ø3/8" @0.25m</t>
  </si>
  <si>
    <t>Muros de blocks con bastones de  ∅3/8"@.60M) violinadps</t>
  </si>
  <si>
    <t>PUERTAS DE ENTRADA:</t>
  </si>
  <si>
    <t>Confeccion e instalacion de Portón  de Entrada en hierros; L=7.00m</t>
  </si>
  <si>
    <t>7.4.1</t>
  </si>
  <si>
    <t>8.1.1</t>
  </si>
  <si>
    <t>Excavaciones con equipo</t>
  </si>
  <si>
    <t>HORMIGÓN ARMADO EN FC'= 210 KG/CM2 :</t>
  </si>
  <si>
    <t>8.1.2</t>
  </si>
  <si>
    <t>8.2.1</t>
  </si>
  <si>
    <t>Losa esp. 0.12m, Ø3/4'' @0.11 - Ø1/2'' @0.17 doblemente armada FʹC= 210KG/CM²</t>
  </si>
  <si>
    <t>Platea esp. 0.20m, Ø3/8'' @0.15 doblemente armada FʹC=210KG/CM²</t>
  </si>
  <si>
    <t>MURO DE BLOQUES:</t>
  </si>
  <si>
    <t>8.2.2</t>
  </si>
  <si>
    <t>8.2.3</t>
  </si>
  <si>
    <t>Columnas 0.20X0.20M 4Ø1/2" Est. Ø3/8"@0.20M FʹC=210KG/CM²</t>
  </si>
  <si>
    <t>8.3.1</t>
  </si>
  <si>
    <t>8.3.2</t>
  </si>
  <si>
    <t>8.4.1</t>
  </si>
  <si>
    <t>8.4.2</t>
  </si>
  <si>
    <t>8.4.3</t>
  </si>
  <si>
    <t>EQUIPAMIENTO</t>
  </si>
  <si>
    <t>8.5.1</t>
  </si>
  <si>
    <t>Caseta de /Bomba</t>
  </si>
  <si>
    <t>8.5.2</t>
  </si>
  <si>
    <t>8.5.3</t>
  </si>
  <si>
    <t>8.6.1</t>
  </si>
  <si>
    <t>8.6.2</t>
  </si>
  <si>
    <t>8.7.1</t>
  </si>
  <si>
    <t>INSTALACIONES ELÉCTRICA BOMBAS</t>
  </si>
  <si>
    <t>Salida y suministro para iluminación en cuarto eléctrico y de bomba</t>
  </si>
  <si>
    <t>Salida y suministro para Interruptor en cuarto eléctrico y de bomba</t>
  </si>
  <si>
    <t>8.7.2</t>
  </si>
  <si>
    <t>8.7.3</t>
  </si>
  <si>
    <t>8.7.4</t>
  </si>
  <si>
    <t xml:space="preserve"> Instalación eléctrica para Bomba de 3 HP</t>
  </si>
  <si>
    <t>BAÑOS ENTRADA PARQUEO (2)</t>
  </si>
  <si>
    <t>HORMIGÓN ARMADO EN :</t>
  </si>
  <si>
    <t xml:space="preserve">Zapata de muros 6Φ 1/2" EST 3/8@ 20CM </t>
  </si>
  <si>
    <t>Columnas C1&gt; 4@1/2 EST 3/8 @0.20M, hormigón1:3:5 30X20</t>
  </si>
  <si>
    <t>Columnas C2&gt; 6@1/2 EST 3/8 @0.20M, hormigón 1:3:5 40X20</t>
  </si>
  <si>
    <t>Vigas ambos baños 4@3/8 EST 3/8 @0.20M L=45.60 30X20</t>
  </si>
  <si>
    <t>Dinteles ambos baños4@1/2 2 EST 3/8 @0.20M L=10.16 20X25</t>
  </si>
  <si>
    <t>Losa de techo 3/8@0.20M E=0.12</t>
  </si>
  <si>
    <t>9.1.1</t>
  </si>
  <si>
    <t>9.1.2</t>
  </si>
  <si>
    <t>9.2.1</t>
  </si>
  <si>
    <t>9.2.2</t>
  </si>
  <si>
    <t>9.2.3</t>
  </si>
  <si>
    <t>9.2.4</t>
  </si>
  <si>
    <t>9.2.5</t>
  </si>
  <si>
    <t>9.2.6</t>
  </si>
  <si>
    <t>9.3.1</t>
  </si>
  <si>
    <t>9.3.2</t>
  </si>
  <si>
    <t>9.3.3</t>
  </si>
  <si>
    <t xml:space="preserve">MURO DE BLOQUES (BAÑOS MUJERES Y HOMBRES): </t>
  </si>
  <si>
    <t xml:space="preserve">De 8" </t>
  </si>
  <si>
    <t xml:space="preserve">De 6" </t>
  </si>
  <si>
    <t>De 8" en piso para amarre</t>
  </si>
  <si>
    <t>Fraguache</t>
  </si>
  <si>
    <t>Fraguache en muros</t>
  </si>
  <si>
    <t>9.4.1</t>
  </si>
  <si>
    <t>9.4.2</t>
  </si>
  <si>
    <t/>
  </si>
  <si>
    <t>Fino de techo(incluye vuelo entre banos)</t>
  </si>
  <si>
    <t>Revestimiento de cerámicas interiores porcelanato en paredes detrás lavamanos e inodoros</t>
  </si>
  <si>
    <t xml:space="preserve">Revestimiento de cerámicas interiores porcelanato en paredes generales de baño </t>
  </si>
  <si>
    <t>Revestimiento de pisos porcelanato</t>
  </si>
  <si>
    <t>Particiones para baños de damas y caballeros</t>
  </si>
  <si>
    <t>Suminsitro y colocación tope de granito blanco Napoleón</t>
  </si>
  <si>
    <t>Suminisitro y colocacion puertas : en polymetal</t>
  </si>
  <si>
    <t>9.4.3</t>
  </si>
  <si>
    <t>9.4.4</t>
  </si>
  <si>
    <t>9.4.5</t>
  </si>
  <si>
    <t>9.4.6</t>
  </si>
  <si>
    <t>9.4.7</t>
  </si>
  <si>
    <t>9.4.8</t>
  </si>
  <si>
    <t>9.4.9</t>
  </si>
  <si>
    <t>9.4.10</t>
  </si>
  <si>
    <t>9.5.1</t>
  </si>
  <si>
    <t>9.5.2</t>
  </si>
  <si>
    <t>9.5.3</t>
  </si>
  <si>
    <t>INSTALACIÓN SANITARIA BAÑOS ENTRADA</t>
  </si>
  <si>
    <t>9.6.1</t>
  </si>
  <si>
    <t>9.6.2</t>
  </si>
  <si>
    <t>9.6.3</t>
  </si>
  <si>
    <t>9.6.4</t>
  </si>
  <si>
    <t>9.6.5</t>
  </si>
  <si>
    <t>9.6.6</t>
  </si>
  <si>
    <t>9.6.7</t>
  </si>
  <si>
    <t>9.6.8</t>
  </si>
  <si>
    <t>9.6.9</t>
  </si>
  <si>
    <t>9.6.10</t>
  </si>
  <si>
    <t>9.6.11</t>
  </si>
  <si>
    <t>9.6.12</t>
  </si>
  <si>
    <t>9.6.13</t>
  </si>
  <si>
    <t>9.6.14</t>
  </si>
  <si>
    <t>9.6.15</t>
  </si>
  <si>
    <t>9.6.16</t>
  </si>
  <si>
    <t>9.6.17</t>
  </si>
  <si>
    <t>9.6.18</t>
  </si>
  <si>
    <t>Excavación para tuberias</t>
  </si>
  <si>
    <t xml:space="preserve">Colchón de arena para colocacion tuberias </t>
  </si>
  <si>
    <t>Suministro de tuberías y piezas en PVC 1½'' para agua potable incluye arrastre interno y externo a registros</t>
  </si>
  <si>
    <t>Desagüe pluvial de 3''</t>
  </si>
  <si>
    <t xml:space="preserve">Inodoro con fluxómetro </t>
  </si>
  <si>
    <t>Lavamanos</t>
  </si>
  <si>
    <t xml:space="preserve">Lavamano minusválido </t>
  </si>
  <si>
    <t>Dispensadores jabon automáticoS</t>
  </si>
  <si>
    <t>Dispensadores papel inodoros</t>
  </si>
  <si>
    <t>Cambiador de bebes</t>
  </si>
  <si>
    <t>Barras de soporte de minusvalidos</t>
  </si>
  <si>
    <t>9.7.1</t>
  </si>
  <si>
    <t>9.7.2</t>
  </si>
  <si>
    <t>9.7.3</t>
  </si>
  <si>
    <t>9.7.4</t>
  </si>
  <si>
    <t>INSTALACIONES ELÉCTRICAS:</t>
  </si>
  <si>
    <t>Salida TC baño 1</t>
  </si>
  <si>
    <t>Salida Interruptor baño1</t>
  </si>
  <si>
    <t>Salida Interruptor baño2</t>
  </si>
  <si>
    <t>Salida TC baño 2</t>
  </si>
  <si>
    <t>9.8.1</t>
  </si>
  <si>
    <t>9.8.2</t>
  </si>
  <si>
    <t>CONFECCION DE REGISTROS</t>
  </si>
  <si>
    <t>9.8.1.1</t>
  </si>
  <si>
    <t>9.8.1.2</t>
  </si>
  <si>
    <t>9.8.1.3</t>
  </si>
  <si>
    <t>Tapa de horm. esp.0.12m ɸ3/8''@0.15m ad</t>
  </si>
  <si>
    <t>9.8.2.1</t>
  </si>
  <si>
    <t>9.8.2.2</t>
  </si>
  <si>
    <t>9.8.2.3</t>
  </si>
  <si>
    <t>10.1.1</t>
  </si>
  <si>
    <t>Demoliciones</t>
  </si>
  <si>
    <t>Excavaciones zapatas a mano</t>
  </si>
  <si>
    <t>REGISTRO EN BLOCKS DE 6" 0.75X0.75 H=0.70 M, 2 UD</t>
  </si>
  <si>
    <t>REGISTRO EN BLOCKS DE 6" 0.75x0.75 H=0.50 M, 1UD</t>
  </si>
  <si>
    <t>Losa de Hormigón FʹC= 210 kg/cm²</t>
  </si>
  <si>
    <t>10.2.1</t>
  </si>
  <si>
    <t>ALBAÑILERIA</t>
  </si>
  <si>
    <t>De 6"  Ø3/8" @ 0.60 m</t>
  </si>
  <si>
    <t>10.3.1</t>
  </si>
  <si>
    <t>DIVISION EN ÁREA DE GRAVA</t>
  </si>
  <si>
    <t>10.4.1</t>
  </si>
  <si>
    <t>10.4.2</t>
  </si>
  <si>
    <t>10.5.1</t>
  </si>
  <si>
    <t>Construcción de acera con malla electrosoldada</t>
  </si>
  <si>
    <t>ACERA CICLO RUTA</t>
  </si>
  <si>
    <t>11.1.1</t>
  </si>
  <si>
    <t>Excavación con equipo</t>
  </si>
  <si>
    <t>Relleno de reposicion (inc. compactacion) manual</t>
  </si>
  <si>
    <t>11.2.1</t>
  </si>
  <si>
    <t>11.2.2</t>
  </si>
  <si>
    <t>11.2.3</t>
  </si>
  <si>
    <t>Zapata de muro  FʹC= 210 KG/CM²</t>
  </si>
  <si>
    <t>Columnas  0.20X0.20M 4Ø1/2" estribos  Ø3/8"@0.20M  FʹC=210KG/CM²</t>
  </si>
  <si>
    <t>HORMIGÓN ARMADO</t>
  </si>
  <si>
    <t>Viga amarre</t>
  </si>
  <si>
    <t>Losa de techo</t>
  </si>
  <si>
    <t>11.3.1</t>
  </si>
  <si>
    <t>11.3.2</t>
  </si>
  <si>
    <t>11.3.3</t>
  </si>
  <si>
    <t>11.3.4</t>
  </si>
  <si>
    <t xml:space="preserve">Muros de bloques 6" con bastones 3/8"@0.60m </t>
  </si>
  <si>
    <t>11.4.1</t>
  </si>
  <si>
    <t>Pañete exterior</t>
  </si>
  <si>
    <t>Pintura base blanca</t>
  </si>
  <si>
    <t xml:space="preserve">Pintura acrilica </t>
  </si>
  <si>
    <t>11.5.1</t>
  </si>
  <si>
    <t>11.5.2</t>
  </si>
  <si>
    <t>11.5.3</t>
  </si>
  <si>
    <t>11.6.1</t>
  </si>
  <si>
    <t>11.6.2</t>
  </si>
  <si>
    <t>11.6.3</t>
  </si>
  <si>
    <t>11.6.4</t>
  </si>
  <si>
    <t>Puerta polimetal (1.00m x 2.10m)</t>
  </si>
  <si>
    <t>M³c</t>
  </si>
  <si>
    <t>11.7.1</t>
  </si>
  <si>
    <t>11.7.1.1</t>
  </si>
  <si>
    <t>11.7.2</t>
  </si>
  <si>
    <t>11.7.2.1</t>
  </si>
  <si>
    <t>11.7.2.2</t>
  </si>
  <si>
    <t>11.7.2.3</t>
  </si>
  <si>
    <t>11.7.2.4</t>
  </si>
  <si>
    <t>11.7.2.5</t>
  </si>
  <si>
    <t>SUMINISTRO Y COLOCACIÓN</t>
  </si>
  <si>
    <t>Tuberia 4''</t>
  </si>
  <si>
    <t>Tubería 1/2''</t>
  </si>
  <si>
    <t>11.7.3</t>
  </si>
  <si>
    <t>11.7.3.1</t>
  </si>
  <si>
    <t>11.7.3.2</t>
  </si>
  <si>
    <t>SUB-TOTAL  FASE H</t>
  </si>
  <si>
    <t>1.1.1</t>
  </si>
  <si>
    <t>1.1.2</t>
  </si>
  <si>
    <t>1.1.3</t>
  </si>
  <si>
    <t>1.1.4</t>
  </si>
  <si>
    <t>1.1.5</t>
  </si>
  <si>
    <t>BARANDA PERIMETRAL</t>
  </si>
  <si>
    <t>1.2.1</t>
  </si>
  <si>
    <t>1.3.1</t>
  </si>
  <si>
    <t>1.3.2</t>
  </si>
  <si>
    <t>1.3.3</t>
  </si>
  <si>
    <t>Terminacion pulida con helicóptero en vias</t>
  </si>
  <si>
    <t xml:space="preserve">Rampa de acceso a fondo de canal; hormigon FʹC= 240 kg/cm2 con fibras  e= 15cm; Malla electrosoldada w15x15x2.3  </t>
  </si>
  <si>
    <t>2.1.1</t>
  </si>
  <si>
    <t>2.1.2</t>
  </si>
  <si>
    <t>2.1.3</t>
  </si>
  <si>
    <t>2.1.4</t>
  </si>
  <si>
    <t>2.1.5</t>
  </si>
  <si>
    <t>2.2.1</t>
  </si>
  <si>
    <t>3.1.1</t>
  </si>
  <si>
    <t>Bote de material excavado</t>
  </si>
  <si>
    <t>Colocación y suministro de granzote dist. aprox 20.00 km</t>
  </si>
  <si>
    <t>3.1.1.1</t>
  </si>
  <si>
    <t>3.1.1.2</t>
  </si>
  <si>
    <t>3.1.1.3</t>
  </si>
  <si>
    <t>3.2.1</t>
  </si>
  <si>
    <t>3.2.3</t>
  </si>
  <si>
    <t>Mortero proyectado (shotcrete)</t>
  </si>
  <si>
    <t>Suministro y colocación de malla electrosoldada</t>
  </si>
  <si>
    <t>Muro hormigón armado FʹC=280 kg/cm2</t>
  </si>
  <si>
    <t>3.3.1</t>
  </si>
  <si>
    <t>Encache de piedra</t>
  </si>
  <si>
    <t>3.1.2</t>
  </si>
  <si>
    <t>3.1.3</t>
  </si>
  <si>
    <t>3.1.2.1</t>
  </si>
  <si>
    <t>3.1.2.2</t>
  </si>
  <si>
    <t>3.1.2.3</t>
  </si>
  <si>
    <t>3.1.3.1</t>
  </si>
  <si>
    <t>Nivelación y compactación</t>
  </si>
  <si>
    <t>Suministro de granzote dist. aprox 20.0km (sujeto a la aprobacion del supervisor)</t>
  </si>
  <si>
    <t>3.2.1.1</t>
  </si>
  <si>
    <t>3.2.1.2</t>
  </si>
  <si>
    <t>3.2.1.3</t>
  </si>
  <si>
    <t>Muro hormigón armado FʹC=280 kg/cm2 e=0.15m</t>
  </si>
  <si>
    <t>Excavación de suelo para fundaciones</t>
  </si>
  <si>
    <t>Relleno con arena</t>
  </si>
  <si>
    <t>3.3.1.1</t>
  </si>
  <si>
    <t>3.3.1.2</t>
  </si>
  <si>
    <t>3.3.2</t>
  </si>
  <si>
    <t>Columna (20x20) cm (ligado a mano)</t>
  </si>
  <si>
    <t>vigas (20x20) cm (ligado a mano)</t>
  </si>
  <si>
    <t>Escalera- descanso 1 (industrial)</t>
  </si>
  <si>
    <t>Escalera - descanso 2,3,4 y 5  (industrial)</t>
  </si>
  <si>
    <t>HORMIGÓN  ARMADO FʹC=210KG/CM² (SUMINISTRO Y COLOCACIÓN)</t>
  </si>
  <si>
    <t xml:space="preserve">Zapata (0.30x0.60)m  </t>
  </si>
  <si>
    <t>3.3.2.1</t>
  </si>
  <si>
    <t>3.3.2.2</t>
  </si>
  <si>
    <t>3.3.2.3</t>
  </si>
  <si>
    <t>3.3.2.4</t>
  </si>
  <si>
    <t>3.3.2.5</t>
  </si>
  <si>
    <t>3.3.3</t>
  </si>
  <si>
    <t>Muros block 8'' bastones 1/2'' a @ 0.20 m; acero horizontal 1/2'' @0.40</t>
  </si>
  <si>
    <t>3.3.3.1</t>
  </si>
  <si>
    <t>3.3.4</t>
  </si>
  <si>
    <t>Pañete con readymix normal</t>
  </si>
  <si>
    <t>Mocheta</t>
  </si>
  <si>
    <t>Suministro y aplicacion pintura oxido ferrum</t>
  </si>
  <si>
    <t>Gl</t>
  </si>
  <si>
    <t>3.3.4.1</t>
  </si>
  <si>
    <t>3.3.4.2</t>
  </si>
  <si>
    <t>3.3.4.3</t>
  </si>
  <si>
    <t>3.3.4.4</t>
  </si>
  <si>
    <t>3.3.4.5</t>
  </si>
  <si>
    <t>Acera hormigón simple F'c= 210kg/cm2- e=0.10m</t>
  </si>
  <si>
    <t>3.4.1</t>
  </si>
  <si>
    <t>3.5.1</t>
  </si>
  <si>
    <t>Parrillas (0.33x0.68)m imbornales para drenaje de acera</t>
  </si>
  <si>
    <t>3.6.1</t>
  </si>
  <si>
    <t>3.6.2</t>
  </si>
  <si>
    <t>3.6.3</t>
  </si>
  <si>
    <t>Pintura transito amarillo</t>
  </si>
  <si>
    <t>Pintura blanco base</t>
  </si>
  <si>
    <t>Pintura gris perla</t>
  </si>
  <si>
    <t>4.1.1</t>
  </si>
  <si>
    <t>4.1.2</t>
  </si>
  <si>
    <t>Perfil hierro negro 2''x 4''x19'</t>
  </si>
  <si>
    <t>Bisagra de 25x120x5mm</t>
  </si>
  <si>
    <t>Suministro y colocacion hormigón F´c= 210 kg/cm2</t>
  </si>
  <si>
    <t>4.2.1</t>
  </si>
  <si>
    <t>suministro y aplicacion pintura oxido ferum</t>
  </si>
  <si>
    <t>4.3.1</t>
  </si>
  <si>
    <t>suministro de estructura flotante aq3m, con seguro y transporte maritimo desde españa</t>
  </si>
  <si>
    <t>CONSTRUCCION DE CICLOVIAS 3.5M</t>
  </si>
  <si>
    <t xml:space="preserve">Hormigon 240 kg/cms h= 0.12 mts con fibras; pulido con equipos Malla electrosoldada w15x15x2.3 </t>
  </si>
  <si>
    <t>HORMIGÓN ARMADO  FʹC=240 kg/cm</t>
  </si>
  <si>
    <r>
      <rPr>
        <b/>
        <sz val="10"/>
        <color theme="1"/>
        <rFont val="Arial"/>
        <family val="2"/>
      </rPr>
      <t xml:space="preserve">Control y Manejo de Tránsito </t>
    </r>
    <r>
      <rPr>
        <sz val="10"/>
        <color theme="1"/>
        <rFont val="Arial"/>
        <family val="2"/>
      </rPr>
      <t>( incluye uso de letreros, uso de de conos refractarios y hombres con banderolas)</t>
    </r>
  </si>
  <si>
    <t>MACROFITAS</t>
  </si>
  <si>
    <t>MANGLARES ROJOS</t>
  </si>
  <si>
    <t>SUB-TOTAL FASE J</t>
  </si>
  <si>
    <t>HORMIGON ARMADO EN:</t>
  </si>
  <si>
    <r>
      <rPr>
        <b/>
        <sz val="10"/>
        <color theme="1"/>
        <rFont val="Arial"/>
        <family val="2"/>
      </rPr>
      <t>VIAS DE ACCESO:</t>
    </r>
    <r>
      <rPr>
        <sz val="10"/>
        <color theme="1"/>
        <rFont val="Arial"/>
        <family val="2"/>
      </rPr>
      <t xml:space="preserve"> Hormigon 240 kg/cms h= 0.15 mts con fibras; pulido con equipos Malla electrosoldada w15x15x2.3 </t>
    </r>
  </si>
  <si>
    <t>4.5.1</t>
  </si>
  <si>
    <t>4.5.2</t>
  </si>
  <si>
    <t>4.5.3</t>
  </si>
  <si>
    <r>
      <rPr>
        <b/>
        <sz val="10"/>
        <color theme="1"/>
        <rFont val="Arial"/>
        <family val="2"/>
      </rPr>
      <t>CICLOVIA:</t>
    </r>
    <r>
      <rPr>
        <sz val="10"/>
        <color theme="1"/>
        <rFont val="Arial"/>
        <family val="2"/>
      </rPr>
      <t xml:space="preserve"> hormigon 240 kg/cm2; h= 10cm; Malla electrosoldada w15x15x2.3 </t>
    </r>
  </si>
  <si>
    <t xml:space="preserve">Terminacion pulida con helicoptero en vias </t>
  </si>
  <si>
    <t>Terminacion pulida con helicoptero en vias</t>
  </si>
  <si>
    <t>4.5.4</t>
  </si>
  <si>
    <t>ELECTRIFICACIÓN VIAS DE ACCESO</t>
  </si>
  <si>
    <t>4.6.1</t>
  </si>
  <si>
    <t>4.6.2</t>
  </si>
  <si>
    <t>4.6.3</t>
  </si>
  <si>
    <t>4.6.4</t>
  </si>
  <si>
    <t>4.6.5</t>
  </si>
  <si>
    <t>4.6.6</t>
  </si>
  <si>
    <t>4.6.7</t>
  </si>
  <si>
    <t>4.6.8</t>
  </si>
  <si>
    <r>
      <rPr>
        <b/>
        <sz val="10"/>
        <color theme="1"/>
        <rFont val="Arial"/>
        <family val="2"/>
      </rPr>
      <t xml:space="preserve">SEÑALIZACIÓN, CONTROL Y MANEJO DE TRÁNSITO  </t>
    </r>
    <r>
      <rPr>
        <sz val="10"/>
        <color theme="1"/>
        <rFont val="Arial"/>
        <family val="2"/>
      </rPr>
      <t>( incluye uso de letreros, uso de de conos refractarios y hombres con banderolas)</t>
    </r>
  </si>
  <si>
    <t xml:space="preserve">SEÑALIZACIÓN, MANEJO DE TRÁNSITO  Y SEGURIDAD EN LA VIA </t>
  </si>
  <si>
    <r>
      <rPr>
        <b/>
        <sz val="10"/>
        <rFont val="Arial"/>
        <family val="2"/>
      </rPr>
      <t>LIMPIEZA CONTINUA Y FINAL</t>
    </r>
    <r>
      <rPr>
        <sz val="10"/>
        <rFont val="Arial"/>
        <family val="2"/>
      </rPr>
      <t xml:space="preserve"> (Incluye obreros, camión y herramientas menores) </t>
    </r>
  </si>
  <si>
    <t>4.7.1</t>
  </si>
  <si>
    <t>4.7.1.1</t>
  </si>
  <si>
    <t>4.7.1.2</t>
  </si>
  <si>
    <t>4.7.2</t>
  </si>
  <si>
    <t>Suministro de materiales para pintura de via y ciclovia con sistema de imprimador fijamont y dos capas de pavimont</t>
  </si>
  <si>
    <t>Mano de obra  preparacion de superficie y aplicacion de sistema de pintura fijamont y dos capas de pavimont</t>
  </si>
  <si>
    <t>4.7.2.1</t>
  </si>
  <si>
    <t>4.7.2.2</t>
  </si>
  <si>
    <t>SUB-TOTAL FASE K</t>
  </si>
  <si>
    <t>4.1.1.1</t>
  </si>
  <si>
    <t>4.1.1.2</t>
  </si>
  <si>
    <t>4.1.1.3</t>
  </si>
  <si>
    <t>4.1.1.4</t>
  </si>
  <si>
    <t>4.2.1.1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</si>
  <si>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</si>
  <si>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</si>
  <si>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</si>
  <si>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</si>
  <si>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</si>
  <si>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</si>
  <si>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</si>
  <si>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</si>
  <si>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</si>
  <si>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4.2.11</t>
  </si>
  <si>
    <t>5.1.1.1</t>
  </si>
  <si>
    <t>HORMIGÓN ARMADO F`C=210 kg/cm²:</t>
  </si>
  <si>
    <t>MUROS DE BLOQUES:</t>
  </si>
  <si>
    <t>5.1.2.1</t>
  </si>
  <si>
    <t>5.1.2.2</t>
  </si>
  <si>
    <t>5.1.2.3</t>
  </si>
  <si>
    <t>5.1.2.4</t>
  </si>
  <si>
    <t>5.1.2.5</t>
  </si>
  <si>
    <t>5.1.2.6</t>
  </si>
  <si>
    <t>5.1.2.7</t>
  </si>
  <si>
    <t>5.1.2.8</t>
  </si>
  <si>
    <t>5.1.2.9</t>
  </si>
  <si>
    <t>5.1.2.10</t>
  </si>
  <si>
    <t>5.1.2.11</t>
  </si>
  <si>
    <t>5.1.3.1</t>
  </si>
  <si>
    <t>5.1.3.2</t>
  </si>
  <si>
    <t>5.1.3.3</t>
  </si>
  <si>
    <t>5.1.3.4</t>
  </si>
  <si>
    <t>SALIDAS ELÉCTRICAS</t>
  </si>
  <si>
    <t>5.1.4</t>
  </si>
  <si>
    <t>5.1.4.1</t>
  </si>
  <si>
    <t>Antepecho (se subio 0.40 m más)</t>
  </si>
  <si>
    <t>5.1.4.2</t>
  </si>
  <si>
    <t>5.1.4.3</t>
  </si>
  <si>
    <t>5.1.4.4</t>
  </si>
  <si>
    <t>5.1.4.5</t>
  </si>
  <si>
    <t>5.1.4.6</t>
  </si>
  <si>
    <t>5.1.4.7</t>
  </si>
  <si>
    <t>5.1.4.8</t>
  </si>
  <si>
    <t>REVESTIMIENTOS</t>
  </si>
  <si>
    <t xml:space="preserve">Cerámicas interiores Porcelanato en paredes generales de bano </t>
  </si>
  <si>
    <t>Cerámicas interiores Porcelanato en paredes detrás lavamanos</t>
  </si>
  <si>
    <t>Porcelanato en pisos</t>
  </si>
  <si>
    <t>Cerámicas exterior/fachada</t>
  </si>
  <si>
    <t>5.1.5</t>
  </si>
  <si>
    <t>5.1.5.1</t>
  </si>
  <si>
    <t>5.1.5.2</t>
  </si>
  <si>
    <t>5.1.5.3</t>
  </si>
  <si>
    <t>5.1.5.4</t>
  </si>
  <si>
    <t>5.1.6</t>
  </si>
  <si>
    <t>5.1.7</t>
  </si>
  <si>
    <t>5.1.7.1</t>
  </si>
  <si>
    <t>5.1.7.2</t>
  </si>
  <si>
    <t>5.1.7.3</t>
  </si>
  <si>
    <t>5.1.7.4</t>
  </si>
  <si>
    <t>5.1.7.5</t>
  </si>
  <si>
    <t>5.1.7.6</t>
  </si>
  <si>
    <t>5.1.7.7</t>
  </si>
  <si>
    <t>5.1.7.8</t>
  </si>
  <si>
    <t>5.1.7.9</t>
  </si>
  <si>
    <t>5.1.7.10</t>
  </si>
  <si>
    <t>5.1.7.11</t>
  </si>
  <si>
    <t>5.1.7.12</t>
  </si>
  <si>
    <t>5.1.7.13</t>
  </si>
  <si>
    <t>5.1.7.14</t>
  </si>
  <si>
    <t>5.1.7.15</t>
  </si>
  <si>
    <t>5.1.7.16</t>
  </si>
  <si>
    <t>5.1.7.17</t>
  </si>
  <si>
    <t>5.1.7.18</t>
  </si>
  <si>
    <t>Hr</t>
  </si>
  <si>
    <t>Replanteo y Control Topográfico</t>
  </si>
  <si>
    <t>4.2.1.2</t>
  </si>
  <si>
    <t>4.2.2.1</t>
  </si>
  <si>
    <t>4.2.2.2</t>
  </si>
  <si>
    <t>4.2.2.3</t>
  </si>
  <si>
    <t>4.2.2.4</t>
  </si>
  <si>
    <t>4.2.2.5</t>
  </si>
  <si>
    <t>4.2.2.6</t>
  </si>
  <si>
    <t>4.2.3.1</t>
  </si>
  <si>
    <t>TERMINACIÓN ESTRUCTURA LIGERA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</si>
  <si>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</si>
  <si>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</si>
  <si>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</si>
  <si>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</si>
  <si>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</si>
  <si>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</si>
  <si>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</si>
  <si>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</si>
  <si>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5.2.10</t>
  </si>
  <si>
    <t>5.2.11</t>
  </si>
  <si>
    <t>5.2.12</t>
  </si>
  <si>
    <t>5.2.13</t>
  </si>
  <si>
    <t>5.2.14</t>
  </si>
  <si>
    <t xml:space="preserve">Impermeabilizante en Techo </t>
  </si>
  <si>
    <t xml:space="preserve">INSTALACIONES SANITARIAS BAÑOS FURGÓN  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</si>
  <si>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</si>
  <si>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</si>
  <si>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</si>
  <si>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</si>
  <si>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</si>
  <si>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</si>
  <si>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</si>
  <si>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</si>
  <si>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5.3.9</t>
  </si>
  <si>
    <t>5.3.10</t>
  </si>
  <si>
    <t>5.3.11</t>
  </si>
  <si>
    <t>5.3.12</t>
  </si>
  <si>
    <t>5.3.13</t>
  </si>
  <si>
    <t>5.3.14</t>
  </si>
  <si>
    <t>5.3.15</t>
  </si>
  <si>
    <t>5.3.16</t>
  </si>
  <si>
    <t>5.3.17</t>
  </si>
  <si>
    <t>5.3.18</t>
  </si>
  <si>
    <t>5.3.19</t>
  </si>
  <si>
    <t>5.3.20</t>
  </si>
  <si>
    <t>5.3.21</t>
  </si>
  <si>
    <t>5.3.22</t>
  </si>
  <si>
    <t>5.4.1</t>
  </si>
  <si>
    <t>5.4.2</t>
  </si>
  <si>
    <t>5.5.1</t>
  </si>
  <si>
    <t>5.5.2</t>
  </si>
  <si>
    <t>CONFECCIÓN DE SENDEROS</t>
  </si>
  <si>
    <t>Embellecimiento y jardinería general (incluye suministro, sembrado y mantenimiento por 2 meses)</t>
  </si>
  <si>
    <t>Colocación de grama</t>
  </si>
  <si>
    <t>Zapata de pichones de columnas</t>
  </si>
  <si>
    <t>Bloques de 8''</t>
  </si>
  <si>
    <t>Boleo en piedras</t>
  </si>
  <si>
    <t>Cobertura en densglass</t>
  </si>
  <si>
    <t>Fascia en densglass</t>
  </si>
  <si>
    <t xml:space="preserve">Estructura metalica </t>
  </si>
  <si>
    <t>Caños de 4" util</t>
  </si>
  <si>
    <t>JOC-23-1 columpio para silla de ruedas</t>
  </si>
  <si>
    <t>JOC-20 columpio asientos planos</t>
  </si>
  <si>
    <t xml:space="preserve">Transporte de juegos </t>
  </si>
  <si>
    <t>SUB-TOTAL FASE L</t>
  </si>
  <si>
    <t>5.1.6.1</t>
  </si>
  <si>
    <t>5.1.6.2</t>
  </si>
  <si>
    <t>5.1.6.3</t>
  </si>
  <si>
    <t>BAÑOS ENTRADA</t>
  </si>
  <si>
    <t>5.1.8</t>
  </si>
  <si>
    <t>5.1.8.1</t>
  </si>
  <si>
    <t>5.1.8.2</t>
  </si>
  <si>
    <t>5.1.8.3</t>
  </si>
  <si>
    <t>5.1.8.4</t>
  </si>
  <si>
    <t>5.1.9</t>
  </si>
  <si>
    <t>5.1.9.1</t>
  </si>
  <si>
    <t>5.1.9.2</t>
  </si>
  <si>
    <t xml:space="preserve">CONFECCIÓN DE REGISTROS </t>
  </si>
  <si>
    <t>REGISTROS EN BLOCKS 6" 0.75x0.75 H=0.70 m, 2 UD</t>
  </si>
  <si>
    <t>5.1.9.1.1</t>
  </si>
  <si>
    <t>5.1.9.1.2</t>
  </si>
  <si>
    <t>5.1.9.1.3</t>
  </si>
  <si>
    <t>REGISTROS EN BLOCKS 6"  0.75x0.75 H=0.50 m, 1 UD</t>
  </si>
  <si>
    <t>5.1.9.2.1</t>
  </si>
  <si>
    <t>5.1.9.2.2</t>
  </si>
  <si>
    <t>5.1.9.2.3</t>
  </si>
  <si>
    <t xml:space="preserve">ESTRUCTURA DE 9 COLUMNAS Ø8 Y VIGAS W14 Y W10 CON REVESTIMIENTO EN METALDECK CALIBRE 22 GALVANIZADO Y CONECTORES DE CORTANTE Y FACIA PERIMETRAL DE 0.65 DE ALTURA, PINTURA COLOR NEGRO. </t>
  </si>
  <si>
    <t>9.6.1.1</t>
  </si>
  <si>
    <t>9.6.1.2</t>
  </si>
  <si>
    <t>9.6.1.3</t>
  </si>
  <si>
    <t>5.1.10</t>
  </si>
  <si>
    <t>7.15</t>
  </si>
  <si>
    <t>7.15.1</t>
  </si>
  <si>
    <t>7.15.2</t>
  </si>
  <si>
    <t>7.15.3</t>
  </si>
  <si>
    <t>7.15.4</t>
  </si>
  <si>
    <t>7.15.5</t>
  </si>
  <si>
    <t>7.15.6</t>
  </si>
  <si>
    <t>7.15.7</t>
  </si>
  <si>
    <t>7.15.8</t>
  </si>
  <si>
    <t>7.15.9</t>
  </si>
  <si>
    <t>7.15.10</t>
  </si>
  <si>
    <t>7.15.11</t>
  </si>
  <si>
    <t>7.15.12</t>
  </si>
  <si>
    <t>7.15.13</t>
  </si>
  <si>
    <t>7.15.14</t>
  </si>
  <si>
    <t>HORMIGÓN SIMPLE</t>
  </si>
  <si>
    <t>8.1.3</t>
  </si>
  <si>
    <t>8.1.4</t>
  </si>
  <si>
    <t>8.1.5</t>
  </si>
  <si>
    <t>8.2.4</t>
  </si>
  <si>
    <t>8.2.5</t>
  </si>
  <si>
    <t>8.3.3</t>
  </si>
  <si>
    <t>JARDINERÍA</t>
  </si>
  <si>
    <t>ACCESORIOS</t>
  </si>
  <si>
    <t>SUB-TOTAL FASE M</t>
  </si>
  <si>
    <t xml:space="preserve">Suministro e instalacion de reflectores de 500 watt en área niños </t>
  </si>
  <si>
    <t>INSTALACIONES SANITARIAS BAÑOS</t>
  </si>
  <si>
    <t>JUEGOS INCLUSIVOS</t>
  </si>
  <si>
    <t>1.2.2</t>
  </si>
  <si>
    <t>1.2.3</t>
  </si>
  <si>
    <t>1.2.4</t>
  </si>
  <si>
    <t>1.3.1.1</t>
  </si>
  <si>
    <t>1.4.1</t>
  </si>
  <si>
    <t>3.2.2</t>
  </si>
  <si>
    <t>VIGAS DOBLE T</t>
  </si>
  <si>
    <t>3.5.2</t>
  </si>
  <si>
    <t>3.5.2.1</t>
  </si>
  <si>
    <t>3.5.2.2</t>
  </si>
  <si>
    <t>3.5.3</t>
  </si>
  <si>
    <t>3.5.3.1</t>
  </si>
  <si>
    <t>3.5.3.2</t>
  </si>
  <si>
    <t>3.5.3.3</t>
  </si>
  <si>
    <t>3.5.3.4</t>
  </si>
  <si>
    <t>CICLOVÍA, LONG. 500 ML</t>
  </si>
  <si>
    <t>4.3.2</t>
  </si>
  <si>
    <t>4.3.3</t>
  </si>
  <si>
    <t>4.3.4</t>
  </si>
  <si>
    <t>HORMIGÓN ARMADO F`C=240 kg/cm²:</t>
  </si>
  <si>
    <t xml:space="preserve">Hormigon 240 kg/cms H= 0.15 mts con fibras; pulido con equipos Malla electrosoldada w15x15x2.3 </t>
  </si>
  <si>
    <t>4.4.1</t>
  </si>
  <si>
    <t>4.4.2</t>
  </si>
  <si>
    <r>
      <rPr>
        <b/>
        <sz val="10"/>
        <color theme="1"/>
        <rFont val="Arial"/>
        <family val="2"/>
      </rPr>
      <t>CONTROL Y MANEJO DE TRÁNSITO</t>
    </r>
    <r>
      <rPr>
        <sz val="10"/>
        <color theme="1"/>
        <rFont val="Arial"/>
        <family val="2"/>
      </rPr>
      <t xml:space="preserve"> ( incluye uso de letreros, uso de de conos refractarios y hombres con banderolas)</t>
    </r>
  </si>
  <si>
    <r>
      <rPr>
        <b/>
        <sz val="10"/>
        <rFont val="Arial"/>
        <family val="2"/>
      </rPr>
      <t>LIMPIEZA CONTINUA Y FINAL</t>
    </r>
    <r>
      <rPr>
        <sz val="10"/>
        <rFont val="Arial"/>
        <family val="2"/>
      </rPr>
      <t xml:space="preserve"> </t>
    </r>
  </si>
  <si>
    <t>Suministro de materiales para pintura de via y ciclovia con sistema de imprimador Fijamont y dos capas de Pavimont</t>
  </si>
  <si>
    <t>Mano de obra preparacion de superficie y aplicacion de sistema de pintura Fijamont y dos capas de Pavimont</t>
  </si>
  <si>
    <t>ELECTRIFICACIÓN DE VIAS</t>
  </si>
  <si>
    <t>SUB-TOTAL FASE O</t>
  </si>
  <si>
    <t>7.1.1</t>
  </si>
  <si>
    <t>7.1.2</t>
  </si>
  <si>
    <t xml:space="preserve">Relleno de reposicion </t>
  </si>
  <si>
    <t>7.1.3</t>
  </si>
  <si>
    <t xml:space="preserve">Zapata de muro </t>
  </si>
  <si>
    <t>Columnas 0.20x0.25m 4ø1/2" est. ø3/8"@0.20m horm.210kg/cm2</t>
  </si>
  <si>
    <t>Viga de amarre 0.20x0.25 4ø1/2", est ø3/8" a 20cm</t>
  </si>
  <si>
    <t>Muro en bloques de 8" bastones 3/8 @ 0.60mt y acero horizontal @ 0.60 m.</t>
  </si>
  <si>
    <t>SUB-TOTAL FASE P</t>
  </si>
  <si>
    <t>PARQUE PABELLÓN DE LA HISTORIA</t>
  </si>
  <si>
    <t>PARQUE EL CAUCHO</t>
  </si>
  <si>
    <t>SUB-TOTAL FASE S</t>
  </si>
  <si>
    <t>SISTEMA DE RIEGO Y BOMBEO AUTOMATIZADO</t>
  </si>
  <si>
    <t>Bote de  material c/camion dist. 12 km (incluye carguio y esparcimiento en botadero)</t>
  </si>
  <si>
    <t>Viga de amarre 0.20X0.25 4Ø1/2", EST Ø3/8" A 20CM</t>
  </si>
  <si>
    <t>SUB-TOTAL GENERAL</t>
  </si>
  <si>
    <t>TALUDES (19,461.85 M²)</t>
  </si>
  <si>
    <t>PLANTAS ARBUSTOS</t>
  </si>
  <si>
    <t>POLÍMEROS (FERTILIZACIÓN)</t>
  </si>
  <si>
    <t>RIEGO</t>
  </si>
  <si>
    <t>SUB-TOTAL FASE Q</t>
  </si>
  <si>
    <t>Dia</t>
  </si>
  <si>
    <t xml:space="preserve"> HORMIGÓN ARMADO FC=240KG/CM² EN:</t>
  </si>
  <si>
    <t>Zapata Z1 (2.20x 0.50) m, 1.27qq/m³, 14 ø1/2" arriba y abajo @ 0.15 m, est. ø1/2" @ 0.15 m.</t>
  </si>
  <si>
    <t xml:space="preserve">Zapata Z2 (2.00x 0.50) m 1.34 QQ/M³ 13 ø1/2" arriba y abajo @ 0.15 m, est. ø1/2" @ 0.15 m. </t>
  </si>
  <si>
    <t xml:space="preserve">Zapata Z3 (2.20x 0.50) MTS, 1.27 QQ/M3 14 ø1/2" arriba y abajo @ 0.15 m, est. ø1/2" @ 0.15 m. </t>
  </si>
  <si>
    <t xml:space="preserve">Zapata Muros mampostería (1.00x 0.30) MTS, .0.70 QQ/M3 6 ø3/8" est. transversal ø3/8" @ 0.15 m. </t>
  </si>
  <si>
    <t xml:space="preserve">Columna CC (0.20x 0.20) MTS, 4.55 QQ/M3 4 ø1/2"est. ø3/8" @ 0.20 </t>
  </si>
  <si>
    <t xml:space="preserve">Columna C1(0.35x 0.90) MTS, 8.34 QQ/M3 16 ø3/4"est. ø3/8" @ 0.10 </t>
  </si>
  <si>
    <t xml:space="preserve">Columna C2 (0.35x 0.70) MTS, 6.78 QQ/M3 12 ø3/4"est. ø3/8" @ 0.10 </t>
  </si>
  <si>
    <t xml:space="preserve">Columna C3(0.30x 0.90) MTS, 8.39 QQ/M3 14 ø3/4"est. ø3/8" @ 0.10 </t>
  </si>
  <si>
    <t xml:space="preserve">Columna C4(0.35x 0.70) MTS, 8.80 QQ/M314 ø3/4"est. ø3/8" @ 0.10 </t>
  </si>
  <si>
    <t xml:space="preserve">Columna C5 (0.15x 0.45) MTS, 5.33 QQ/M3 8 ø1/2"est. ø3/8" @ 0.10 m. </t>
  </si>
  <si>
    <t xml:space="preserve">Viga de Amarre (0.20 x 0.30 )MTS. 4 Ø3/8 ,est. ø3/8"@ 0.20 m </t>
  </si>
  <si>
    <t xml:space="preserve">Losa de entrepiso, H= 0.15 m. Oficinas Ø 3/8"@ 0.20 m </t>
  </si>
  <si>
    <t>Viga VT (0.30 x 0.70 m</t>
  </si>
  <si>
    <t>Viga V01 (0.30 x 0.70 )m</t>
  </si>
  <si>
    <t>Viga V02 (0.30 x 0.70 )m</t>
  </si>
  <si>
    <t>Viga V03 (0.30 x 0.70 )m</t>
  </si>
  <si>
    <t>Viga V04 (0.30 x 0.70 )m</t>
  </si>
  <si>
    <t>Viga V05 (0.30 x 0.70 )m</t>
  </si>
  <si>
    <t>Muro hormigón armado(0.70X2.30)m</t>
  </si>
  <si>
    <t>Muros de block 0.20 MTS, bastones Ø 3/8" a 0.20m y c/serpentina 2Ø 3/8" a 0.60 MTS BNP</t>
  </si>
  <si>
    <t>Muros de block 0.20m, bastones Ø 3/8" a 0.20 MTS y c/serpentina 2Ø 3/8" a 0.60 MTS SNP</t>
  </si>
  <si>
    <t>INSTALACIÓN ELÉCTRICA GENERAL</t>
  </si>
  <si>
    <t>EQUIPO DE ALTAVOCES</t>
  </si>
  <si>
    <t>SUB-TOTAL FASE R</t>
  </si>
  <si>
    <t>P²</t>
  </si>
  <si>
    <t>TOTAL GENERAL RD$</t>
  </si>
  <si>
    <t xml:space="preserve">Compra de terreno para acceso a áreas de trabajo, parques, y terreno para Parque Los Manglares </t>
  </si>
  <si>
    <r>
      <rPr>
        <sz val="10"/>
        <rFont val="Arial"/>
        <family val="2"/>
      </rPr>
      <t>Ubicación</t>
    </r>
    <r>
      <rPr>
        <b/>
        <sz val="10"/>
        <rFont val="Arial"/>
        <family val="2"/>
      </rPr>
      <t>: PROVINCIA SANTIAGO</t>
    </r>
  </si>
  <si>
    <t>Región : I</t>
  </si>
  <si>
    <t>12.1</t>
  </si>
  <si>
    <t>13.1</t>
  </si>
  <si>
    <t>CONSTRUCCIÓN CANAL SECCIÓN TRAPEZOIDAL B=9 M B=18.0 M H=3.00 M BORDE LIBRE 0.5 M REVESTIDO DE CONCRETO 0.15M. TRAMO E 0+0.00 HASTA E 0+360M</t>
  </si>
  <si>
    <t>TALUD PUENTE ESTRELLA SADHALÁ</t>
  </si>
  <si>
    <t>COLECTORES RESIDUALES PARALELOS AL CANAL</t>
  </si>
  <si>
    <t>Piezas Menores</t>
  </si>
  <si>
    <t>Puente cruce via canada 1+800 (Aprox 170 m³ hormigon)</t>
  </si>
  <si>
    <t>Puente cruce ciclovia Aportaciones 1+370 (Aprox 150 m³ hormigon)</t>
  </si>
  <si>
    <t>Puente cruce ciclovia Aportación 0+930 (Aprox 90 m³ hormigon)</t>
  </si>
  <si>
    <t>Puente cruce ciclovia Aportación 0+540 (Aprox 90 m³ hormigon)</t>
  </si>
  <si>
    <t>Puente cruce ciclovia Aportación Villa Esperanza (Aprox 90 m³ hormigon)</t>
  </si>
  <si>
    <t>PARQUEO ÁREA 1,500M²</t>
  </si>
  <si>
    <t>CONSTRUCCIÓN DE CISTERNA</t>
  </si>
  <si>
    <t>SUB-TOTAL  FASE G</t>
  </si>
  <si>
    <t>ACONDICIONAMIETNO PUENTE AV. ESTRELLA SADHALÁ Y ACCESO PEATONAL</t>
  </si>
  <si>
    <t>SUB-TOTAL FASE I</t>
  </si>
  <si>
    <t>Colocación manglares</t>
  </si>
  <si>
    <t>ÁREAS VERDES Y JARDINERIAS</t>
  </si>
  <si>
    <t>Ñ</t>
  </si>
  <si>
    <t>SUB-TOTAL FASE Ñ</t>
  </si>
  <si>
    <t>SISTEMA VIDEO VIGILANCIA PARA SEGURIDAD DE LAS ÁREAS ADYACENTES AL CANAL, PARQUES, CICLOVIAS Y ACCESOS AL PARQUE LINEAL A.G.</t>
  </si>
  <si>
    <t xml:space="preserve">SISTEMA DE ENERGIA ALTERNATIVA MEDIANTE PANELES FOTVOLTAICOS (SOLARES) CON ACUMULADORES DE ENERGIA INTEGRADOS) BATERIAS DE LITIO, PARA LAS ÁREAS DE EMERGENCIA Y SEGURIDAD DEL PARQUE LINEAL A.G. </t>
  </si>
  <si>
    <t xml:space="preserve">VERJA PERIMETRAL MURO DE BLOCK 12 LÍNEAS </t>
  </si>
  <si>
    <t xml:space="preserve">Hormigón Armado F'c=240 Kg/cm2 con fibra de polipropileno H=0.15 m, 1.04QQ/M3, Incluye bombeo, vertido y colocacion rastreada en superficie de fondo y taludes, corte y sellado de juntas </t>
  </si>
  <si>
    <t>Hormigón Armado F'c=240 Kg/cm² con fibra de polipropileno H=0.20 m, 2.58QQ/M3 (en área de Cruces de Alcantarillas) Incluye bombeo, vertido y colocacion rastreada en superficie de fondo y taludes, corte y sellado de juntas</t>
  </si>
  <si>
    <t xml:space="preserve">Pedestal </t>
  </si>
  <si>
    <t xml:space="preserve">Altavoces activos 15" </t>
  </si>
  <si>
    <t xml:space="preserve">Subwoofer activo 18" </t>
  </si>
  <si>
    <t xml:space="preserve">Consola digital de 24 canales </t>
  </si>
  <si>
    <t>Sistema inalámbrico vocal</t>
  </si>
  <si>
    <t xml:space="preserve">Micrófonos dinámicos alámbricos </t>
  </si>
  <si>
    <t xml:space="preserve">Sistema Fotovoltaico Parque Pabellón de 107.01 kWp </t>
  </si>
  <si>
    <t xml:space="preserve">Sistema Fotovoltaico Parqueo Talud Bartola de 89.89 kWp </t>
  </si>
  <si>
    <t xml:space="preserve">Sistema Fotovoltaico Hoyo de Puchula de 83.9 kWp </t>
  </si>
  <si>
    <t xml:space="preserve">Sistema Fotovoltaico Parque A de 72.77 kWp </t>
  </si>
  <si>
    <t xml:space="preserve">Sistema Fotovoltaico Parque B - Entrada de 64.21 kWp </t>
  </si>
  <si>
    <t xml:space="preserve">Sistema Fotovoltaico Parque D de 64.21 kWp </t>
  </si>
  <si>
    <t>Sistema Fotovoltaico Humedal Conexión al Yaque de 64.21 kWp</t>
  </si>
  <si>
    <t xml:space="preserve">Sistema Fotovoltaico Parqueo Frontal - Entrada El Ejido de 57.36 kWp </t>
  </si>
  <si>
    <t xml:space="preserve">Sistema Fotovoltaico Zona Deportiva los Santos de 49.65 kWp </t>
  </si>
  <si>
    <t xml:space="preserve">Sistema Fotovoltaico Parque del Caucho de 24.83 kWp </t>
  </si>
  <si>
    <t xml:space="preserve">Sistema Fotovoltaico Zona Recogida y Reciclaje - Radio Centro de 19.69 kWp </t>
  </si>
  <si>
    <t>ACCESORIOS (ESTRUCTURA DE MONTAJE, CABLEADO,FUSIBLES, REGISTROS, PROTECCIONES, CONEXIÓN AC-DC, DESCONECTIVO, ETC)</t>
  </si>
  <si>
    <t>Construcción de desagües en muros de verja perimetral (llorones) - PN</t>
  </si>
  <si>
    <t>Rampa de Acceso  margen derecha  con Bulldozer Cat D6H</t>
  </si>
  <si>
    <t>Demolicion de Acera  e=0.15</t>
  </si>
  <si>
    <t>Relleno compactado C/compactador  mecánico,  capas 0.20 mts, incluye doble carguio y acarreo requerido.</t>
  </si>
  <si>
    <t>Movimiento de Tierra</t>
  </si>
  <si>
    <t>3.1.4</t>
  </si>
  <si>
    <t xml:space="preserve">Relleno de reposion </t>
  </si>
  <si>
    <t>327.80</t>
  </si>
  <si>
    <t>Fraguache de asientos</t>
  </si>
  <si>
    <t>Pañete en muros</t>
  </si>
  <si>
    <t>Confeccion de bordillos , con blocks de 6" ,3/8" @0.60(1 lineas)</t>
  </si>
  <si>
    <t>Pintura acrilica 2 manos</t>
  </si>
  <si>
    <t>BANOS ENTRADA</t>
  </si>
  <si>
    <t>Mov de Tierra</t>
  </si>
  <si>
    <t xml:space="preserve">Revestimiento de ceramicas interiores Porcelanato en paredes generales de bano </t>
  </si>
  <si>
    <t>Revestimiento de ceramicas interiores Porcelanato en paredes detrás lavamanos</t>
  </si>
  <si>
    <t>Revestimiento de pisos Porcelanato</t>
  </si>
  <si>
    <t>Suministro de tuberías y piezas en PVC 11/2'' para agua potable  incluye arrastre interno y externo a registros</t>
  </si>
  <si>
    <t xml:space="preserve">Suministro de paragomas </t>
  </si>
  <si>
    <t>Contenes y Aceras</t>
  </si>
  <si>
    <t>Contenes en acera exterior y parqueo Horm. Ind. 210kg/cm2</t>
  </si>
  <si>
    <t>Acera hormigon 210 Kg/cm2 con fibra</t>
  </si>
  <si>
    <t>Parqueo Horm. Ind 240 Kg/Cm2 Con Fibra Esp. 0.15 Con Malla Electrosoldada 10x10 Y Pulido Con Helicóptero</t>
  </si>
  <si>
    <t>Señalizacion en parqueo (Señalizacion horizontal)</t>
  </si>
  <si>
    <t>Aplicacion de Sealer en Parqueo</t>
  </si>
  <si>
    <t>Mano de obra estructura metalica</t>
  </si>
  <si>
    <t>Escaleras Metálicas (Total 29 Huellas/Contrahuellas)</t>
  </si>
  <si>
    <t>Louvers</t>
  </si>
  <si>
    <t>Cañeria de aluzinc</t>
  </si>
  <si>
    <t>Pasamanos acero inoxidable</t>
  </si>
  <si>
    <t>Jarrones</t>
  </si>
  <si>
    <t>Puertas paneladas en madera de 1- 1/2" 1.80mx 2.60m , revestidas con jambas de 5" en ambos lados abrir batientes doble hoja</t>
  </si>
  <si>
    <t>Ventanas doble hoja abrir batientes en madera y vidrio en 2" de  1.45 m x 1.20 m con jambas de 3", cristales transparentes normal</t>
  </si>
  <si>
    <t>Ventanas doble hoja abrir batientes en madera y vidrio en 2" de  2.85 m x 0.45 m con jambas de 3", cristales transparentes normal</t>
  </si>
  <si>
    <t>10</t>
  </si>
  <si>
    <t>Losas aceras entrada tipo pavigramas,incluye malla y carpinteria</t>
  </si>
  <si>
    <t>Suministro de tierra negra</t>
  </si>
  <si>
    <t>Regado y nivelado de tierra negra</t>
  </si>
  <si>
    <t>11</t>
  </si>
  <si>
    <t>Losa de piso (completivo existente)  de 1/2" @0.20</t>
  </si>
  <si>
    <t>Muros esp. 0.25m,  Ø1/2 @0.10 - Ø3/8'' @0.15 dos caras</t>
  </si>
  <si>
    <t>Losa esp. 0.25m,  Ø3/4'' @0.11 - Ø1/2'' @0.17 doblemente armada</t>
  </si>
  <si>
    <t xml:space="preserve">Cabezal esp. 0.25mX0.78m,  Ø3/8'' @0.15 - Ø1/2'' @0.10 </t>
  </si>
  <si>
    <t>12</t>
  </si>
  <si>
    <t>3.2.4</t>
  </si>
  <si>
    <t>3.2.5</t>
  </si>
  <si>
    <t>3.2.6</t>
  </si>
  <si>
    <t>3.2.7</t>
  </si>
  <si>
    <t>3.2.8</t>
  </si>
  <si>
    <t>3.2.9</t>
  </si>
  <si>
    <t>3.2.10</t>
  </si>
  <si>
    <t>3.4.2</t>
  </si>
  <si>
    <t>4.4.3</t>
  </si>
  <si>
    <t>4.4.4</t>
  </si>
  <si>
    <t>4.6</t>
  </si>
  <si>
    <t>4.7</t>
  </si>
  <si>
    <t>4.7.3</t>
  </si>
  <si>
    <t>4.8.1</t>
  </si>
  <si>
    <t>4.8.2</t>
  </si>
  <si>
    <t>4.5</t>
  </si>
  <si>
    <t>4.5.5</t>
  </si>
  <si>
    <t>4.5.6</t>
  </si>
  <si>
    <t>4.5.7</t>
  </si>
  <si>
    <t>4.5.8</t>
  </si>
  <si>
    <t>4.5.9</t>
  </si>
  <si>
    <t>4.5.10</t>
  </si>
  <si>
    <t>4.5.11</t>
  </si>
  <si>
    <t>4.5.12</t>
  </si>
  <si>
    <t>4.7.4</t>
  </si>
  <si>
    <t>4.7.5</t>
  </si>
  <si>
    <t>4.7.6</t>
  </si>
  <si>
    <t>4.7.7</t>
  </si>
  <si>
    <t>4.7.8</t>
  </si>
  <si>
    <t>4.7.9</t>
  </si>
  <si>
    <t>4.7.10</t>
  </si>
  <si>
    <t>4.7.11</t>
  </si>
  <si>
    <t>4.7.12</t>
  </si>
  <si>
    <t>4.7.13</t>
  </si>
  <si>
    <t>4.7.14</t>
  </si>
  <si>
    <t>4.7.15</t>
  </si>
  <si>
    <t>4.7.16</t>
  </si>
  <si>
    <t>4.7.17</t>
  </si>
  <si>
    <t>4.7.18</t>
  </si>
  <si>
    <t>4.8</t>
  </si>
  <si>
    <t>5.3</t>
  </si>
  <si>
    <t>5.4</t>
  </si>
  <si>
    <t>5.5</t>
  </si>
  <si>
    <t>5.6</t>
  </si>
  <si>
    <t>5.7</t>
  </si>
  <si>
    <t>5.8</t>
  </si>
  <si>
    <t>5.9</t>
  </si>
  <si>
    <t>6.3</t>
  </si>
  <si>
    <t>6.4</t>
  </si>
  <si>
    <t>6.5</t>
  </si>
  <si>
    <t>6.6</t>
  </si>
  <si>
    <t>6.7</t>
  </si>
  <si>
    <t>7.4</t>
  </si>
  <si>
    <t>7.5</t>
  </si>
  <si>
    <t>7.6</t>
  </si>
  <si>
    <t>7.7</t>
  </si>
  <si>
    <t>7.8</t>
  </si>
  <si>
    <t>7.9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</si>
  <si>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</si>
  <si>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</si>
  <si>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</si>
  <si>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</si>
  <si>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</si>
  <si>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</si>
  <si>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</si>
  <si>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</si>
  <si>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</si>
  <si>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</si>
  <si>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</si>
  <si>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</si>
  <si>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</si>
  <si>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</si>
  <si>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</si>
  <si>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</si>
  <si>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</si>
  <si>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</si>
  <si>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</si>
  <si>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</si>
  <si>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</si>
  <si>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</si>
  <si>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</si>
  <si>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</si>
  <si>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</si>
  <si>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</si>
  <si>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</si>
  <si>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</si>
  <si>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</si>
  <si>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8.36</t>
  </si>
  <si>
    <t>8.37</t>
  </si>
  <si>
    <t>8.38</t>
  </si>
  <si>
    <t>8.39</t>
  </si>
  <si>
    <t>8.40</t>
  </si>
  <si>
    <t>8.41</t>
  </si>
  <si>
    <t>11.1</t>
  </si>
  <si>
    <t>11.3</t>
  </si>
  <si>
    <t>11.4</t>
  </si>
  <si>
    <t>11.5</t>
  </si>
  <si>
    <t>11.6</t>
  </si>
  <si>
    <t xml:space="preserve">CASETA DE BOMBA PARQUE </t>
  </si>
  <si>
    <t>MOVIMIENTO DE TIERRA: CONFORMACIÓN DE TERRAPLÉN</t>
  </si>
  <si>
    <t>EDIFICACIÓN PABELLÓN</t>
  </si>
  <si>
    <t>HORMIGÓN ARMADO 210 KG/CM2 EN:</t>
  </si>
  <si>
    <t>TERMINACIÓN SUPERFICIE:</t>
  </si>
  <si>
    <t>MURO DE BLOCKS:</t>
  </si>
  <si>
    <t>CONFECCIÓN DE MUROS:</t>
  </si>
  <si>
    <t>SALIDAS ELÉCTRICAS:</t>
  </si>
  <si>
    <t>TERMINACIONES</t>
  </si>
  <si>
    <t>CONFECCIÓN  DE REGISTRO EN BLOCKS DE 6" 0.75X0.75 H=0.50 M, 1UD</t>
  </si>
  <si>
    <t>REGISTRO EN BLOCKS DE 6" 0.75X0.75 H=0.70 M, 2UD</t>
  </si>
  <si>
    <t>4.8.1.1</t>
  </si>
  <si>
    <t>4.8.1.2</t>
  </si>
  <si>
    <t>4.8.1.3</t>
  </si>
  <si>
    <t>4.8.2.1</t>
  </si>
  <si>
    <t>4.8.2.2</t>
  </si>
  <si>
    <t>4.8.2.3</t>
  </si>
  <si>
    <t>PARQUEO P/40 UD</t>
  </si>
  <si>
    <t>ELECTRICIDAD GENERAL DEL PARQUE</t>
  </si>
  <si>
    <t>CRUCE AL PARQUE CENTRAL</t>
  </si>
  <si>
    <t>SISTEMA PLUVIAL</t>
  </si>
  <si>
    <t>10.2</t>
  </si>
  <si>
    <t>10.3</t>
  </si>
  <si>
    <t>10.4</t>
  </si>
  <si>
    <t>10.5</t>
  </si>
  <si>
    <t>10.6</t>
  </si>
  <si>
    <t>SUB-TOTAL GASTOS INDIRECTOS</t>
  </si>
  <si>
    <r>
      <rPr>
        <sz val="10"/>
        <rFont val="Arial"/>
        <family val="2"/>
      </rPr>
      <t>Obra :</t>
    </r>
    <r>
      <rPr>
        <b/>
        <sz val="10"/>
        <rFont val="Arial"/>
        <family val="2"/>
      </rPr>
      <t xml:space="preserve"> CONSTRUCCIÓN SISTEMA DE SANEAMIENTO ARROYO GURABO Y SU ENTORNO, ETAPA III</t>
    </r>
  </si>
  <si>
    <t>Salida de tomacorriente doble (0.40mts) : aterrizado, no regulado/uso normal, 15amp. 120VAC.</t>
  </si>
  <si>
    <t>Salida de tomacorriente doble (0.40mts) : aterrizado, no regulado/uso normal, 220VAC.</t>
  </si>
  <si>
    <t>Panel eléctrico GE de 8/16 circuitos., 125 Amp., 120/140V., compuesto por 8 Bk. de 20 Amp./1 polo (fino), 2 Bk. De 30 Amp./2 polos (grueso)</t>
  </si>
  <si>
    <t>Piso con Malla Electrosoldada W 2.7 x 2.7 0.15 x 0.15 MTS, E = 0.12 MTS, terminacion pulida con helicóptero.</t>
  </si>
  <si>
    <t>IGLESIA EN HOYO DE BARTOLA (REPOSICIÓN EDIF. ORIGINAL QUE SERÁ DEMOLIDO PARA DAR ACCESO AL ÁREA DEL CANAL SUBYACENTE)</t>
  </si>
  <si>
    <t>Hormigón de limpieza 180kg/cm2</t>
  </si>
  <si>
    <t>Hormigón zapatas 2.00 x 2.00m ; h=0.50m</t>
  </si>
  <si>
    <t>Hormigón pedestales 80cm x 80cm; h=1.30m</t>
  </si>
  <si>
    <t>Hormigón losa de piso metaldeck 1er nivel</t>
  </si>
  <si>
    <t>Hormigón losa de piso metaldeck 2do nivel</t>
  </si>
  <si>
    <t>Hormigón losa de piso metaldeck techo</t>
  </si>
  <si>
    <t xml:space="preserve">Hormigón losa de entrada </t>
  </si>
  <si>
    <t>Muro de contención</t>
  </si>
  <si>
    <t>Hormigón muros de contención 33ml; h variable lateral derecho</t>
  </si>
  <si>
    <t>Hormigón muros de contención 15ml; h 3.15m</t>
  </si>
  <si>
    <t>CONSTRUCCIÓN ENTRADA</t>
  </si>
  <si>
    <t xml:space="preserve">Zapata de muro 6φ 1/2" est 3/8@ 20cm </t>
  </si>
  <si>
    <t>HORMIGONES EN:</t>
  </si>
  <si>
    <t>Columnas C1&gt; 4@1/2 EST 3/8 @0.20M Hormigon 1:3:5</t>
  </si>
  <si>
    <t>Columnas C2&gt; 6@1/2 EST 3/8 @0.20M Hormigon 1:3:5</t>
  </si>
  <si>
    <t>Vigas ambos baños 4@3/8  EST 3/8 @0.20M  L=45.60</t>
  </si>
  <si>
    <t>Dinteles ambos baños 4@1/2 2 EST 3/8 @0.20M  L=10.16</t>
  </si>
  <si>
    <t>Losa de techo 3/8@0.20m  e=0.12</t>
  </si>
  <si>
    <t>Viga invertida entre baños y vuelo de V1 0.20x0.40x8.60 (2ud) 2@1/2 + 5@ 3/4: 210 Kg/cm2</t>
  </si>
  <si>
    <t>Viga invertida entre baños y vuelo de V1 0.20x0.40x5.10 (2ud) 2@1/2 + 3@ 1/2: 210 Kg/cm2</t>
  </si>
  <si>
    <t>Viga invertida entre baños y vuelo de V2 0.20x0.40x4.60 (2ud) 2@1/2 + 3@ 1/2: 210 Kg/cm2</t>
  </si>
  <si>
    <t>Viga invertida entre baños y vuelo de V2 0.20x0.40x3.60 (4ud) 2@1/2 + 3@ 1/2: 210 Kg/cm2</t>
  </si>
  <si>
    <t>Losa vuelo de baños de e=0.12 cm 5.20x5.10  , de 1/2@ 0.10  210 Kg/cm2</t>
  </si>
  <si>
    <t xml:space="preserve">Colchón de arena para colocación tuberias </t>
  </si>
  <si>
    <t>Ventilación de 3''</t>
  </si>
  <si>
    <t>CONFECCIÓN  DE REGISTROS</t>
  </si>
  <si>
    <t>Excavación de contenes</t>
  </si>
  <si>
    <t xml:space="preserve">Señalización en parqueo e instalación de paragomas </t>
  </si>
  <si>
    <t>HORMIGÓN ARMADO:</t>
  </si>
  <si>
    <t>5.8.1</t>
  </si>
  <si>
    <t>5.9.1</t>
  </si>
  <si>
    <t>5.9.2</t>
  </si>
  <si>
    <t>Grúa para izado de estructuras</t>
  </si>
  <si>
    <t>Suministro materiales estructura metálica</t>
  </si>
  <si>
    <t>Confección de barrote de proteccion en contenes</t>
  </si>
  <si>
    <t xml:space="preserve">Confección de bases para letreros de arboles </t>
  </si>
  <si>
    <t>Confección de bases en hierro para lavamanos empotrados</t>
  </si>
  <si>
    <t xml:space="preserve">Confección de bases en hierro para Fregadero </t>
  </si>
  <si>
    <t>Bases de hierro en lámparas exterior 0.20x0.24 H=0.27 m</t>
  </si>
  <si>
    <t>Sumininstro y colocación de Lámparas garden LIGHT led Modular GL1A</t>
  </si>
  <si>
    <t>Sumininstro y colocación de BASE en pie de poste en aluminio para Lámparas garden LIGHT led Modular GL1A</t>
  </si>
  <si>
    <t>Suministro e Instalación panel board area de eventos, incluye alimentador y protección</t>
  </si>
  <si>
    <t>Excavación de zanja para panel board area de eventos 275x0.40x0.30</t>
  </si>
  <si>
    <t>Suministro e Instalación Salida de iluminación en entrada principal, incluye instalación de lámpara (negras entrada y banos)</t>
  </si>
  <si>
    <t>Suministro e Instalación Salida de iluminación para simbolo, incluye instalación de lampara Reflectores negros (sobre letrero redondo)</t>
  </si>
  <si>
    <t>Suministro e Instalación Salida de iluminación para letrero, incluye instalación de lámpara (blancas en letrero entrada)</t>
  </si>
  <si>
    <t>Suministro e Inslación Salida de iluminación entrada peatonal, incluye instalación de reflectores con protector de hierro en frente</t>
  </si>
  <si>
    <t xml:space="preserve">Suministro e Instalación Instalacion de lámpara tipo cobra en poste de cancha, incluye alimentador </t>
  </si>
  <si>
    <t>Suministro e Instalación de lámpara en estructura metálica, pared entrada peatonal en verja en hierro (2 bombillas por lamparas)</t>
  </si>
  <si>
    <t>Suministro e Instalación de lampara en mural</t>
  </si>
  <si>
    <t xml:space="preserve"> Desinstalación  de lámpara en mural</t>
  </si>
  <si>
    <t>Suministro e Instalación de iluminación en jardineria</t>
  </si>
  <si>
    <t>Suministro e Instalación de iluminación en puente reflectores</t>
  </si>
  <si>
    <t>Suministro e Instalación  de gabinete y circuito de control para encendido de luces incluye cancha</t>
  </si>
  <si>
    <t>Alimentador circuito de iluminación sobre puente, Av 27 de febrero</t>
  </si>
  <si>
    <t>Instalacion y alimentacion electrica para bomba de 7.5 HP, incluye alimentador y protección</t>
  </si>
  <si>
    <t>Construcción sistema de aterrizaje general compuesto por: 3 varillas en delta y 2 varilla de contrapeso, incluye uso de mordes.</t>
  </si>
  <si>
    <t>Suministro e Instalacion Salida electrica para Shutter</t>
  </si>
  <si>
    <t>Suministro e Instalación  de iluminación en estructura sombrillas frente a gazebo y 2 edificio</t>
  </si>
  <si>
    <t>Suministro e Instalación de lámpara en puentes reflectores 27 feb</t>
  </si>
  <si>
    <t>Desinstalación bomba de 3 HP</t>
  </si>
  <si>
    <t>Salida eléctrica para aire acondicionado</t>
  </si>
  <si>
    <t>Instalación y alimentación eléctrica para bomba de 3 HP</t>
  </si>
  <si>
    <t>Suministro e Instalación de lámpara en poste de 8 pies ( incluye isaje de poste)</t>
  </si>
  <si>
    <t>Desintalación de lámpara en poste de 8 pies ( incluye isaje de poste)</t>
  </si>
  <si>
    <t>Canalización para alimentador telefonico incluye sanja</t>
  </si>
  <si>
    <t>Suministro e Instalación de iluminación en estructura metálica entrada principal en edificio de control</t>
  </si>
  <si>
    <t>Suministro e Instalación de iluminación en tubos de hierro negro, gacebo y arco del amor</t>
  </si>
  <si>
    <t>Alimentador canalización y cableado de circuitos ramales area de niños y eventos</t>
  </si>
  <si>
    <t xml:space="preserve">Alimentador circuito de iluminación sobre puente, circuvalación </t>
  </si>
  <si>
    <t>Excavación de zanja para circuito de iluminación para puentes (metro cubico)</t>
  </si>
  <si>
    <t>Suministro e Instalación de panel en cuarto de control, incluye breaker de protección y alimentador</t>
  </si>
  <si>
    <t>Suministro e Instalación de tira led (150ml)</t>
  </si>
  <si>
    <t>Excavación de zanja para canalización de cámara ( 704x0.20x0.20 )</t>
  </si>
  <si>
    <t>Suministro e Instalación iluminación de bajo de rampa, incluye instalación de reflectores</t>
  </si>
  <si>
    <t>Suministro e Instalación de transformador de 120 a 12 volt para iluminación de luces de jardinera</t>
  </si>
  <si>
    <t xml:space="preserve">Suministro e instalación de reflectores de 500 watt en area niños </t>
  </si>
  <si>
    <t xml:space="preserve">Suministro e Instalación de luces en jardinera a 12 volt en alcorques </t>
  </si>
  <si>
    <t>Suministro e Instalación de Lámparas con pieza de carros en Anfiteatro (2 bombillas por cada lampara) fili y una barra led en cada lampara</t>
  </si>
  <si>
    <t>EXTERIORES</t>
  </si>
  <si>
    <t>Nivelación del área</t>
  </si>
  <si>
    <t>Bote mano camión nominal 3 m3</t>
  </si>
  <si>
    <t>Excavación para construcción de registro</t>
  </si>
  <si>
    <t>Fijación con Expósico de acero de 1/2  (276ud) y de 3/8 (25 ud)</t>
  </si>
  <si>
    <t>Terminación de superficies</t>
  </si>
  <si>
    <t xml:space="preserve">Construcción de aceras para paso peatonal desde parque/museo del Pabellon hacia Parque Central , techado para sombra, jardines y senalización de peatones </t>
  </si>
  <si>
    <t>ESTRUCTURA METÁLICA EDIFICIO</t>
  </si>
  <si>
    <t>Sumininstro y colocación de BASE en pie de poste en aluminio para Lamparas garden LIGHT led Modular GL1A</t>
  </si>
  <si>
    <t>Suministro e Instalación panel board área de eventos, incluye alimentador y protección</t>
  </si>
  <si>
    <t>Excavación con equipo para colocacion de tuberia</t>
  </si>
  <si>
    <t>Suministro y colocación de tapas de registros cuadrada 100X100 CM 12 TN con marco, color negro, con su marco y tornillos de seguridad.</t>
  </si>
  <si>
    <t xml:space="preserve">Excavación con equipo </t>
  </si>
  <si>
    <t>CONSTRUCCIÓN DE REGISTROS DE AGUAS RESIDUALES</t>
  </si>
  <si>
    <t>Excavación para construccion de registro</t>
  </si>
  <si>
    <t>Fijación con Expósico de acero de 1/2 (276ud) y de 3/8 (25 ud)</t>
  </si>
  <si>
    <t xml:space="preserve">Tapa de registro Hormigón ligado 1:2:3 </t>
  </si>
  <si>
    <t>Demolición de Acera e=0.15</t>
  </si>
  <si>
    <t>SUMINISTRO E INSTALACIÓN JUEGOS</t>
  </si>
  <si>
    <t>TERMINACIÓN DE SUPERFICIES</t>
  </si>
  <si>
    <t>Suministro e Inslación panel board area de eventos, incluye alimentador y protección</t>
  </si>
  <si>
    <t>Suministro e Instalación Salida de iluminación para simbolo, incluye instalación de lámpara Reflectores negros (sobre letrero redondo)</t>
  </si>
  <si>
    <t>Suministro e Instalación Salida de iluminación entrada peatonal, incluye instalación de reflectores con protector de hierro en frente</t>
  </si>
  <si>
    <t xml:space="preserve">Suministro e Inslación de lámpara tipo cobra en poste de cancha, incluye alimentador </t>
  </si>
  <si>
    <t>Suministro e Instalación de lámpara en estructura metálica, pared entrada peatonal en verja en hierro (2 bombillas por lámparas)</t>
  </si>
  <si>
    <t>Suministro e Instalación de lámpara en mural</t>
  </si>
  <si>
    <t>Desinstalacion de lámpara en mural</t>
  </si>
  <si>
    <t>Suministro e Instalación de gabinete y circuito de control para encendido de luces incluye cancha</t>
  </si>
  <si>
    <t>Instalación y alimentación eléctrica para bomba de 7.5 HP, incluye alimentador y protección</t>
  </si>
  <si>
    <t>Suministro e Instalación Salida electrica para shutter</t>
  </si>
  <si>
    <t>Suministro e Instalación de iluminación en estructura sombrillas frente a gazebo y 2 edificio</t>
  </si>
  <si>
    <t>Suministro e Instalación de lampara en puentes reflectores 27 feb</t>
  </si>
  <si>
    <t>Instalacion y alimentación eléctrica para bomba de 3 HP</t>
  </si>
  <si>
    <t>Canalización para alimentador telefónico incluye sanja</t>
  </si>
  <si>
    <t>Excavacion de zanja para canalización de cámara (704x0.20x0.20 )</t>
  </si>
  <si>
    <t xml:space="preserve">Suministro e instalación de reflectores de 500 watt en área niños </t>
  </si>
  <si>
    <t>Suministro e Instalación de Lámparas con pieza de carros en Anfiteatro (2 bombillas por cada lámpara) fili y una barra led en cada lámpara</t>
  </si>
  <si>
    <t xml:space="preserve">Excavación 9 ud pichones </t>
  </si>
  <si>
    <t>Vigas ambos baños 4@3/8 EST 3/8 @0.20M L=45.60</t>
  </si>
  <si>
    <t>Dinteles ambos baños 4@1/2 2 EST 3/8 @0.20M L=10.16</t>
  </si>
  <si>
    <t>Losa de techo 3/8@0.20m e=0.12</t>
  </si>
  <si>
    <t>Losa vuelo de baños de e=0.12 cm 5.20x5.10 , de 1/2@ 0.10 210 Kg/cm2</t>
  </si>
  <si>
    <t>HORMIGÓN ARMADO F`C=210 kg/cm² EN:</t>
  </si>
  <si>
    <t xml:space="preserve">CASETA DE ELÉCTRICA PARQUE </t>
  </si>
  <si>
    <t>Suministro e Instalación Salida de iluminación para simbolo, incluye instalacion de lampara Reflectores negros (sobre letrero redondo)</t>
  </si>
  <si>
    <t>PLANTAS PARA LA CONFORMACIÓN DE FILTRO NATURAL ECOLÓGICO DE SANEAMIENTO DE AGUAS RESIDUALES EN LA DESEMBOCADURA DEL ARROYO GURABO AL RIO YAQUE.</t>
  </si>
  <si>
    <t>COLOCACIÓN DE HORMIGÓN</t>
  </si>
  <si>
    <t>Transporte a Santiago</t>
  </si>
  <si>
    <t>PLANTAS PROTECCIÓN TALUDES Y EMBELLECIMIENTO PARQUES</t>
  </si>
  <si>
    <t>Suministro material de base dist. aproximada 20.0 KM (sujeto a la aprobacin de la supervisión)</t>
  </si>
  <si>
    <t>Excavación de Zanja, para alimentador de lamparas en poste (de la tipo cobra) de 35' en Bartola de 341 x 0.40 x 0.40 ese alimentador viene del transformador nuevo</t>
  </si>
  <si>
    <t>Alimentador desde registro en puente de hierro hasta panel en gazebo compuesto por 2THHN #8 (127PL), 2 THHN #10 N-T (127 PL) y 5 tubos en PVC E 1"</t>
  </si>
  <si>
    <t>COSTOS DE DEMOLICIONES Y BOTE DE VIVIENDAS DESALOJADAS</t>
  </si>
  <si>
    <t>Demoliciones completas de edificios con equipos</t>
  </si>
  <si>
    <t>Bote de escombros con camión (incluye carguío, acarrreo y esparcimiento en botadero)  D=12km</t>
  </si>
  <si>
    <t>SUB-TOTAL FASE U</t>
  </si>
  <si>
    <t>T</t>
  </si>
  <si>
    <t>Valla anunciando obra 20' x 10' impresión Full Color conteniendo logo de INAPA, nombre de proyecto y contratista. estructura en tubos galvanizados 1.1/2" x 1.1/2" y soportes en tubo cuadrado 4" x 4".</t>
  </si>
  <si>
    <t>Campamento (Incluye oficinas, almacenes, talleres y unidades baños móviles). Segun detalles suministrados</t>
  </si>
  <si>
    <t>Meses</t>
  </si>
  <si>
    <t>Z</t>
  </si>
  <si>
    <t>11.1.2</t>
  </si>
  <si>
    <t>SUB-TOTAL FASE N</t>
  </si>
  <si>
    <t>SUB-TOTAL FASE Z</t>
  </si>
  <si>
    <t>LISTA DE PARTIDAS</t>
  </si>
  <si>
    <r>
      <t xml:space="preserve">SNIP: </t>
    </r>
    <r>
      <rPr>
        <sz val="10"/>
        <rFont val="Arial"/>
        <family val="2"/>
      </rPr>
      <t>14621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</si>
</sst>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€_-;\-* #,##0.00\ _€_-;_-* &quot;-&quot;??\ _€_-;_-@_-"/>
    <numFmt numFmtId="166" formatCode="#,##0.0_);\(#,##0.0\)"/>
    <numFmt numFmtId="167" formatCode="#,##0.00;[Red]#,##0.00"/>
    <numFmt numFmtId="168" formatCode="General_)"/>
    <numFmt numFmtId="169" formatCode="0.000"/>
    <numFmt numFmtId="170" formatCode="#,##0.00_ ;\-#,##0.00\ "/>
    <numFmt numFmtId="171" formatCode="#,##0.0;\-#,##0.0"/>
    <numFmt numFmtId="172" formatCode="0.0"/>
    <numFmt numFmtId="173" formatCode="&quot; &quot;[$RD$-1C0A]* #,##0.00&quot; &quot;;&quot; &quot;[$RD$-1C0A]* \(#,##0.00\);&quot; &quot;[$RD$-1C0A]* &quot;-&quot;??&quot; &quot;"/>
    <numFmt numFmtId="174" formatCode="&quot; &quot;* #,##0.00&quot; &quot;;&quot; &quot;* \(#,##0.00\);&quot; &quot;* &quot;-&quot;??&quot; &quot;"/>
    <numFmt numFmtId="175" formatCode="#,##0.00&quot; &quot;;\(#,##0.00\)"/>
    <numFmt numFmtId="176" formatCode="_(* #,##0.00_);[Red]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name val="Courier"/>
    </font>
    <font>
      <sz val="10"/>
      <name val="Tms Rmn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 tint="-0.249977111117893"/>
        <bgColor indexed="65"/>
      </patternFill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auto="1"/>
      </right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34998626667073579"/>
      </bottom>
      <diagonal/>
    </border>
    <border>
      <left style="thin">
        <color auto="1"/>
      </left>
      <right style="thin">
        <color theme="0" tint="-0.14996795556505021"/>
      </right>
      <top/>
      <bottom style="thin">
        <color theme="0" tint="-0.34998626667073579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auto="1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0" fontId="3" fillId="0" borderId="0"/>
    <xf numFmtId="39" fontId="6" fillId="0" borderId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39" fontId="7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3" fillId="0" borderId="0" applyFill="0" applyBorder="0" applyAlignment="0" applyProtection="0"/>
    <xf numFmtId="39" fontId="6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39" fontId="6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595">
    <xf numFmtId="0" fontId="0" fillId="0" borderId="0" xfId="0"/>
    <xf numFmtId="0" fontId="4" fillId="2" borderId="0" xfId="1" applyFont="1" applyFill="1" applyAlignment="1">
      <alignment vertical="top"/>
    </xf>
    <xf numFmtId="4" fontId="2" fillId="2" borderId="0" xfId="1" applyNumberFormat="1" applyFont="1" applyFill="1" applyAlignment="1">
      <alignment vertical="top"/>
    </xf>
    <xf numFmtId="0" fontId="3" fillId="2" borderId="0" xfId="1" applyFont="1" applyFill="1" applyAlignment="1">
      <alignment horizontal="center" vertical="top"/>
    </xf>
    <xf numFmtId="164" fontId="3" fillId="2" borderId="0" xfId="3" applyFont="1" applyFill="1" applyAlignment="1">
      <alignment vertical="top"/>
    </xf>
    <xf numFmtId="10" fontId="4" fillId="2" borderId="0" xfId="22" applyNumberFormat="1" applyFont="1" applyFill="1" applyBorder="1" applyAlignment="1">
      <alignment horizontal="right" vertical="top"/>
    </xf>
    <xf numFmtId="0" fontId="4" fillId="2" borderId="0" xfId="1" applyFont="1" applyFill="1" applyAlignment="1">
      <alignment horizontal="center" vertical="top"/>
    </xf>
    <xf numFmtId="0" fontId="9" fillId="6" borderId="3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3" fillId="6" borderId="3" xfId="0" applyFont="1" applyFill="1" applyBorder="1" applyAlignment="1">
      <alignment vertical="top" wrapText="1"/>
    </xf>
    <xf numFmtId="0" fontId="2" fillId="6" borderId="1" xfId="24" applyFont="1" applyFill="1" applyBorder="1" applyAlignment="1">
      <alignment vertical="top"/>
    </xf>
    <xf numFmtId="0" fontId="2" fillId="6" borderId="1" xfId="24" applyFont="1" applyFill="1" applyBorder="1" applyAlignment="1">
      <alignment horizontal="left" vertical="top"/>
    </xf>
    <xf numFmtId="0" fontId="5" fillId="2" borderId="2" xfId="1" applyFont="1" applyFill="1" applyBorder="1" applyAlignment="1">
      <alignment horizontal="left" vertical="top" wrapText="1"/>
    </xf>
    <xf numFmtId="43" fontId="4" fillId="2" borderId="2" xfId="18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/>
    </xf>
    <xf numFmtId="44" fontId="4" fillId="2" borderId="2" xfId="7" applyFont="1" applyFill="1" applyBorder="1" applyAlignment="1">
      <alignment horizontal="center" vertical="top"/>
    </xf>
    <xf numFmtId="0" fontId="4" fillId="2" borderId="2" xfId="1" applyFont="1" applyFill="1" applyBorder="1" applyAlignment="1">
      <alignment horizontal="left" vertical="top" wrapText="1"/>
    </xf>
    <xf numFmtId="167" fontId="4" fillId="2" borderId="2" xfId="1" applyNumberFormat="1" applyFont="1" applyFill="1" applyBorder="1" applyAlignment="1">
      <alignment horizontal="center" vertical="top" wrapText="1"/>
    </xf>
    <xf numFmtId="0" fontId="4" fillId="0" borderId="0" xfId="1" applyFont="1" applyAlignment="1">
      <alignment vertical="top"/>
    </xf>
    <xf numFmtId="0" fontId="2" fillId="6" borderId="3" xfId="0" applyFont="1" applyFill="1" applyBorder="1" applyAlignment="1">
      <alignment vertical="top" wrapText="1"/>
    </xf>
    <xf numFmtId="0" fontId="4" fillId="6" borderId="1" xfId="0" applyFont="1" applyFill="1" applyBorder="1" applyAlignment="1">
      <alignment horizontal="center" vertical="top"/>
    </xf>
    <xf numFmtId="0" fontId="3" fillId="2" borderId="0" xfId="1" applyFont="1" applyFill="1" applyAlignment="1">
      <alignment horizontal="right" vertical="top"/>
    </xf>
    <xf numFmtId="39" fontId="5" fillId="4" borderId="6" xfId="1" applyNumberFormat="1" applyFont="1" applyFill="1" applyBorder="1" applyAlignment="1">
      <alignment horizontal="center" vertical="top" wrapText="1"/>
    </xf>
    <xf numFmtId="39" fontId="5" fillId="7" borderId="7" xfId="1" applyNumberFormat="1" applyFont="1" applyFill="1" applyBorder="1" applyAlignment="1">
      <alignment horizontal="right" vertical="top" wrapText="1"/>
    </xf>
    <xf numFmtId="39" fontId="5" fillId="7" borderId="7" xfId="1" applyNumberFormat="1" applyFont="1" applyFill="1" applyBorder="1" applyAlignment="1">
      <alignment horizontal="center" vertical="top" wrapText="1"/>
    </xf>
    <xf numFmtId="4" fontId="5" fillId="7" borderId="7" xfId="1" applyNumberFormat="1" applyFont="1" applyFill="1" applyBorder="1" applyAlignment="1">
      <alignment vertical="top"/>
    </xf>
    <xf numFmtId="4" fontId="4" fillId="2" borderId="4" xfId="1" applyNumberFormat="1" applyFont="1" applyFill="1" applyBorder="1" applyAlignment="1">
      <alignment horizontal="center" vertical="top"/>
    </xf>
    <xf numFmtId="0" fontId="4" fillId="6" borderId="0" xfId="0" applyFont="1" applyFill="1" applyAlignment="1">
      <alignment vertical="top"/>
    </xf>
    <xf numFmtId="49" fontId="5" fillId="2" borderId="8" xfId="1" applyNumberFormat="1" applyFont="1" applyFill="1" applyBorder="1" applyAlignment="1">
      <alignment vertical="top" wrapText="1"/>
    </xf>
    <xf numFmtId="4" fontId="5" fillId="2" borderId="8" xfId="1" applyNumberFormat="1" applyFont="1" applyFill="1" applyBorder="1" applyAlignment="1">
      <alignment vertical="top" wrapText="1"/>
    </xf>
    <xf numFmtId="4" fontId="5" fillId="2" borderId="8" xfId="1" applyNumberFormat="1" applyFont="1" applyFill="1" applyBorder="1" applyAlignment="1">
      <alignment horizontal="center" vertical="top" wrapText="1"/>
    </xf>
    <xf numFmtId="173" fontId="5" fillId="2" borderId="8" xfId="1" applyNumberFormat="1" applyFont="1" applyFill="1" applyBorder="1" applyAlignment="1">
      <alignment horizontal="center" vertical="top" wrapText="1"/>
    </xf>
    <xf numFmtId="39" fontId="4" fillId="2" borderId="9" xfId="1" applyNumberFormat="1" applyFont="1" applyFill="1" applyBorder="1" applyAlignment="1">
      <alignment vertical="top" wrapText="1"/>
    </xf>
    <xf numFmtId="175" fontId="4" fillId="2" borderId="8" xfId="1" applyNumberFormat="1" applyFont="1" applyFill="1" applyBorder="1" applyAlignment="1">
      <alignment horizontal="right" vertical="top" wrapText="1"/>
    </xf>
    <xf numFmtId="39" fontId="4" fillId="2" borderId="9" xfId="5" applyFont="1" applyFill="1" applyBorder="1" applyAlignment="1">
      <alignment horizontal="center" vertical="top" wrapText="1"/>
    </xf>
    <xf numFmtId="49" fontId="4" fillId="2" borderId="8" xfId="1" applyNumberFormat="1" applyFont="1" applyFill="1" applyBorder="1" applyAlignment="1">
      <alignment horizontal="center" vertical="top"/>
    </xf>
    <xf numFmtId="0" fontId="4" fillId="2" borderId="8" xfId="1" applyFont="1" applyFill="1" applyBorder="1" applyAlignment="1">
      <alignment vertical="top" wrapText="1"/>
    </xf>
    <xf numFmtId="0" fontId="4" fillId="2" borderId="8" xfId="1" applyFont="1" applyFill="1" applyBorder="1" applyAlignment="1">
      <alignment horizontal="center" vertical="top"/>
    </xf>
    <xf numFmtId="49" fontId="4" fillId="2" borderId="8" xfId="1" applyNumberFormat="1" applyFont="1" applyFill="1" applyBorder="1" applyAlignment="1">
      <alignment horizontal="left" vertical="top" wrapText="1"/>
    </xf>
    <xf numFmtId="0" fontId="4" fillId="2" borderId="8" xfId="1" applyFont="1" applyFill="1" applyBorder="1" applyAlignment="1">
      <alignment horizontal="left" vertical="top" wrapText="1"/>
    </xf>
    <xf numFmtId="4" fontId="4" fillId="2" borderId="8" xfId="1" applyNumberFormat="1" applyFont="1" applyFill="1" applyBorder="1" applyAlignment="1">
      <alignment horizontal="center" vertical="top"/>
    </xf>
    <xf numFmtId="49" fontId="4" fillId="2" borderId="8" xfId="1" applyNumberFormat="1" applyFont="1" applyFill="1" applyBorder="1" applyAlignment="1">
      <alignment vertical="top" wrapText="1"/>
    </xf>
    <xf numFmtId="49" fontId="4" fillId="2" borderId="8" xfId="1" applyNumberFormat="1" applyFont="1" applyFill="1" applyBorder="1" applyAlignment="1">
      <alignment horizontal="center" vertical="top" wrapText="1"/>
    </xf>
    <xf numFmtId="49" fontId="5" fillId="2" borderId="8" xfId="1" applyNumberFormat="1" applyFont="1" applyFill="1" applyBorder="1" applyAlignment="1">
      <alignment horizontal="left" vertical="top" wrapText="1"/>
    </xf>
    <xf numFmtId="4" fontId="5" fillId="2" borderId="8" xfId="1" applyNumberFormat="1" applyFont="1" applyFill="1" applyBorder="1" applyAlignment="1">
      <alignment horizontal="center" vertical="top"/>
    </xf>
    <xf numFmtId="49" fontId="4" fillId="2" borderId="8" xfId="1" applyNumberFormat="1" applyFont="1" applyFill="1" applyBorder="1" applyAlignment="1">
      <alignment horizontal="left" vertical="top"/>
    </xf>
    <xf numFmtId="49" fontId="4" fillId="2" borderId="8" xfId="1" applyNumberFormat="1" applyFont="1" applyFill="1" applyBorder="1" applyAlignment="1">
      <alignment horizontal="justify" vertical="top" wrapText="1"/>
    </xf>
    <xf numFmtId="0" fontId="4" fillId="2" borderId="8" xfId="1" applyFont="1" applyFill="1" applyBorder="1" applyAlignment="1">
      <alignment horizontal="left" vertical="top"/>
    </xf>
    <xf numFmtId="174" fontId="4" fillId="2" borderId="8" xfId="1" applyNumberFormat="1" applyFont="1" applyFill="1" applyBorder="1" applyAlignment="1">
      <alignment horizontal="right" vertical="top"/>
    </xf>
    <xf numFmtId="174" fontId="5" fillId="2" borderId="8" xfId="1" applyNumberFormat="1" applyFont="1" applyFill="1" applyBorder="1" applyAlignment="1">
      <alignment horizontal="right" vertical="top"/>
    </xf>
    <xf numFmtId="4" fontId="4" fillId="2" borderId="8" xfId="1" applyNumberFormat="1" applyFont="1" applyFill="1" applyBorder="1" applyAlignment="1">
      <alignment vertical="top" wrapText="1"/>
    </xf>
    <xf numFmtId="39" fontId="4" fillId="2" borderId="8" xfId="1" applyNumberFormat="1" applyFont="1" applyFill="1" applyBorder="1" applyAlignment="1">
      <alignment horizontal="right" vertical="top"/>
    </xf>
    <xf numFmtId="4" fontId="4" fillId="2" borderId="8" xfId="1" applyNumberFormat="1" applyFont="1" applyFill="1" applyBorder="1" applyAlignment="1">
      <alignment horizontal="center" vertical="top" wrapText="1"/>
    </xf>
    <xf numFmtId="175" fontId="5" fillId="2" borderId="8" xfId="1" applyNumberFormat="1" applyFont="1" applyFill="1" applyBorder="1" applyAlignment="1">
      <alignment horizontal="right" vertical="top" wrapText="1"/>
    </xf>
    <xf numFmtId="49" fontId="5" fillId="2" borderId="8" xfId="1" applyNumberFormat="1" applyFont="1" applyFill="1" applyBorder="1" applyAlignment="1">
      <alignment horizontal="justify" vertical="top" wrapText="1"/>
    </xf>
    <xf numFmtId="0" fontId="4" fillId="2" borderId="8" xfId="1" applyFont="1" applyFill="1" applyBorder="1" applyAlignment="1">
      <alignment vertical="top"/>
    </xf>
    <xf numFmtId="4" fontId="4" fillId="2" borderId="9" xfId="1" applyNumberFormat="1" applyFont="1" applyFill="1" applyBorder="1" applyAlignment="1">
      <alignment horizontal="right" vertical="top"/>
    </xf>
    <xf numFmtId="0" fontId="4" fillId="2" borderId="9" xfId="1" applyFont="1" applyFill="1" applyBorder="1" applyAlignment="1">
      <alignment horizontal="center" vertical="top"/>
    </xf>
    <xf numFmtId="164" fontId="4" fillId="2" borderId="9" xfId="3" applyFont="1" applyFill="1" applyBorder="1" applyAlignment="1">
      <alignment horizontal="center" vertical="top"/>
    </xf>
    <xf numFmtId="39" fontId="5" fillId="2" borderId="9" xfId="1" applyNumberFormat="1" applyFont="1" applyFill="1" applyBorder="1" applyAlignment="1">
      <alignment horizontal="left" vertical="top" wrapText="1"/>
    </xf>
    <xf numFmtId="4" fontId="5" fillId="2" borderId="9" xfId="1" applyNumberFormat="1" applyFont="1" applyFill="1" applyBorder="1" applyAlignment="1">
      <alignment horizontal="right" vertical="top"/>
    </xf>
    <xf numFmtId="0" fontId="5" fillId="2" borderId="9" xfId="1" applyFont="1" applyFill="1" applyBorder="1" applyAlignment="1">
      <alignment horizontal="center" vertical="top"/>
    </xf>
    <xf numFmtId="4" fontId="4" fillId="2" borderId="9" xfId="1" applyNumberFormat="1" applyFont="1" applyFill="1" applyBorder="1" applyAlignment="1">
      <alignment horizontal="left" vertical="top" wrapText="1"/>
    </xf>
    <xf numFmtId="175" fontId="4" fillId="2" borderId="8" xfId="1" applyNumberFormat="1" applyFont="1" applyFill="1" applyBorder="1" applyAlignment="1">
      <alignment horizontal="right" vertical="top"/>
    </xf>
    <xf numFmtId="0" fontId="5" fillId="2" borderId="8" xfId="1" applyFont="1" applyFill="1" applyBorder="1" applyAlignment="1">
      <alignment vertical="top" wrapText="1"/>
    </xf>
    <xf numFmtId="39" fontId="5" fillId="2" borderId="8" xfId="1" applyNumberFormat="1" applyFont="1" applyFill="1" applyBorder="1" applyAlignment="1">
      <alignment horizontal="right" vertical="top"/>
    </xf>
    <xf numFmtId="49" fontId="4" fillId="2" borderId="8" xfId="1" applyNumberFormat="1" applyFont="1" applyFill="1" applyBorder="1" applyAlignment="1">
      <alignment vertical="top"/>
    </xf>
    <xf numFmtId="39" fontId="5" fillId="2" borderId="9" xfId="5" applyFont="1" applyFill="1" applyBorder="1" applyAlignment="1">
      <alignment horizontal="center" vertical="top" wrapText="1"/>
    </xf>
    <xf numFmtId="0" fontId="4" fillId="0" borderId="9" xfId="1" applyFont="1" applyBorder="1" applyAlignment="1">
      <alignment vertical="top"/>
    </xf>
    <xf numFmtId="0" fontId="4" fillId="0" borderId="9" xfId="1" applyFont="1" applyBorder="1" applyAlignment="1">
      <alignment horizontal="center" vertical="top"/>
    </xf>
    <xf numFmtId="164" fontId="4" fillId="0" borderId="9" xfId="3" applyFont="1" applyBorder="1" applyAlignment="1">
      <alignment vertical="top"/>
    </xf>
    <xf numFmtId="39" fontId="5" fillId="2" borderId="9" xfId="1" applyNumberFormat="1" applyFont="1" applyFill="1" applyBorder="1" applyAlignment="1">
      <alignment vertical="top" wrapText="1"/>
    </xf>
    <xf numFmtId="39" fontId="5" fillId="2" borderId="9" xfId="1" applyNumberFormat="1" applyFont="1" applyFill="1" applyBorder="1" applyAlignment="1">
      <alignment horizontal="right" vertical="top" wrapText="1"/>
    </xf>
    <xf numFmtId="39" fontId="5" fillId="2" borderId="9" xfId="1" applyNumberFormat="1" applyFont="1" applyFill="1" applyBorder="1" applyAlignment="1">
      <alignment horizontal="center" vertical="top" wrapText="1"/>
    </xf>
    <xf numFmtId="39" fontId="4" fillId="2" borderId="9" xfId="5" applyFont="1" applyFill="1" applyBorder="1" applyAlignment="1">
      <alignment vertical="top"/>
    </xf>
    <xf numFmtId="39" fontId="4" fillId="2" borderId="9" xfId="5" applyFont="1" applyFill="1" applyBorder="1" applyAlignment="1">
      <alignment horizontal="right" vertical="top" wrapText="1"/>
    </xf>
    <xf numFmtId="4" fontId="4" fillId="2" borderId="9" xfId="6" applyNumberFormat="1" applyFont="1" applyFill="1" applyBorder="1" applyAlignment="1">
      <alignment horizontal="right" vertical="top"/>
    </xf>
    <xf numFmtId="39" fontId="5" fillId="2" borderId="9" xfId="1" applyNumberFormat="1" applyFont="1" applyFill="1" applyBorder="1" applyAlignment="1">
      <alignment horizontal="justify" vertical="top" wrapText="1"/>
    </xf>
    <xf numFmtId="39" fontId="5" fillId="2" borderId="9" xfId="1" applyNumberFormat="1" applyFont="1" applyFill="1" applyBorder="1" applyAlignment="1">
      <alignment vertical="top"/>
    </xf>
    <xf numFmtId="39" fontId="5" fillId="2" borderId="9" xfId="5" applyFont="1" applyFill="1" applyBorder="1" applyAlignment="1">
      <alignment horizontal="right" vertical="top" wrapText="1"/>
    </xf>
    <xf numFmtId="4" fontId="5" fillId="2" borderId="9" xfId="6" applyNumberFormat="1" applyFont="1" applyFill="1" applyBorder="1" applyAlignment="1">
      <alignment horizontal="right" vertical="top"/>
    </xf>
    <xf numFmtId="39" fontId="5" fillId="2" borderId="9" xfId="5" applyFont="1" applyFill="1" applyBorder="1" applyAlignment="1">
      <alignment vertical="top" wrapText="1"/>
    </xf>
    <xf numFmtId="4" fontId="4" fillId="2" borderId="9" xfId="5" applyNumberFormat="1" applyFont="1" applyFill="1" applyBorder="1" applyAlignment="1">
      <alignment vertical="top"/>
    </xf>
    <xf numFmtId="0" fontId="4" fillId="2" borderId="9" xfId="18" applyNumberFormat="1" applyFont="1" applyFill="1" applyBorder="1" applyAlignment="1">
      <alignment horizontal="center" vertical="top"/>
    </xf>
    <xf numFmtId="0" fontId="5" fillId="2" borderId="9" xfId="1" applyFont="1" applyFill="1" applyBorder="1" applyAlignment="1">
      <alignment horizontal="justify" vertical="top" wrapText="1"/>
    </xf>
    <xf numFmtId="0" fontId="5" fillId="2" borderId="9" xfId="19" applyFont="1" applyFill="1" applyBorder="1" applyAlignment="1">
      <alignment horizontal="center" vertical="top"/>
    </xf>
    <xf numFmtId="0" fontId="4" fillId="2" borderId="9" xfId="1" applyFont="1" applyFill="1" applyBorder="1" applyAlignment="1">
      <alignment horizontal="justify" vertical="top" wrapText="1"/>
    </xf>
    <xf numFmtId="0" fontId="4" fillId="2" borderId="9" xfId="19" applyFont="1" applyFill="1" applyBorder="1" applyAlignment="1">
      <alignment horizontal="center" vertical="top"/>
    </xf>
    <xf numFmtId="0" fontId="4" fillId="2" borderId="9" xfId="19" applyFont="1" applyFill="1" applyBorder="1" applyAlignment="1">
      <alignment horizontal="justify" vertical="top" wrapText="1"/>
    </xf>
    <xf numFmtId="49" fontId="4" fillId="2" borderId="9" xfId="1" applyNumberFormat="1" applyFont="1" applyFill="1" applyBorder="1" applyAlignment="1">
      <alignment horizontal="center" vertical="top"/>
    </xf>
    <xf numFmtId="0" fontId="4" fillId="2" borderId="9" xfId="1" applyFont="1" applyFill="1" applyBorder="1" applyAlignment="1">
      <alignment vertical="top" wrapText="1"/>
    </xf>
    <xf numFmtId="39" fontId="4" fillId="2" borderId="9" xfId="5" applyFont="1" applyFill="1" applyBorder="1" applyAlignment="1">
      <alignment vertical="top" wrapText="1"/>
    </xf>
    <xf numFmtId="44" fontId="5" fillId="2" borderId="9" xfId="7" applyFont="1" applyFill="1" applyBorder="1" applyAlignment="1">
      <alignment horizontal="center" vertical="top"/>
    </xf>
    <xf numFmtId="49" fontId="4" fillId="2" borderId="9" xfId="1" applyNumberFormat="1" applyFont="1" applyFill="1" applyBorder="1" applyAlignment="1">
      <alignment horizontal="justify" vertical="top" wrapText="1"/>
    </xf>
    <xf numFmtId="43" fontId="4" fillId="2" borderId="9" xfId="18" applyFont="1" applyFill="1" applyBorder="1" applyAlignment="1">
      <alignment horizontal="center" vertical="top"/>
    </xf>
    <xf numFmtId="0" fontId="4" fillId="2" borderId="9" xfId="1" applyFont="1" applyFill="1" applyBorder="1" applyAlignment="1">
      <alignment horizontal="left" vertical="top" wrapText="1"/>
    </xf>
    <xf numFmtId="43" fontId="4" fillId="2" borderId="9" xfId="18" applyFont="1" applyFill="1" applyBorder="1" applyAlignment="1">
      <alignment horizontal="center" vertical="top" wrapText="1"/>
    </xf>
    <xf numFmtId="0" fontId="5" fillId="2" borderId="9" xfId="1" applyFont="1" applyFill="1" applyBorder="1" applyAlignment="1">
      <alignment horizontal="left" vertical="top" wrapText="1"/>
    </xf>
    <xf numFmtId="0" fontId="4" fillId="2" borderId="9" xfId="1" applyFont="1" applyFill="1" applyBorder="1" applyAlignment="1">
      <alignment vertical="top"/>
    </xf>
    <xf numFmtId="164" fontId="4" fillId="2" borderId="9" xfId="3" applyFont="1" applyFill="1" applyBorder="1" applyAlignment="1">
      <alignment vertical="top"/>
    </xf>
    <xf numFmtId="49" fontId="4" fillId="2" borderId="9" xfId="1" applyNumberFormat="1" applyFont="1" applyFill="1" applyBorder="1" applyAlignment="1">
      <alignment vertical="top" wrapText="1"/>
    </xf>
    <xf numFmtId="4" fontId="4" fillId="2" borderId="9" xfId="1" applyNumberFormat="1" applyFont="1" applyFill="1" applyBorder="1" applyAlignment="1">
      <alignment vertical="top" wrapText="1"/>
    </xf>
    <xf numFmtId="49" fontId="5" fillId="2" borderId="9" xfId="1" applyNumberFormat="1" applyFont="1" applyFill="1" applyBorder="1" applyAlignment="1">
      <alignment vertical="top" wrapText="1"/>
    </xf>
    <xf numFmtId="4" fontId="5" fillId="2" borderId="9" xfId="1" applyNumberFormat="1" applyFont="1" applyFill="1" applyBorder="1" applyAlignment="1">
      <alignment vertical="top" wrapText="1"/>
    </xf>
    <xf numFmtId="4" fontId="5" fillId="2" borderId="9" xfId="1" applyNumberFormat="1" applyFont="1" applyFill="1" applyBorder="1" applyAlignment="1">
      <alignment horizontal="center" vertical="top" wrapText="1"/>
    </xf>
    <xf numFmtId="4" fontId="4" fillId="2" borderId="9" xfId="1" applyNumberFormat="1" applyFont="1" applyFill="1" applyBorder="1" applyAlignment="1">
      <alignment horizontal="center" vertical="top"/>
    </xf>
    <xf numFmtId="49" fontId="4" fillId="2" borderId="9" xfId="1" applyNumberFormat="1" applyFont="1" applyFill="1" applyBorder="1" applyAlignment="1">
      <alignment horizontal="center" vertical="top" wrapText="1"/>
    </xf>
    <xf numFmtId="4" fontId="4" fillId="2" borderId="9" xfId="1" applyNumberFormat="1" applyFont="1" applyFill="1" applyBorder="1" applyAlignment="1">
      <alignment horizontal="center" vertical="top" wrapText="1"/>
    </xf>
    <xf numFmtId="4" fontId="5" fillId="2" borderId="9" xfId="5" applyNumberFormat="1" applyFont="1" applyFill="1" applyBorder="1" applyAlignment="1">
      <alignment vertical="top"/>
    </xf>
    <xf numFmtId="39" fontId="5" fillId="4" borderId="9" xfId="1" applyNumberFormat="1" applyFont="1" applyFill="1" applyBorder="1" applyAlignment="1">
      <alignment horizontal="center" vertical="top" wrapText="1"/>
    </xf>
    <xf numFmtId="49" fontId="5" fillId="2" borderId="9" xfId="1" applyNumberFormat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5" fillId="2" borderId="9" xfId="1" applyFont="1" applyFill="1" applyBorder="1" applyAlignment="1">
      <alignment horizontal="right" vertical="top" wrapText="1"/>
    </xf>
    <xf numFmtId="49" fontId="5" fillId="2" borderId="9" xfId="1" applyNumberFormat="1" applyFont="1" applyFill="1" applyBorder="1" applyAlignment="1">
      <alignment horizontal="justify" vertical="top" wrapText="1"/>
    </xf>
    <xf numFmtId="44" fontId="4" fillId="0" borderId="9" xfId="7" applyFont="1" applyBorder="1" applyAlignment="1">
      <alignment horizontal="center" vertical="top"/>
    </xf>
    <xf numFmtId="4" fontId="5" fillId="4" borderId="9" xfId="1" applyNumberFormat="1" applyFont="1" applyFill="1" applyBorder="1" applyAlignment="1">
      <alignment vertical="top"/>
    </xf>
    <xf numFmtId="0" fontId="5" fillId="0" borderId="9" xfId="1" applyFont="1" applyBorder="1" applyAlignment="1">
      <alignment vertical="top"/>
    </xf>
    <xf numFmtId="0" fontId="5" fillId="0" borderId="9" xfId="1" applyFont="1" applyBorder="1" applyAlignment="1">
      <alignment horizontal="justify" vertical="top" wrapText="1"/>
    </xf>
    <xf numFmtId="39" fontId="5" fillId="6" borderId="9" xfId="1" applyNumberFormat="1" applyFont="1" applyFill="1" applyBorder="1" applyAlignment="1">
      <alignment horizontal="center" vertical="top" wrapText="1"/>
    </xf>
    <xf numFmtId="39" fontId="5" fillId="6" borderId="9" xfId="1" applyNumberFormat="1" applyFont="1" applyFill="1" applyBorder="1" applyAlignment="1">
      <alignment horizontal="right" vertical="top" wrapText="1"/>
    </xf>
    <xf numFmtId="39" fontId="5" fillId="4" borderId="9" xfId="1" applyNumberFormat="1" applyFont="1" applyFill="1" applyBorder="1" applyAlignment="1">
      <alignment horizontal="right" vertical="top" wrapText="1"/>
    </xf>
    <xf numFmtId="0" fontId="5" fillId="2" borderId="9" xfId="1" applyFont="1" applyFill="1" applyBorder="1" applyAlignment="1">
      <alignment horizontal="right" vertical="top"/>
    </xf>
    <xf numFmtId="0" fontId="4" fillId="2" borderId="9" xfId="1" applyFont="1" applyFill="1" applyBorder="1" applyAlignment="1">
      <alignment horizontal="right" vertical="top" wrapText="1"/>
    </xf>
    <xf numFmtId="10" fontId="4" fillId="2" borderId="9" xfId="1" applyNumberFormat="1" applyFont="1" applyFill="1" applyBorder="1" applyAlignment="1">
      <alignment vertical="top" wrapText="1"/>
    </xf>
    <xf numFmtId="2" fontId="4" fillId="2" borderId="9" xfId="16" applyNumberFormat="1" applyFont="1" applyFill="1" applyBorder="1" applyAlignment="1">
      <alignment vertical="top"/>
    </xf>
    <xf numFmtId="39" fontId="4" fillId="0" borderId="9" xfId="1" applyNumberFormat="1" applyFont="1" applyBorder="1" applyAlignment="1">
      <alignment horizontal="justify" vertical="top" wrapText="1"/>
    </xf>
    <xf numFmtId="39" fontId="4" fillId="2" borderId="9" xfId="1" applyNumberFormat="1" applyFont="1" applyFill="1" applyBorder="1" applyAlignment="1">
      <alignment horizontal="justify" vertical="top" wrapText="1"/>
    </xf>
    <xf numFmtId="37" fontId="5" fillId="2" borderId="9" xfId="5" applyNumberFormat="1" applyFont="1" applyFill="1" applyBorder="1" applyAlignment="1">
      <alignment horizontal="right" vertical="top"/>
    </xf>
    <xf numFmtId="164" fontId="5" fillId="2" borderId="9" xfId="1" applyNumberFormat="1" applyFont="1" applyFill="1" applyBorder="1" applyAlignment="1">
      <alignment horizontal="right" vertical="top" wrapText="1"/>
    </xf>
    <xf numFmtId="4" fontId="5" fillId="2" borderId="9" xfId="1" applyNumberFormat="1" applyFont="1" applyFill="1" applyBorder="1" applyAlignment="1">
      <alignment horizontal="right" vertical="top" wrapText="1"/>
    </xf>
    <xf numFmtId="4" fontId="5" fillId="2" borderId="9" xfId="1" applyNumberFormat="1" applyFont="1" applyFill="1" applyBorder="1" applyAlignment="1">
      <alignment horizontal="center" vertical="top"/>
    </xf>
    <xf numFmtId="4" fontId="5" fillId="2" borderId="9" xfId="1" applyNumberFormat="1" applyFont="1" applyFill="1" applyBorder="1" applyAlignment="1">
      <alignment vertical="top"/>
    </xf>
    <xf numFmtId="44" fontId="4" fillId="2" borderId="9" xfId="7" applyFont="1" applyFill="1" applyBorder="1" applyAlignment="1">
      <alignment vertical="top"/>
    </xf>
    <xf numFmtId="167" fontId="5" fillId="2" borderId="9" xfId="1" applyNumberFormat="1" applyFont="1" applyFill="1" applyBorder="1" applyAlignment="1">
      <alignment horizontal="center" vertical="top"/>
    </xf>
    <xf numFmtId="39" fontId="5" fillId="2" borderId="9" xfId="8" applyFont="1" applyFill="1" applyBorder="1" applyAlignment="1">
      <alignment horizontal="justify" vertical="top" wrapText="1"/>
    </xf>
    <xf numFmtId="4" fontId="4" fillId="2" borderId="9" xfId="8" applyNumberFormat="1" applyFont="1" applyFill="1" applyBorder="1" applyAlignment="1">
      <alignment horizontal="right" vertical="top" wrapText="1"/>
    </xf>
    <xf numFmtId="167" fontId="4" fillId="2" borderId="9" xfId="8" applyNumberFormat="1" applyFont="1" applyFill="1" applyBorder="1" applyAlignment="1">
      <alignment horizontal="center" vertical="top"/>
    </xf>
    <xf numFmtId="4" fontId="4" fillId="2" borderId="9" xfId="8" applyNumberFormat="1" applyFont="1" applyFill="1" applyBorder="1" applyAlignment="1">
      <alignment vertical="top"/>
    </xf>
    <xf numFmtId="168" fontId="4" fillId="2" borderId="9" xfId="8" applyNumberFormat="1" applyFont="1" applyFill="1" applyBorder="1" applyAlignment="1">
      <alignment horizontal="center" vertical="top"/>
    </xf>
    <xf numFmtId="164" fontId="4" fillId="2" borderId="9" xfId="10" applyFont="1" applyFill="1" applyBorder="1" applyAlignment="1">
      <alignment vertical="top" wrapText="1"/>
    </xf>
    <xf numFmtId="39" fontId="5" fillId="2" borderId="9" xfId="8" applyFont="1" applyFill="1" applyBorder="1" applyAlignment="1">
      <alignment vertical="top"/>
    </xf>
    <xf numFmtId="4" fontId="4" fillId="2" borderId="9" xfId="8" applyNumberFormat="1" applyFont="1" applyFill="1" applyBorder="1" applyAlignment="1">
      <alignment horizontal="center" vertical="top" wrapText="1"/>
    </xf>
    <xf numFmtId="39" fontId="4" fillId="2" borderId="9" xfId="8" applyFont="1" applyFill="1" applyBorder="1" applyAlignment="1">
      <alignment horizontal="center" vertical="top"/>
    </xf>
    <xf numFmtId="39" fontId="4" fillId="2" borderId="9" xfId="8" applyFont="1" applyFill="1" applyBorder="1" applyAlignment="1">
      <alignment horizontal="justify" vertical="top" wrapText="1"/>
    </xf>
    <xf numFmtId="170" fontId="4" fillId="2" borderId="9" xfId="8" applyNumberFormat="1" applyFont="1" applyFill="1" applyBorder="1" applyAlignment="1">
      <alignment vertical="top"/>
    </xf>
    <xf numFmtId="4" fontId="4" fillId="2" borderId="9" xfId="8" applyNumberFormat="1" applyFont="1" applyFill="1" applyBorder="1" applyAlignment="1">
      <alignment vertical="top" wrapText="1"/>
    </xf>
    <xf numFmtId="39" fontId="4" fillId="2" borderId="9" xfId="8" applyFont="1" applyFill="1" applyBorder="1" applyAlignment="1">
      <alignment horizontal="left" vertical="top"/>
    </xf>
    <xf numFmtId="39" fontId="4" fillId="2" borderId="9" xfId="8" applyFont="1" applyFill="1" applyBorder="1" applyAlignment="1">
      <alignment vertical="top"/>
    </xf>
    <xf numFmtId="39" fontId="4" fillId="2" borderId="9" xfId="12" applyFont="1" applyFill="1" applyBorder="1" applyAlignment="1">
      <alignment horizontal="center" vertical="top"/>
    </xf>
    <xf numFmtId="49" fontId="5" fillId="2" borderId="9" xfId="12" applyNumberFormat="1" applyFont="1" applyFill="1" applyBorder="1" applyAlignment="1">
      <alignment horizontal="left" vertical="top" wrapText="1"/>
    </xf>
    <xf numFmtId="39" fontId="4" fillId="2" borderId="9" xfId="8" applyFont="1" applyFill="1" applyBorder="1" applyAlignment="1">
      <alignment horizontal="left" vertical="top" wrapText="1"/>
    </xf>
    <xf numFmtId="167" fontId="4" fillId="2" borderId="9" xfId="8" applyNumberFormat="1" applyFont="1" applyFill="1" applyBorder="1" applyAlignment="1">
      <alignment horizontal="center" vertical="top" wrapText="1"/>
    </xf>
    <xf numFmtId="4" fontId="4" fillId="2" borderId="9" xfId="14" applyNumberFormat="1" applyFont="1" applyFill="1" applyBorder="1" applyAlignment="1">
      <alignment horizontal="center" vertical="top"/>
    </xf>
    <xf numFmtId="49" fontId="4" fillId="2" borderId="9" xfId="12" applyNumberFormat="1" applyFont="1" applyFill="1" applyBorder="1" applyAlignment="1">
      <alignment horizontal="justify" vertical="top" wrapText="1"/>
    </xf>
    <xf numFmtId="0" fontId="4" fillId="2" borderId="9" xfId="15" applyFont="1" applyFill="1" applyBorder="1" applyAlignment="1">
      <alignment horizontal="left" vertical="top" wrapText="1"/>
    </xf>
    <xf numFmtId="167" fontId="4" fillId="2" borderId="9" xfId="16" applyNumberFormat="1" applyFont="1" applyFill="1" applyBorder="1" applyAlignment="1">
      <alignment horizontal="center" vertical="top"/>
    </xf>
    <xf numFmtId="49" fontId="4" fillId="2" borderId="9" xfId="8" applyNumberFormat="1" applyFont="1" applyFill="1" applyBorder="1" applyAlignment="1">
      <alignment horizontal="right" vertical="top"/>
    </xf>
    <xf numFmtId="49" fontId="4" fillId="2" borderId="9" xfId="1" applyNumberFormat="1" applyFont="1" applyFill="1" applyBorder="1" applyAlignment="1">
      <alignment horizontal="left" vertical="top"/>
    </xf>
    <xf numFmtId="39" fontId="4" fillId="2" borderId="9" xfId="8" applyFont="1" applyFill="1" applyBorder="1" applyAlignment="1">
      <alignment horizontal="right" vertical="top" wrapText="1"/>
    </xf>
    <xf numFmtId="2" fontId="5" fillId="2" borderId="9" xfId="19" applyNumberFormat="1" applyFont="1" applyFill="1" applyBorder="1" applyAlignment="1">
      <alignment horizontal="center" vertical="top" wrapText="1"/>
    </xf>
    <xf numFmtId="2" fontId="4" fillId="2" borderId="9" xfId="19" applyNumberFormat="1" applyFont="1" applyFill="1" applyBorder="1" applyAlignment="1">
      <alignment horizontal="center" vertical="top" wrapText="1"/>
    </xf>
    <xf numFmtId="0" fontId="5" fillId="2" borderId="9" xfId="1" applyFont="1" applyFill="1" applyBorder="1" applyAlignment="1">
      <alignment vertical="top" wrapText="1"/>
    </xf>
    <xf numFmtId="39" fontId="5" fillId="2" borderId="9" xfId="8" applyFont="1" applyFill="1" applyBorder="1" applyAlignment="1">
      <alignment horizontal="left" vertical="top" wrapText="1"/>
    </xf>
    <xf numFmtId="4" fontId="4" fillId="2" borderId="9" xfId="10" applyNumberFormat="1" applyFont="1" applyFill="1" applyBorder="1" applyAlignment="1">
      <alignment vertical="top" wrapText="1"/>
    </xf>
    <xf numFmtId="4" fontId="4" fillId="2" borderId="9" xfId="8" applyNumberFormat="1" applyFont="1" applyFill="1" applyBorder="1" applyAlignment="1">
      <alignment horizontal="center" vertical="top"/>
    </xf>
    <xf numFmtId="4" fontId="4" fillId="2" borderId="9" xfId="18" applyNumberFormat="1" applyFont="1" applyFill="1" applyBorder="1" applyAlignment="1">
      <alignment horizontal="right" vertical="top"/>
    </xf>
    <xf numFmtId="4" fontId="4" fillId="2" borderId="9" xfId="18" applyNumberFormat="1" applyFont="1" applyFill="1" applyBorder="1" applyAlignment="1">
      <alignment horizontal="center" vertical="top"/>
    </xf>
    <xf numFmtId="4" fontId="5" fillId="2" borderId="9" xfId="8" applyNumberFormat="1" applyFont="1" applyFill="1" applyBorder="1" applyAlignment="1">
      <alignment vertical="top" wrapText="1"/>
    </xf>
    <xf numFmtId="4" fontId="5" fillId="2" borderId="9" xfId="18" applyNumberFormat="1" applyFont="1" applyFill="1" applyBorder="1" applyAlignment="1">
      <alignment horizontal="right" vertical="top"/>
    </xf>
    <xf numFmtId="4" fontId="4" fillId="2" borderId="9" xfId="18" applyNumberFormat="1" applyFont="1" applyFill="1" applyBorder="1" applyAlignment="1">
      <alignment vertical="top" wrapText="1"/>
    </xf>
    <xf numFmtId="4" fontId="4" fillId="2" borderId="9" xfId="18" applyNumberFormat="1" applyFont="1" applyFill="1" applyBorder="1" applyAlignment="1">
      <alignment vertical="top"/>
    </xf>
    <xf numFmtId="39" fontId="4" fillId="2" borderId="9" xfId="1" applyNumberFormat="1" applyFont="1" applyFill="1" applyBorder="1" applyAlignment="1">
      <alignment horizontal="left" vertical="top" wrapText="1"/>
    </xf>
    <xf numFmtId="4" fontId="4" fillId="2" borderId="9" xfId="5" applyNumberFormat="1" applyFont="1" applyFill="1" applyBorder="1" applyAlignment="1">
      <alignment horizontal="center" vertical="top" wrapText="1"/>
    </xf>
    <xf numFmtId="4" fontId="4" fillId="2" borderId="9" xfId="7" applyNumberFormat="1" applyFont="1" applyFill="1" applyBorder="1" applyAlignment="1">
      <alignment vertical="top"/>
    </xf>
    <xf numFmtId="4" fontId="4" fillId="2" borderId="9" xfId="7" applyNumberFormat="1" applyFont="1" applyFill="1" applyBorder="1" applyAlignment="1">
      <alignment horizontal="right" vertical="top"/>
    </xf>
    <xf numFmtId="4" fontId="5" fillId="2" borderId="9" xfId="7" applyNumberFormat="1" applyFont="1" applyFill="1" applyBorder="1" applyAlignment="1">
      <alignment horizontal="right" vertical="top"/>
    </xf>
    <xf numFmtId="4" fontId="4" fillId="2" borderId="9" xfId="7" applyNumberFormat="1" applyFont="1" applyFill="1" applyBorder="1" applyAlignment="1">
      <alignment vertical="top" wrapText="1"/>
    </xf>
    <xf numFmtId="4" fontId="4" fillId="2" borderId="9" xfId="7" applyNumberFormat="1" applyFont="1" applyFill="1" applyBorder="1" applyAlignment="1">
      <alignment horizontal="right" vertical="top" wrapText="1"/>
    </xf>
    <xf numFmtId="4" fontId="5" fillId="2" borderId="9" xfId="7" applyNumberFormat="1" applyFont="1" applyFill="1" applyBorder="1" applyAlignment="1">
      <alignment horizontal="right" vertical="top" wrapText="1"/>
    </xf>
    <xf numFmtId="49" fontId="5" fillId="2" borderId="9" xfId="1" applyNumberFormat="1" applyFont="1" applyFill="1" applyBorder="1" applyAlignment="1">
      <alignment horizontal="left" vertical="top"/>
    </xf>
    <xf numFmtId="43" fontId="4" fillId="0" borderId="9" xfId="18" applyFont="1" applyBorder="1" applyAlignment="1">
      <alignment horizontal="center" vertical="top"/>
    </xf>
    <xf numFmtId="43" fontId="4" fillId="2" borderId="9" xfId="18" applyFont="1" applyFill="1" applyBorder="1" applyAlignment="1">
      <alignment vertical="top"/>
    </xf>
    <xf numFmtId="39" fontId="5" fillId="2" borderId="9" xfId="5" applyFont="1" applyFill="1" applyBorder="1" applyAlignment="1">
      <alignment horizontal="justify" vertical="top" wrapText="1"/>
    </xf>
    <xf numFmtId="39" fontId="5" fillId="6" borderId="9" xfId="1" applyNumberFormat="1" applyFont="1" applyFill="1" applyBorder="1" applyAlignment="1">
      <alignment vertical="top" wrapText="1"/>
    </xf>
    <xf numFmtId="49" fontId="5" fillId="6" borderId="9" xfId="1" applyNumberFormat="1" applyFont="1" applyFill="1" applyBorder="1" applyAlignment="1">
      <alignment horizontal="center" vertical="top"/>
    </xf>
    <xf numFmtId="39" fontId="5" fillId="6" borderId="0" xfId="1" applyNumberFormat="1" applyFont="1" applyFill="1" applyBorder="1" applyAlignment="1">
      <alignment vertical="top" wrapText="1"/>
    </xf>
    <xf numFmtId="39" fontId="4" fillId="6" borderId="0" xfId="1" applyNumberFormat="1" applyFont="1" applyFill="1" applyBorder="1" applyAlignment="1">
      <alignment vertical="top" wrapText="1"/>
    </xf>
    <xf numFmtId="39" fontId="5" fillId="6" borderId="12" xfId="1" applyNumberFormat="1" applyFont="1" applyFill="1" applyBorder="1" applyAlignment="1">
      <alignment vertical="top" wrapText="1"/>
    </xf>
    <xf numFmtId="4" fontId="5" fillId="6" borderId="9" xfId="1" applyNumberFormat="1" applyFont="1" applyFill="1" applyBorder="1" applyAlignment="1">
      <alignment vertical="top"/>
    </xf>
    <xf numFmtId="39" fontId="5" fillId="6" borderId="9" xfId="1" applyNumberFormat="1" applyFont="1" applyFill="1" applyBorder="1" applyAlignment="1">
      <alignment horizontal="justify" vertical="top" wrapText="1"/>
    </xf>
    <xf numFmtId="4" fontId="5" fillId="6" borderId="9" xfId="1" applyNumberFormat="1" applyFont="1" applyFill="1" applyBorder="1" applyAlignment="1">
      <alignment horizontal="right" vertical="top"/>
    </xf>
    <xf numFmtId="39" fontId="5" fillId="6" borderId="9" xfId="5" applyFont="1" applyFill="1" applyBorder="1" applyAlignment="1">
      <alignment vertical="top" wrapText="1"/>
    </xf>
    <xf numFmtId="39" fontId="4" fillId="6" borderId="9" xfId="5" applyFont="1" applyFill="1" applyBorder="1" applyAlignment="1">
      <alignment horizontal="right" vertical="top" wrapText="1"/>
    </xf>
    <xf numFmtId="39" fontId="4" fillId="6" borderId="9" xfId="5" applyFont="1" applyFill="1" applyBorder="1" applyAlignment="1">
      <alignment horizontal="center" vertical="top" wrapText="1"/>
    </xf>
    <xf numFmtId="4" fontId="4" fillId="6" borderId="9" xfId="6" applyNumberFormat="1" applyFont="1" applyFill="1" applyBorder="1" applyAlignment="1">
      <alignment horizontal="right" vertical="top"/>
    </xf>
    <xf numFmtId="37" fontId="5" fillId="6" borderId="9" xfId="1" applyNumberFormat="1" applyFont="1" applyFill="1" applyBorder="1" applyAlignment="1">
      <alignment horizontal="right" vertical="top"/>
    </xf>
    <xf numFmtId="39" fontId="5" fillId="6" borderId="9" xfId="1" applyNumberFormat="1" applyFont="1" applyFill="1" applyBorder="1" applyAlignment="1">
      <alignment horizontal="left" vertical="top" wrapText="1"/>
    </xf>
    <xf numFmtId="4" fontId="5" fillId="6" borderId="9" xfId="1" applyNumberFormat="1" applyFont="1" applyFill="1" applyBorder="1" applyAlignment="1">
      <alignment horizontal="right" vertical="top" wrapText="1"/>
    </xf>
    <xf numFmtId="4" fontId="5" fillId="6" borderId="9" xfId="1" applyNumberFormat="1" applyFont="1" applyFill="1" applyBorder="1" applyAlignment="1">
      <alignment horizontal="center" vertical="top"/>
    </xf>
    <xf numFmtId="49" fontId="5" fillId="6" borderId="9" xfId="1" applyNumberFormat="1" applyFont="1" applyFill="1" applyBorder="1" applyAlignment="1">
      <alignment horizontal="left" vertical="top" wrapText="1"/>
    </xf>
    <xf numFmtId="49" fontId="4" fillId="6" borderId="9" xfId="12" applyNumberFormat="1" applyFont="1" applyFill="1" applyBorder="1" applyAlignment="1">
      <alignment horizontal="left" vertical="top" wrapText="1"/>
    </xf>
    <xf numFmtId="4" fontId="4" fillId="6" borderId="9" xfId="12" applyNumberFormat="1" applyFont="1" applyFill="1" applyBorder="1" applyAlignment="1">
      <alignment horizontal="center" vertical="top" wrapText="1"/>
    </xf>
    <xf numFmtId="39" fontId="4" fillId="6" borderId="9" xfId="12" applyFont="1" applyFill="1" applyBorder="1" applyAlignment="1">
      <alignment horizontal="center" vertical="top"/>
    </xf>
    <xf numFmtId="4" fontId="4" fillId="6" borderId="9" xfId="12" applyNumberFormat="1" applyFont="1" applyFill="1" applyBorder="1" applyAlignment="1">
      <alignment horizontal="right" vertical="top"/>
    </xf>
    <xf numFmtId="39" fontId="5" fillId="6" borderId="9" xfId="12" applyFont="1" applyFill="1" applyBorder="1" applyAlignment="1">
      <alignment horizontal="right" vertical="top" wrapText="1"/>
    </xf>
    <xf numFmtId="49" fontId="5" fillId="6" borderId="9" xfId="12" applyNumberFormat="1" applyFont="1" applyFill="1" applyBorder="1" applyAlignment="1">
      <alignment horizontal="center" vertical="top" wrapText="1"/>
    </xf>
    <xf numFmtId="0" fontId="5" fillId="6" borderId="9" xfId="1" applyFont="1" applyFill="1" applyBorder="1" applyAlignment="1">
      <alignment horizontal="center" vertical="top"/>
    </xf>
    <xf numFmtId="164" fontId="5" fillId="6" borderId="9" xfId="1" applyNumberFormat="1" applyFont="1" applyFill="1" applyBorder="1" applyAlignment="1">
      <alignment horizontal="center" vertical="top"/>
    </xf>
    <xf numFmtId="0" fontId="5" fillId="6" borderId="9" xfId="1" applyFont="1" applyFill="1" applyBorder="1" applyAlignment="1">
      <alignment vertical="top" wrapText="1"/>
    </xf>
    <xf numFmtId="0" fontId="5" fillId="6" borderId="9" xfId="1" applyFont="1" applyFill="1" applyBorder="1" applyAlignment="1">
      <alignment horizontal="center" vertical="top" wrapText="1"/>
    </xf>
    <xf numFmtId="39" fontId="5" fillId="6" borderId="9" xfId="8" applyFont="1" applyFill="1" applyBorder="1" applyAlignment="1">
      <alignment horizontal="left" vertical="top" wrapText="1"/>
    </xf>
    <xf numFmtId="0" fontId="5" fillId="6" borderId="9" xfId="20" applyFont="1" applyFill="1" applyBorder="1" applyAlignment="1">
      <alignment horizontal="left" vertical="top" wrapText="1"/>
    </xf>
    <xf numFmtId="0" fontId="5" fillId="6" borderId="9" xfId="20" applyFont="1" applyFill="1" applyBorder="1" applyAlignment="1">
      <alignment horizontal="center" vertical="top" wrapText="1"/>
    </xf>
    <xf numFmtId="0" fontId="5" fillId="6" borderId="9" xfId="1" applyFont="1" applyFill="1" applyBorder="1" applyAlignment="1">
      <alignment horizontal="left" vertical="top" wrapText="1"/>
    </xf>
    <xf numFmtId="43" fontId="5" fillId="6" borderId="9" xfId="1" applyNumberFormat="1" applyFont="1" applyFill="1" applyBorder="1" applyAlignment="1">
      <alignment horizontal="center" vertical="top"/>
    </xf>
    <xf numFmtId="43" fontId="5" fillId="6" borderId="9" xfId="1" applyNumberFormat="1" applyFont="1" applyFill="1" applyBorder="1" applyAlignment="1">
      <alignment vertical="top"/>
    </xf>
    <xf numFmtId="49" fontId="5" fillId="6" borderId="9" xfId="1" applyNumberFormat="1" applyFont="1" applyFill="1" applyBorder="1" applyAlignment="1">
      <alignment horizontal="left" vertical="top"/>
    </xf>
    <xf numFmtId="4" fontId="5" fillId="6" borderId="9" xfId="8" applyNumberFormat="1" applyFont="1" applyFill="1" applyBorder="1" applyAlignment="1">
      <alignment vertical="top" wrapText="1"/>
    </xf>
    <xf numFmtId="4" fontId="5" fillId="6" borderId="9" xfId="18" applyNumberFormat="1" applyFont="1" applyFill="1" applyBorder="1" applyAlignment="1">
      <alignment horizontal="right" vertical="top"/>
    </xf>
    <xf numFmtId="43" fontId="5" fillId="6" borderId="2" xfId="1" applyNumberFormat="1" applyFont="1" applyFill="1" applyBorder="1" applyAlignment="1">
      <alignment horizontal="center" vertical="top" wrapText="1"/>
    </xf>
    <xf numFmtId="0" fontId="5" fillId="6" borderId="2" xfId="1" applyFont="1" applyFill="1" applyBorder="1" applyAlignment="1">
      <alignment horizontal="center" vertical="top"/>
    </xf>
    <xf numFmtId="44" fontId="5" fillId="6" borderId="2" xfId="1" applyNumberFormat="1" applyFont="1" applyFill="1" applyBorder="1" applyAlignment="1">
      <alignment horizontal="center" vertical="top"/>
    </xf>
    <xf numFmtId="4" fontId="4" fillId="6" borderId="9" xfId="1" applyNumberFormat="1" applyFont="1" applyFill="1" applyBorder="1" applyAlignment="1">
      <alignment horizontal="left" vertical="top" wrapText="1"/>
    </xf>
    <xf numFmtId="4" fontId="4" fillId="6" borderId="9" xfId="1" applyNumberFormat="1" applyFont="1" applyFill="1" applyBorder="1" applyAlignment="1">
      <alignment horizontal="right" vertical="top"/>
    </xf>
    <xf numFmtId="0" fontId="4" fillId="6" borderId="9" xfId="1" applyFont="1" applyFill="1" applyBorder="1" applyAlignment="1">
      <alignment horizontal="center" vertical="top"/>
    </xf>
    <xf numFmtId="164" fontId="4" fillId="6" borderId="9" xfId="3" applyFont="1" applyFill="1" applyBorder="1" applyAlignment="1">
      <alignment horizontal="center" vertical="top"/>
    </xf>
    <xf numFmtId="0" fontId="5" fillId="6" borderId="9" xfId="1" applyFont="1" applyFill="1" applyBorder="1" applyAlignment="1">
      <alignment vertical="top"/>
    </xf>
    <xf numFmtId="164" fontId="5" fillId="6" borderId="9" xfId="1" applyNumberFormat="1" applyFont="1" applyFill="1" applyBorder="1" applyAlignment="1">
      <alignment vertical="top"/>
    </xf>
    <xf numFmtId="39" fontId="4" fillId="6" borderId="0" xfId="1" applyNumberFormat="1" applyFont="1" applyFill="1" applyBorder="1" applyAlignment="1">
      <alignment horizontal="justify" vertical="top" wrapText="1"/>
    </xf>
    <xf numFmtId="49" fontId="5" fillId="6" borderId="9" xfId="1" applyNumberFormat="1" applyFont="1" applyFill="1" applyBorder="1" applyAlignment="1">
      <alignment vertical="top" wrapText="1"/>
    </xf>
    <xf numFmtId="49" fontId="2" fillId="6" borderId="9" xfId="1" applyNumberFormat="1" applyFont="1" applyFill="1" applyBorder="1" applyAlignment="1">
      <alignment horizontal="justify" vertical="top" wrapText="1"/>
    </xf>
    <xf numFmtId="49" fontId="5" fillId="6" borderId="9" xfId="1" applyNumberFormat="1" applyFont="1" applyFill="1" applyBorder="1" applyAlignment="1">
      <alignment horizontal="justify" vertical="top" wrapText="1"/>
    </xf>
    <xf numFmtId="0" fontId="3" fillId="2" borderId="9" xfId="1" applyFont="1" applyFill="1" applyBorder="1" applyAlignment="1">
      <alignment horizontal="right" vertical="top" wrapText="1"/>
    </xf>
    <xf numFmtId="10" fontId="3" fillId="2" borderId="9" xfId="1" applyNumberFormat="1" applyFont="1" applyFill="1" applyBorder="1" applyAlignment="1">
      <alignment horizontal="right" vertical="top" wrapText="1"/>
    </xf>
    <xf numFmtId="0" fontId="3" fillId="2" borderId="9" xfId="1" applyFont="1" applyFill="1" applyBorder="1" applyAlignment="1">
      <alignment horizontal="center" vertical="top"/>
    </xf>
    <xf numFmtId="4" fontId="3" fillId="2" borderId="9" xfId="1" applyNumberFormat="1" applyFont="1" applyFill="1" applyBorder="1" applyAlignment="1">
      <alignment horizontal="center" vertical="top"/>
    </xf>
    <xf numFmtId="10" fontId="3" fillId="2" borderId="9" xfId="1" applyNumberFormat="1" applyFont="1" applyFill="1" applyBorder="1" applyAlignment="1">
      <alignment vertical="top"/>
    </xf>
    <xf numFmtId="2" fontId="3" fillId="2" borderId="9" xfId="16" applyNumberFormat="1" applyFont="1" applyFill="1" applyBorder="1" applyAlignment="1">
      <alignment vertical="top"/>
    </xf>
    <xf numFmtId="4" fontId="3" fillId="2" borderId="9" xfId="1" applyNumberFormat="1" applyFont="1" applyFill="1" applyBorder="1" applyAlignment="1">
      <alignment horizontal="right" vertical="top"/>
    </xf>
    <xf numFmtId="164" fontId="2" fillId="2" borderId="0" xfId="3" applyFont="1" applyFill="1" applyAlignment="1">
      <alignment vertical="top"/>
    </xf>
    <xf numFmtId="0" fontId="2" fillId="2" borderId="0" xfId="1" applyFont="1" applyFill="1" applyAlignment="1">
      <alignment horizontal="right" vertical="top"/>
    </xf>
    <xf numFmtId="164" fontId="4" fillId="2" borderId="0" xfId="3" applyFont="1" applyFill="1" applyAlignment="1">
      <alignment vertical="top"/>
    </xf>
    <xf numFmtId="0" fontId="4" fillId="2" borderId="0" xfId="1" applyFont="1" applyFill="1" applyAlignment="1">
      <alignment horizontal="right" vertical="top"/>
    </xf>
    <xf numFmtId="0" fontId="3" fillId="6" borderId="0" xfId="25" applyNumberFormat="1" applyFont="1" applyFill="1" applyBorder="1" applyAlignment="1">
      <alignment horizontal="left" vertical="top" wrapText="1"/>
    </xf>
    <xf numFmtId="4" fontId="3" fillId="6" borderId="0" xfId="26" applyNumberFormat="1" applyFont="1" applyFill="1" applyBorder="1" applyAlignment="1">
      <alignment horizontal="right" vertical="top"/>
    </xf>
    <xf numFmtId="0" fontId="4" fillId="0" borderId="0" xfId="1" applyFont="1" applyAlignment="1">
      <alignment horizontal="center" vertical="top"/>
    </xf>
    <xf numFmtId="0" fontId="5" fillId="0" borderId="2" xfId="1" applyFont="1" applyBorder="1" applyAlignment="1">
      <alignment horizontal="left" vertical="top" wrapText="1"/>
    </xf>
    <xf numFmtId="0" fontId="4" fillId="0" borderId="9" xfId="1" applyFont="1" applyBorder="1" applyAlignment="1">
      <alignment vertical="top" wrapText="1"/>
    </xf>
    <xf numFmtId="164" fontId="4" fillId="0" borderId="0" xfId="3" applyFont="1" applyAlignment="1">
      <alignment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vertical="top"/>
    </xf>
    <xf numFmtId="0" fontId="2" fillId="2" borderId="0" xfId="1" applyFont="1" applyFill="1" applyAlignment="1">
      <alignment vertical="top"/>
    </xf>
    <xf numFmtId="0" fontId="4" fillId="6" borderId="0" xfId="1" applyFont="1" applyFill="1" applyAlignment="1">
      <alignment vertical="top"/>
    </xf>
    <xf numFmtId="4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2" borderId="0" xfId="1" applyFont="1" applyFill="1" applyAlignment="1">
      <alignment vertical="top"/>
    </xf>
    <xf numFmtId="4" fontId="4" fillId="0" borderId="0" xfId="1" applyNumberFormat="1" applyFont="1" applyAlignment="1">
      <alignment vertical="top"/>
    </xf>
    <xf numFmtId="4" fontId="4" fillId="6" borderId="0" xfId="1" applyNumberFormat="1" applyFont="1" applyFill="1" applyAlignment="1">
      <alignment vertical="top"/>
    </xf>
    <xf numFmtId="43" fontId="5" fillId="0" borderId="2" xfId="18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/>
    </xf>
    <xf numFmtId="44" fontId="5" fillId="0" borderId="2" xfId="7" applyFont="1" applyBorder="1" applyAlignment="1">
      <alignment horizontal="center" vertical="top"/>
    </xf>
    <xf numFmtId="0" fontId="5" fillId="6" borderId="0" xfId="1" applyFont="1" applyFill="1" applyAlignment="1">
      <alignment vertical="top"/>
    </xf>
    <xf numFmtId="44" fontId="4" fillId="0" borderId="9" xfId="7" applyFont="1" applyBorder="1" applyAlignment="1">
      <alignment vertical="top" wrapText="1"/>
    </xf>
    <xf numFmtId="44" fontId="5" fillId="0" borderId="9" xfId="7" applyFont="1" applyBorder="1" applyAlignment="1">
      <alignment vertical="top"/>
    </xf>
    <xf numFmtId="0" fontId="3" fillId="0" borderId="0" xfId="1" applyFont="1" applyAlignment="1">
      <alignment vertical="top"/>
    </xf>
    <xf numFmtId="4" fontId="4" fillId="0" borderId="13" xfId="1" applyNumberFormat="1" applyFont="1" applyBorder="1" applyAlignment="1">
      <alignment vertical="top"/>
    </xf>
    <xf numFmtId="0" fontId="4" fillId="0" borderId="13" xfId="1" applyFont="1" applyBorder="1" applyAlignment="1">
      <alignment vertical="top"/>
    </xf>
    <xf numFmtId="0" fontId="4" fillId="2" borderId="13" xfId="1" applyFont="1" applyFill="1" applyBorder="1" applyAlignment="1">
      <alignment vertical="top"/>
    </xf>
    <xf numFmtId="39" fontId="4" fillId="2" borderId="5" xfId="5" applyFont="1" applyFill="1" applyBorder="1" applyAlignment="1">
      <alignment horizontal="right" vertical="top" wrapText="1"/>
    </xf>
    <xf numFmtId="175" fontId="4" fillId="2" borderId="14" xfId="1" applyNumberFormat="1" applyFont="1" applyFill="1" applyBorder="1" applyAlignment="1">
      <alignment horizontal="right" vertical="top" wrapText="1"/>
    </xf>
    <xf numFmtId="49" fontId="4" fillId="2" borderId="14" xfId="1" applyNumberFormat="1" applyFont="1" applyFill="1" applyBorder="1" applyAlignment="1">
      <alignment vertical="top" wrapText="1"/>
    </xf>
    <xf numFmtId="49" fontId="4" fillId="2" borderId="14" xfId="1" applyNumberFormat="1" applyFont="1" applyFill="1" applyBorder="1" applyAlignment="1">
      <alignment horizontal="center" vertical="top"/>
    </xf>
    <xf numFmtId="39" fontId="5" fillId="4" borderId="15" xfId="1" applyNumberFormat="1" applyFont="1" applyFill="1" applyBorder="1" applyAlignment="1">
      <alignment horizontal="center" vertical="top" wrapText="1"/>
    </xf>
    <xf numFmtId="0" fontId="5" fillId="4" borderId="15" xfId="1" applyFont="1" applyFill="1" applyBorder="1" applyAlignment="1">
      <alignment horizontal="right" vertical="top"/>
    </xf>
    <xf numFmtId="0" fontId="5" fillId="4" borderId="15" xfId="1" applyFont="1" applyFill="1" applyBorder="1" applyAlignment="1">
      <alignment horizontal="center" vertical="top"/>
    </xf>
    <xf numFmtId="4" fontId="5" fillId="4" borderId="15" xfId="1" applyNumberFormat="1" applyFont="1" applyFill="1" applyBorder="1" applyAlignment="1">
      <alignment vertical="top"/>
    </xf>
    <xf numFmtId="4" fontId="4" fillId="2" borderId="14" xfId="1" applyNumberFormat="1" applyFont="1" applyFill="1" applyBorder="1" applyAlignment="1">
      <alignment vertical="top" wrapText="1"/>
    </xf>
    <xf numFmtId="49" fontId="4" fillId="2" borderId="14" xfId="1" applyNumberFormat="1" applyFont="1" applyFill="1" applyBorder="1" applyAlignment="1">
      <alignment horizontal="center" vertical="top" wrapText="1"/>
    </xf>
    <xf numFmtId="39" fontId="4" fillId="6" borderId="13" xfId="1" applyNumberFormat="1" applyFont="1" applyFill="1" applyBorder="1" applyAlignment="1">
      <alignment vertical="top" wrapText="1"/>
    </xf>
    <xf numFmtId="0" fontId="4" fillId="6" borderId="13" xfId="1" applyFont="1" applyFill="1" applyBorder="1" applyAlignment="1">
      <alignment vertical="top"/>
    </xf>
    <xf numFmtId="39" fontId="5" fillId="4" borderId="6" xfId="1" applyNumberFormat="1" applyFont="1" applyFill="1" applyBorder="1" applyAlignment="1">
      <alignment horizontal="right" vertical="top" wrapText="1"/>
    </xf>
    <xf numFmtId="39" fontId="5" fillId="2" borderId="17" xfId="5" applyFont="1" applyFill="1" applyBorder="1" applyAlignment="1">
      <alignment horizontal="center" vertical="top" wrapText="1"/>
    </xf>
    <xf numFmtId="4" fontId="5" fillId="4" borderId="6" xfId="1" applyNumberFormat="1" applyFont="1" applyFill="1" applyBorder="1" applyAlignment="1">
      <alignment vertical="top"/>
    </xf>
    <xf numFmtId="39" fontId="4" fillId="0" borderId="17" xfId="5" applyFont="1" applyBorder="1" applyAlignment="1">
      <alignment horizontal="right" vertical="top" wrapText="1"/>
    </xf>
    <xf numFmtId="39" fontId="4" fillId="0" borderId="17" xfId="5" applyFont="1" applyBorder="1" applyAlignment="1">
      <alignment horizontal="center" vertical="top" wrapText="1"/>
    </xf>
    <xf numFmtId="4" fontId="4" fillId="0" borderId="17" xfId="5" applyNumberFormat="1" applyFont="1" applyBorder="1" applyAlignment="1">
      <alignment vertical="top"/>
    </xf>
    <xf numFmtId="4" fontId="4" fillId="2" borderId="17" xfId="1" applyNumberFormat="1" applyFont="1" applyFill="1" applyBorder="1" applyAlignment="1">
      <alignment horizontal="left" vertical="top" wrapText="1"/>
    </xf>
    <xf numFmtId="4" fontId="4" fillId="2" borderId="17" xfId="1" applyNumberFormat="1" applyFont="1" applyFill="1" applyBorder="1" applyAlignment="1">
      <alignment horizontal="right" vertical="top"/>
    </xf>
    <xf numFmtId="164" fontId="4" fillId="2" borderId="17" xfId="3" applyFont="1" applyFill="1" applyBorder="1" applyAlignment="1">
      <alignment horizontal="center" vertical="top"/>
    </xf>
    <xf numFmtId="0" fontId="5" fillId="4" borderId="9" xfId="1" applyFont="1" applyFill="1" applyBorder="1" applyAlignment="1">
      <alignment horizontal="right" vertical="top"/>
    </xf>
    <xf numFmtId="0" fontId="5" fillId="4" borderId="6" xfId="1" applyFont="1" applyFill="1" applyBorder="1" applyAlignment="1">
      <alignment horizontal="center" vertical="top"/>
    </xf>
    <xf numFmtId="0" fontId="4" fillId="0" borderId="17" xfId="1" applyFont="1" applyBorder="1" applyAlignment="1">
      <alignment vertical="top"/>
    </xf>
    <xf numFmtId="0" fontId="5" fillId="4" borderId="6" xfId="1" applyFont="1" applyFill="1" applyBorder="1" applyAlignment="1">
      <alignment horizontal="right" vertical="top"/>
    </xf>
    <xf numFmtId="43" fontId="4" fillId="0" borderId="9" xfId="18" applyFont="1" applyBorder="1" applyAlignment="1">
      <alignment vertical="top"/>
    </xf>
    <xf numFmtId="0" fontId="4" fillId="2" borderId="17" xfId="1" applyFont="1" applyFill="1" applyBorder="1" applyAlignment="1">
      <alignment vertical="top"/>
    </xf>
    <xf numFmtId="0" fontId="4" fillId="2" borderId="17" xfId="1" applyFont="1" applyFill="1" applyBorder="1" applyAlignment="1">
      <alignment vertical="top" wrapText="1"/>
    </xf>
    <xf numFmtId="4" fontId="4" fillId="2" borderId="17" xfId="8" applyNumberFormat="1" applyFont="1" applyFill="1" applyBorder="1" applyAlignment="1">
      <alignment vertical="top" wrapText="1"/>
    </xf>
    <xf numFmtId="0" fontId="5" fillId="4" borderId="9" xfId="1" applyFont="1" applyFill="1" applyBorder="1" applyAlignment="1">
      <alignment horizontal="center" vertical="top"/>
    </xf>
    <xf numFmtId="4" fontId="4" fillId="2" borderId="17" xfId="1" applyNumberFormat="1" applyFont="1" applyFill="1" applyBorder="1" applyAlignment="1">
      <alignment horizontal="center" vertical="top"/>
    </xf>
    <xf numFmtId="0" fontId="4" fillId="0" borderId="17" xfId="1" applyFont="1" applyBorder="1" applyAlignment="1">
      <alignment horizontal="center" vertical="top"/>
    </xf>
    <xf numFmtId="176" fontId="5" fillId="4" borderId="18" xfId="1" applyNumberFormat="1" applyFont="1" applyFill="1" applyBorder="1" applyAlignment="1">
      <alignment horizontal="center" vertical="top"/>
    </xf>
    <xf numFmtId="49" fontId="4" fillId="2" borderId="17" xfId="1" applyNumberFormat="1" applyFont="1" applyFill="1" applyBorder="1" applyAlignment="1">
      <alignment vertical="top" wrapText="1"/>
    </xf>
    <xf numFmtId="176" fontId="5" fillId="4" borderId="19" xfId="1" applyNumberFormat="1" applyFont="1" applyFill="1" applyBorder="1" applyAlignment="1">
      <alignment vertical="top"/>
    </xf>
    <xf numFmtId="39" fontId="5" fillId="0" borderId="17" xfId="5" applyFont="1" applyBorder="1" applyAlignment="1">
      <alignment horizontal="center" vertical="top" wrapText="1"/>
    </xf>
    <xf numFmtId="39" fontId="5" fillId="0" borderId="17" xfId="5" applyFont="1" applyBorder="1" applyAlignment="1">
      <alignment horizontal="right" vertical="top" wrapText="1"/>
    </xf>
    <xf numFmtId="4" fontId="5" fillId="0" borderId="9" xfId="5" applyNumberFormat="1" applyFont="1" applyBorder="1" applyAlignment="1">
      <alignment vertical="top"/>
    </xf>
    <xf numFmtId="0" fontId="3" fillId="6" borderId="0" xfId="14" applyFont="1" applyFill="1" applyBorder="1" applyAlignment="1">
      <alignment horizontal="left" vertical="top" wrapText="1"/>
    </xf>
    <xf numFmtId="0" fontId="2" fillId="6" borderId="0" xfId="4" applyFont="1" applyFill="1" applyAlignment="1">
      <alignment horizontal="center" vertical="top"/>
    </xf>
    <xf numFmtId="4" fontId="1" fillId="6" borderId="0" xfId="1" applyNumberFormat="1" applyFill="1" applyAlignment="1">
      <alignment vertical="top"/>
    </xf>
    <xf numFmtId="0" fontId="1" fillId="6" borderId="0" xfId="1" applyFill="1" applyAlignment="1">
      <alignment vertical="top"/>
    </xf>
    <xf numFmtId="49" fontId="4" fillId="2" borderId="15" xfId="1" applyNumberFormat="1" applyFont="1" applyFill="1" applyBorder="1" applyAlignment="1">
      <alignment horizontal="left" vertical="top"/>
    </xf>
    <xf numFmtId="175" fontId="4" fillId="2" borderId="20" xfId="1" applyNumberFormat="1" applyFont="1" applyFill="1" applyBorder="1" applyAlignment="1">
      <alignment horizontal="right" vertical="top" wrapText="1"/>
    </xf>
    <xf numFmtId="39" fontId="4" fillId="2" borderId="8" xfId="5" applyFont="1" applyFill="1" applyBorder="1" applyAlignment="1">
      <alignment horizontal="center" vertical="top" wrapText="1"/>
    </xf>
    <xf numFmtId="0" fontId="2" fillId="6" borderId="8" xfId="0" applyFont="1" applyFill="1" applyBorder="1" applyAlignment="1">
      <alignment vertical="top" wrapText="1"/>
    </xf>
    <xf numFmtId="167" fontId="4" fillId="2" borderId="10" xfId="1" applyNumberFormat="1" applyFont="1" applyFill="1" applyBorder="1" applyAlignment="1">
      <alignment horizontal="center" vertical="top" wrapText="1"/>
    </xf>
    <xf numFmtId="0" fontId="4" fillId="6" borderId="0" xfId="1" applyFont="1" applyFill="1" applyBorder="1" applyAlignment="1">
      <alignment vertical="top"/>
    </xf>
    <xf numFmtId="39" fontId="4" fillId="2" borderId="15" xfId="1" applyNumberFormat="1" applyFont="1" applyFill="1" applyBorder="1" applyAlignment="1">
      <alignment horizontal="justify" vertical="top" wrapText="1"/>
    </xf>
    <xf numFmtId="4" fontId="4" fillId="2" borderId="15" xfId="8" applyNumberFormat="1" applyFont="1" applyFill="1" applyBorder="1" applyAlignment="1">
      <alignment horizontal="right" vertical="top" wrapText="1"/>
    </xf>
    <xf numFmtId="39" fontId="4" fillId="2" borderId="15" xfId="8" applyFont="1" applyFill="1" applyBorder="1" applyAlignment="1">
      <alignment horizontal="center" vertical="top"/>
    </xf>
    <xf numFmtId="39" fontId="4" fillId="2" borderId="15" xfId="17" applyFont="1" applyFill="1" applyBorder="1" applyAlignment="1">
      <alignment horizontal="left" vertical="top" wrapText="1"/>
    </xf>
    <xf numFmtId="4" fontId="4" fillId="2" borderId="15" xfId="14" applyNumberFormat="1" applyFont="1" applyFill="1" applyBorder="1" applyAlignment="1">
      <alignment horizontal="center" vertical="top"/>
    </xf>
    <xf numFmtId="43" fontId="4" fillId="2" borderId="15" xfId="18" applyFont="1" applyFill="1" applyBorder="1" applyAlignment="1">
      <alignment horizontal="center" vertical="top" wrapText="1"/>
    </xf>
    <xf numFmtId="0" fontId="4" fillId="2" borderId="15" xfId="1" applyFont="1" applyFill="1" applyBorder="1" applyAlignment="1">
      <alignment horizontal="left" vertical="top" wrapText="1"/>
    </xf>
    <xf numFmtId="4" fontId="4" fillId="2" borderId="15" xfId="18" applyNumberFormat="1" applyFont="1" applyFill="1" applyBorder="1" applyAlignment="1">
      <alignment horizontal="right" vertical="top"/>
    </xf>
    <xf numFmtId="4" fontId="4" fillId="2" borderId="15" xfId="1" applyNumberFormat="1" applyFont="1" applyFill="1" applyBorder="1" applyAlignment="1">
      <alignment horizontal="center" vertical="top"/>
    </xf>
    <xf numFmtId="4" fontId="4" fillId="2" borderId="15" xfId="8" applyNumberFormat="1" applyFont="1" applyFill="1" applyBorder="1" applyAlignment="1">
      <alignment vertical="top" wrapText="1"/>
    </xf>
    <xf numFmtId="4" fontId="4" fillId="2" borderId="15" xfId="5" applyNumberFormat="1" applyFont="1" applyFill="1" applyBorder="1" applyAlignment="1">
      <alignment horizontal="center" vertical="top" wrapText="1"/>
    </xf>
    <xf numFmtId="4" fontId="4" fillId="2" borderId="15" xfId="18" applyNumberFormat="1" applyFont="1" applyFill="1" applyBorder="1" applyAlignment="1">
      <alignment vertical="top"/>
    </xf>
    <xf numFmtId="0" fontId="4" fillId="2" borderId="15" xfId="1" applyFont="1" applyFill="1" applyBorder="1" applyAlignment="1">
      <alignment vertical="top" wrapText="1"/>
    </xf>
    <xf numFmtId="168" fontId="4" fillId="2" borderId="15" xfId="8" applyNumberFormat="1" applyFont="1" applyFill="1" applyBorder="1" applyAlignment="1">
      <alignment horizontal="center" vertical="top"/>
    </xf>
    <xf numFmtId="4" fontId="4" fillId="2" borderId="15" xfId="7" applyNumberFormat="1" applyFont="1" applyFill="1" applyBorder="1" applyAlignment="1">
      <alignment horizontal="right" vertical="top" wrapText="1"/>
    </xf>
    <xf numFmtId="0" fontId="5" fillId="2" borderId="15" xfId="1" applyFont="1" applyFill="1" applyBorder="1" applyAlignment="1">
      <alignment horizontal="left" vertical="top" wrapText="1"/>
    </xf>
    <xf numFmtId="39" fontId="4" fillId="2" borderId="15" xfId="5" applyFont="1" applyFill="1" applyBorder="1" applyAlignment="1">
      <alignment horizontal="right" vertical="top" wrapText="1"/>
    </xf>
    <xf numFmtId="39" fontId="4" fillId="2" borderId="15" xfId="5" applyFont="1" applyFill="1" applyBorder="1" applyAlignment="1">
      <alignment horizontal="center" vertical="top" wrapText="1"/>
    </xf>
    <xf numFmtId="4" fontId="4" fillId="2" borderId="15" xfId="5" applyNumberFormat="1" applyFont="1" applyFill="1" applyBorder="1" applyAlignment="1">
      <alignment vertical="top"/>
    </xf>
    <xf numFmtId="176" fontId="5" fillId="4" borderId="21" xfId="1" applyNumberFormat="1" applyFont="1" applyFill="1" applyBorder="1" applyAlignment="1">
      <alignment vertical="top"/>
    </xf>
    <xf numFmtId="176" fontId="5" fillId="4" borderId="16" xfId="1" applyNumberFormat="1" applyFont="1" applyFill="1" applyBorder="1" applyAlignment="1">
      <alignment horizontal="center" vertical="top"/>
    </xf>
    <xf numFmtId="49" fontId="5" fillId="3" borderId="22" xfId="1" applyNumberFormat="1" applyFont="1" applyFill="1" applyBorder="1" applyAlignment="1">
      <alignment horizontal="center" vertical="top"/>
    </xf>
    <xf numFmtId="0" fontId="5" fillId="3" borderId="22" xfId="1" applyFont="1" applyFill="1" applyBorder="1" applyAlignment="1">
      <alignment horizontal="center" vertical="top"/>
    </xf>
    <xf numFmtId="4" fontId="5" fillId="3" borderId="22" xfId="1" applyNumberFormat="1" applyFont="1" applyFill="1" applyBorder="1" applyAlignment="1">
      <alignment horizontal="center" vertical="top"/>
    </xf>
    <xf numFmtId="164" fontId="5" fillId="3" borderId="22" xfId="1" applyNumberFormat="1" applyFont="1" applyFill="1" applyBorder="1" applyAlignment="1">
      <alignment horizontal="center" vertical="top"/>
    </xf>
    <xf numFmtId="4" fontId="5" fillId="3" borderId="22" xfId="1" applyNumberFormat="1" applyFont="1" applyFill="1" applyBorder="1" applyAlignment="1">
      <alignment horizontal="right" vertical="top"/>
    </xf>
    <xf numFmtId="49" fontId="5" fillId="2" borderId="9" xfId="1" applyNumberFormat="1" applyFont="1" applyFill="1" applyBorder="1" applyAlignment="1">
      <alignment horizontal="center" vertical="top"/>
    </xf>
    <xf numFmtId="49" fontId="4" fillId="2" borderId="9" xfId="5" applyNumberFormat="1" applyFont="1" applyFill="1" applyBorder="1" applyAlignment="1">
      <alignment horizontal="center" vertical="top"/>
    </xf>
    <xf numFmtId="4" fontId="4" fillId="2" borderId="9" xfId="5" applyNumberFormat="1" applyFont="1" applyFill="1" applyBorder="1" applyAlignment="1">
      <alignment horizontal="right" vertical="top"/>
    </xf>
    <xf numFmtId="37" fontId="5" fillId="6" borderId="9" xfId="1" applyNumberFormat="1" applyFont="1" applyFill="1" applyBorder="1" applyAlignment="1">
      <alignment horizontal="center" vertical="top"/>
    </xf>
    <xf numFmtId="37" fontId="5" fillId="6" borderId="9" xfId="5" applyNumberFormat="1" applyFont="1" applyFill="1" applyBorder="1" applyAlignment="1">
      <alignment horizontal="center" vertical="top"/>
    </xf>
    <xf numFmtId="4" fontId="4" fillId="6" borderId="9" xfId="5" applyNumberFormat="1" applyFont="1" applyFill="1" applyBorder="1" applyAlignment="1">
      <alignment horizontal="right" vertical="top"/>
    </xf>
    <xf numFmtId="37" fontId="5" fillId="2" borderId="9" xfId="1" applyNumberFormat="1" applyFont="1" applyFill="1" applyBorder="1" applyAlignment="1">
      <alignment horizontal="right" vertical="top"/>
    </xf>
    <xf numFmtId="4" fontId="5" fillId="2" borderId="9" xfId="5" applyNumberFormat="1" applyFont="1" applyFill="1" applyBorder="1" applyAlignment="1">
      <alignment horizontal="right" vertical="top"/>
    </xf>
    <xf numFmtId="166" fontId="4" fillId="2" borderId="9" xfId="1" applyNumberFormat="1" applyFont="1" applyFill="1" applyBorder="1" applyAlignment="1">
      <alignment horizontal="right" vertical="top"/>
    </xf>
    <xf numFmtId="4" fontId="4" fillId="2" borderId="23" xfId="1" applyNumberFormat="1" applyFont="1" applyFill="1" applyBorder="1" applyAlignment="1">
      <alignment horizontal="right" vertical="top"/>
    </xf>
    <xf numFmtId="49" fontId="4" fillId="2" borderId="9" xfId="1" applyNumberFormat="1" applyFont="1" applyFill="1" applyBorder="1" applyAlignment="1">
      <alignment horizontal="right" vertical="top"/>
    </xf>
    <xf numFmtId="4" fontId="4" fillId="2" borderId="0" xfId="1" applyNumberFormat="1" applyFont="1" applyFill="1" applyBorder="1" applyAlignment="1">
      <alignment vertical="top"/>
    </xf>
    <xf numFmtId="166" fontId="4" fillId="2" borderId="9" xfId="5" applyNumberFormat="1" applyFont="1" applyFill="1" applyBorder="1" applyAlignment="1">
      <alignment horizontal="right" vertical="top"/>
    </xf>
    <xf numFmtId="49" fontId="5" fillId="4" borderId="6" xfId="1" applyNumberFormat="1" applyFont="1" applyFill="1" applyBorder="1" applyAlignment="1">
      <alignment horizontal="center" vertical="top"/>
    </xf>
    <xf numFmtId="4" fontId="5" fillId="5" borderId="9" xfId="1" applyNumberFormat="1" applyFont="1" applyFill="1" applyBorder="1" applyAlignment="1">
      <alignment horizontal="right" vertical="top"/>
    </xf>
    <xf numFmtId="4" fontId="5" fillId="2" borderId="17" xfId="5" applyNumberFormat="1" applyFont="1" applyFill="1" applyBorder="1" applyAlignment="1">
      <alignment horizontal="right" vertical="top"/>
    </xf>
    <xf numFmtId="37" fontId="5" fillId="2" borderId="9" xfId="5" applyNumberFormat="1" applyFont="1" applyFill="1" applyBorder="1" applyAlignment="1">
      <alignment horizontal="center" vertical="top"/>
    </xf>
    <xf numFmtId="49" fontId="5" fillId="4" borderId="9" xfId="1" applyNumberFormat="1" applyFont="1" applyFill="1" applyBorder="1" applyAlignment="1">
      <alignment horizontal="center" vertical="top"/>
    </xf>
    <xf numFmtId="4" fontId="5" fillId="5" borderId="6" xfId="1" applyNumberFormat="1" applyFont="1" applyFill="1" applyBorder="1" applyAlignment="1">
      <alignment horizontal="right" vertical="top"/>
    </xf>
    <xf numFmtId="37" fontId="4" fillId="0" borderId="17" xfId="5" applyNumberFormat="1" applyFont="1" applyBorder="1" applyAlignment="1">
      <alignment horizontal="center" vertical="top"/>
    </xf>
    <xf numFmtId="4" fontId="4" fillId="0" borderId="9" xfId="5" applyNumberFormat="1" applyFont="1" applyBorder="1" applyAlignment="1">
      <alignment horizontal="right" vertical="top"/>
    </xf>
    <xf numFmtId="44" fontId="4" fillId="2" borderId="9" xfId="7" applyFont="1" applyFill="1" applyBorder="1" applyAlignment="1">
      <alignment horizontal="right" vertical="top"/>
    </xf>
    <xf numFmtId="166" fontId="5" fillId="2" borderId="9" xfId="1" applyNumberFormat="1" applyFont="1" applyFill="1" applyBorder="1" applyAlignment="1">
      <alignment horizontal="right" vertical="top"/>
    </xf>
    <xf numFmtId="166" fontId="5" fillId="2" borderId="9" xfId="8" applyNumberFormat="1" applyFont="1" applyFill="1" applyBorder="1" applyAlignment="1">
      <alignment horizontal="center" vertical="top"/>
    </xf>
    <xf numFmtId="4" fontId="4" fillId="2" borderId="9" xfId="8" applyNumberFormat="1" applyFont="1" applyFill="1" applyBorder="1" applyAlignment="1">
      <alignment horizontal="right" vertical="top"/>
    </xf>
    <xf numFmtId="167" fontId="4" fillId="2" borderId="9" xfId="11" applyNumberFormat="1" applyFont="1" applyFill="1" applyBorder="1" applyAlignment="1">
      <alignment horizontal="right" vertical="top" wrapText="1"/>
    </xf>
    <xf numFmtId="37" fontId="5" fillId="2" borderId="9" xfId="8" applyNumberFormat="1" applyFont="1" applyFill="1" applyBorder="1" applyAlignment="1">
      <alignment horizontal="center" vertical="top"/>
    </xf>
    <xf numFmtId="49" fontId="4" fillId="2" borderId="15" xfId="1" applyNumberFormat="1" applyFont="1" applyFill="1" applyBorder="1" applyAlignment="1">
      <alignment horizontal="right" vertical="top"/>
    </xf>
    <xf numFmtId="4" fontId="4" fillId="2" borderId="15" xfId="8" applyNumberFormat="1" applyFont="1" applyFill="1" applyBorder="1" applyAlignment="1">
      <alignment horizontal="right" vertical="top"/>
    </xf>
    <xf numFmtId="171" fontId="4" fillId="2" borderId="9" xfId="8" applyNumberFormat="1" applyFont="1" applyFill="1" applyBorder="1" applyAlignment="1">
      <alignment horizontal="center" vertical="top"/>
    </xf>
    <xf numFmtId="166" fontId="4" fillId="2" borderId="9" xfId="8" applyNumberFormat="1" applyFont="1" applyFill="1" applyBorder="1" applyAlignment="1">
      <alignment horizontal="center" vertical="top" wrapText="1"/>
    </xf>
    <xf numFmtId="171" fontId="4" fillId="2" borderId="9" xfId="8" applyNumberFormat="1" applyFont="1" applyFill="1" applyBorder="1" applyAlignment="1">
      <alignment horizontal="right" vertical="top"/>
    </xf>
    <xf numFmtId="171" fontId="4" fillId="2" borderId="9" xfId="1" applyNumberFormat="1" applyFont="1" applyFill="1" applyBorder="1" applyAlignment="1">
      <alignment horizontal="right" vertical="top"/>
    </xf>
    <xf numFmtId="37" fontId="4" fillId="2" borderId="9" xfId="1" applyNumberFormat="1" applyFont="1" applyFill="1" applyBorder="1" applyAlignment="1">
      <alignment horizontal="right" vertical="top"/>
    </xf>
    <xf numFmtId="166" fontId="4" fillId="6" borderId="9" xfId="12" applyNumberFormat="1" applyFont="1" applyFill="1" applyBorder="1" applyAlignment="1">
      <alignment horizontal="right" vertical="top" wrapText="1"/>
    </xf>
    <xf numFmtId="4" fontId="4" fillId="6" borderId="9" xfId="8" applyNumberFormat="1" applyFont="1" applyFill="1" applyBorder="1" applyAlignment="1">
      <alignment horizontal="right" vertical="top"/>
    </xf>
    <xf numFmtId="37" fontId="5" fillId="2" borderId="9" xfId="12" applyNumberFormat="1" applyFont="1" applyFill="1" applyBorder="1" applyAlignment="1">
      <alignment horizontal="right" vertical="top" wrapText="1"/>
    </xf>
    <xf numFmtId="166" fontId="4" fillId="2" borderId="9" xfId="8" applyNumberFormat="1" applyFont="1" applyFill="1" applyBorder="1" applyAlignment="1">
      <alignment horizontal="right" vertical="top" wrapText="1"/>
    </xf>
    <xf numFmtId="166" fontId="4" fillId="2" borderId="9" xfId="12" applyNumberFormat="1" applyFont="1" applyFill="1" applyBorder="1" applyAlignment="1">
      <alignment horizontal="right" vertical="top" wrapText="1"/>
    </xf>
    <xf numFmtId="37" fontId="4" fillId="2" borderId="9" xfId="1" applyNumberFormat="1" applyFont="1" applyFill="1" applyBorder="1" applyAlignment="1">
      <alignment horizontal="right" vertical="top" wrapText="1"/>
    </xf>
    <xf numFmtId="37" fontId="5" fillId="2" borderId="15" xfId="12" applyNumberFormat="1" applyFont="1" applyFill="1" applyBorder="1" applyAlignment="1">
      <alignment horizontal="right" vertical="top" wrapText="1"/>
    </xf>
    <xf numFmtId="0" fontId="4" fillId="2" borderId="9" xfId="1" applyFont="1" applyFill="1" applyBorder="1" applyAlignment="1">
      <alignment horizontal="right" vertical="top"/>
    </xf>
    <xf numFmtId="166" fontId="4" fillId="2" borderId="9" xfId="1" applyNumberFormat="1" applyFont="1" applyFill="1" applyBorder="1" applyAlignment="1">
      <alignment horizontal="right" vertical="top" wrapText="1"/>
    </xf>
    <xf numFmtId="37" fontId="5" fillId="6" borderId="9" xfId="1" applyNumberFormat="1" applyFont="1" applyFill="1" applyBorder="1" applyAlignment="1">
      <alignment horizontal="center" vertical="top" wrapText="1"/>
    </xf>
    <xf numFmtId="49" fontId="5" fillId="6" borderId="9" xfId="12" applyNumberFormat="1" applyFont="1" applyFill="1" applyBorder="1" applyAlignment="1">
      <alignment horizontal="right" vertical="top" wrapText="1"/>
    </xf>
    <xf numFmtId="37" fontId="5" fillId="2" borderId="9" xfId="1" applyNumberFormat="1" applyFont="1" applyFill="1" applyBorder="1" applyAlignment="1">
      <alignment horizontal="right" vertical="top" wrapText="1"/>
    </xf>
    <xf numFmtId="44" fontId="5" fillId="2" borderId="9" xfId="7" applyFont="1" applyFill="1" applyBorder="1" applyAlignment="1">
      <alignment horizontal="right" vertical="top"/>
    </xf>
    <xf numFmtId="49" fontId="5" fillId="4" borderId="9" xfId="1" applyNumberFormat="1" applyFont="1" applyFill="1" applyBorder="1" applyAlignment="1">
      <alignment horizontal="right" vertical="top"/>
    </xf>
    <xf numFmtId="37" fontId="5" fillId="6" borderId="9" xfId="8" applyNumberFormat="1" applyFont="1" applyFill="1" applyBorder="1" applyAlignment="1">
      <alignment horizontal="right" vertical="top" wrapText="1"/>
    </xf>
    <xf numFmtId="39" fontId="4" fillId="2" borderId="9" xfId="1" applyNumberFormat="1" applyFont="1" applyFill="1" applyBorder="1" applyAlignment="1">
      <alignment horizontal="right" vertical="top" wrapText="1"/>
    </xf>
    <xf numFmtId="0" fontId="4" fillId="2" borderId="15" xfId="18" applyNumberFormat="1" applyFont="1" applyFill="1" applyBorder="1" applyAlignment="1">
      <alignment horizontal="right" vertical="top"/>
    </xf>
    <xf numFmtId="0" fontId="4" fillId="2" borderId="9" xfId="18" applyNumberFormat="1" applyFont="1" applyFill="1" applyBorder="1" applyAlignment="1">
      <alignment horizontal="right" vertical="top"/>
    </xf>
    <xf numFmtId="166" fontId="5" fillId="2" borderId="9" xfId="1" applyNumberFormat="1" applyFont="1" applyFill="1" applyBorder="1" applyAlignment="1">
      <alignment horizontal="right" vertical="top" wrapText="1"/>
    </xf>
    <xf numFmtId="4" fontId="5" fillId="2" borderId="9" xfId="8" applyNumberFormat="1" applyFont="1" applyFill="1" applyBorder="1" applyAlignment="1">
      <alignment horizontal="right" vertical="top"/>
    </xf>
    <xf numFmtId="0" fontId="5" fillId="2" borderId="9" xfId="1" applyFont="1" applyFill="1" applyBorder="1" applyAlignment="1">
      <alignment horizontal="center" vertical="top" wrapText="1"/>
    </xf>
    <xf numFmtId="2" fontId="4" fillId="2" borderId="9" xfId="1" applyNumberFormat="1" applyFont="1" applyFill="1" applyBorder="1" applyAlignment="1">
      <alignment horizontal="right" vertical="top" wrapText="1"/>
    </xf>
    <xf numFmtId="2" fontId="4" fillId="2" borderId="15" xfId="1" applyNumberFormat="1" applyFont="1" applyFill="1" applyBorder="1" applyAlignment="1">
      <alignment horizontal="right" vertical="top" wrapText="1"/>
    </xf>
    <xf numFmtId="2" fontId="4" fillId="2" borderId="9" xfId="1" applyNumberFormat="1" applyFont="1" applyFill="1" applyBorder="1" applyAlignment="1">
      <alignment horizontal="center" vertical="top" wrapText="1"/>
    </xf>
    <xf numFmtId="37" fontId="5" fillId="2" borderId="9" xfId="8" applyNumberFormat="1" applyFont="1" applyFill="1" applyBorder="1" applyAlignment="1">
      <alignment horizontal="center" vertical="top" wrapText="1"/>
    </xf>
    <xf numFmtId="37" fontId="5" fillId="2" borderId="9" xfId="1" applyNumberFormat="1" applyFont="1" applyFill="1" applyBorder="1" applyAlignment="1">
      <alignment horizontal="center" vertical="top" wrapText="1"/>
    </xf>
    <xf numFmtId="0" fontId="4" fillId="2" borderId="15" xfId="1" applyFont="1" applyFill="1" applyBorder="1" applyAlignment="1">
      <alignment horizontal="right" vertical="top" wrapText="1"/>
    </xf>
    <xf numFmtId="0" fontId="2" fillId="6" borderId="9" xfId="0" applyFont="1" applyFill="1" applyBorder="1" applyAlignment="1">
      <alignment vertical="top" wrapText="1"/>
    </xf>
    <xf numFmtId="49" fontId="5" fillId="4" borderId="15" xfId="1" applyNumberFormat="1" applyFont="1" applyFill="1" applyBorder="1" applyAlignment="1">
      <alignment horizontal="right" vertical="top"/>
    </xf>
    <xf numFmtId="4" fontId="5" fillId="5" borderId="15" xfId="1" applyNumberFormat="1" applyFont="1" applyFill="1" applyBorder="1" applyAlignment="1">
      <alignment horizontal="right" vertical="top"/>
    </xf>
    <xf numFmtId="0" fontId="4" fillId="0" borderId="9" xfId="1" applyFont="1" applyBorder="1" applyAlignment="1">
      <alignment horizontal="right" vertical="top"/>
    </xf>
    <xf numFmtId="0" fontId="5" fillId="6" borderId="9" xfId="1" applyFont="1" applyFill="1" applyBorder="1" applyAlignment="1">
      <alignment horizontal="right" vertical="top"/>
    </xf>
    <xf numFmtId="44" fontId="5" fillId="0" borderId="20" xfId="7" applyFont="1" applyBorder="1" applyAlignment="1">
      <alignment horizontal="right" vertical="top"/>
    </xf>
    <xf numFmtId="0" fontId="4" fillId="2" borderId="15" xfId="1" applyFont="1" applyFill="1" applyBorder="1" applyAlignment="1">
      <alignment horizontal="right" vertical="top"/>
    </xf>
    <xf numFmtId="0" fontId="4" fillId="2" borderId="17" xfId="1" applyFont="1" applyFill="1" applyBorder="1" applyAlignment="1">
      <alignment horizontal="center" vertical="top"/>
    </xf>
    <xf numFmtId="4" fontId="5" fillId="6" borderId="9" xfId="8" applyNumberFormat="1" applyFont="1" applyFill="1" applyBorder="1" applyAlignment="1">
      <alignment horizontal="right" vertical="top"/>
    </xf>
    <xf numFmtId="0" fontId="5" fillId="2" borderId="17" xfId="1" applyFont="1" applyFill="1" applyBorder="1" applyAlignment="1">
      <alignment horizontal="right" vertical="top"/>
    </xf>
    <xf numFmtId="4" fontId="4" fillId="2" borderId="17" xfId="8" applyNumberFormat="1" applyFont="1" applyFill="1" applyBorder="1" applyAlignment="1">
      <alignment horizontal="right" vertical="top"/>
    </xf>
    <xf numFmtId="1" fontId="5" fillId="6" borderId="9" xfId="1" applyNumberFormat="1" applyFont="1" applyFill="1" applyBorder="1" applyAlignment="1">
      <alignment horizontal="center" vertical="top"/>
    </xf>
    <xf numFmtId="44" fontId="5" fillId="6" borderId="10" xfId="1" applyNumberFormat="1" applyFont="1" applyFill="1" applyBorder="1" applyAlignment="1">
      <alignment horizontal="right" vertical="top"/>
    </xf>
    <xf numFmtId="49" fontId="5" fillId="2" borderId="11" xfId="1" applyNumberFormat="1" applyFont="1" applyFill="1" applyBorder="1" applyAlignment="1">
      <alignment horizontal="center" vertical="top"/>
    </xf>
    <xf numFmtId="44" fontId="4" fillId="2" borderId="10" xfId="7" applyFont="1" applyFill="1" applyBorder="1" applyAlignment="1">
      <alignment horizontal="right" vertical="top"/>
    </xf>
    <xf numFmtId="1" fontId="5" fillId="2" borderId="9" xfId="5" applyNumberFormat="1" applyFont="1" applyFill="1" applyBorder="1" applyAlignment="1">
      <alignment horizontal="center" vertical="top"/>
    </xf>
    <xf numFmtId="44" fontId="4" fillId="2" borderId="20" xfId="7" applyFont="1" applyFill="1" applyBorder="1" applyAlignment="1">
      <alignment horizontal="right" vertical="top"/>
    </xf>
    <xf numFmtId="49" fontId="4" fillId="2" borderId="11" xfId="1" applyNumberFormat="1" applyFont="1" applyFill="1" applyBorder="1" applyAlignment="1">
      <alignment horizontal="center" vertical="top"/>
    </xf>
    <xf numFmtId="49" fontId="4" fillId="2" borderId="11" xfId="1" applyNumberFormat="1" applyFont="1" applyFill="1" applyBorder="1" applyAlignment="1">
      <alignment horizontal="right" vertical="top"/>
    </xf>
    <xf numFmtId="1" fontId="4" fillId="2" borderId="9" xfId="1" applyNumberFormat="1" applyFont="1" applyFill="1" applyBorder="1" applyAlignment="1">
      <alignment horizontal="right" vertical="top"/>
    </xf>
    <xf numFmtId="37" fontId="4" fillId="2" borderId="15" xfId="1" applyNumberFormat="1" applyFont="1" applyFill="1" applyBorder="1" applyAlignment="1">
      <alignment horizontal="right" vertical="top"/>
    </xf>
    <xf numFmtId="4" fontId="4" fillId="2" borderId="15" xfId="5" applyNumberFormat="1" applyFont="1" applyFill="1" applyBorder="1" applyAlignment="1">
      <alignment horizontal="right" vertical="top"/>
    </xf>
    <xf numFmtId="166" fontId="4" fillId="2" borderId="9" xfId="5" applyNumberFormat="1" applyFont="1" applyFill="1" applyBorder="1" applyAlignment="1">
      <alignment horizontal="right" vertical="top" wrapText="1"/>
    </xf>
    <xf numFmtId="2" fontId="5" fillId="2" borderId="9" xfId="1" applyNumberFormat="1" applyFont="1" applyFill="1" applyBorder="1" applyAlignment="1">
      <alignment horizontal="right" vertical="top"/>
    </xf>
    <xf numFmtId="39" fontId="5" fillId="2" borderId="17" xfId="5" applyFont="1" applyFill="1" applyBorder="1" applyAlignment="1">
      <alignment horizontal="right" vertical="top" wrapText="1"/>
    </xf>
    <xf numFmtId="49" fontId="5" fillId="2" borderId="24" xfId="1" applyNumberFormat="1" applyFont="1" applyFill="1" applyBorder="1" applyAlignment="1">
      <alignment horizontal="right" vertical="top" wrapText="1"/>
    </xf>
    <xf numFmtId="173" fontId="5" fillId="2" borderId="20" xfId="1" applyNumberFormat="1" applyFont="1" applyFill="1" applyBorder="1" applyAlignment="1">
      <alignment horizontal="right" vertical="top" wrapText="1"/>
    </xf>
    <xf numFmtId="2" fontId="4" fillId="2" borderId="24" xfId="1" applyNumberFormat="1" applyFont="1" applyFill="1" applyBorder="1" applyAlignment="1">
      <alignment horizontal="right" vertical="top"/>
    </xf>
    <xf numFmtId="4" fontId="4" fillId="2" borderId="4" xfId="5" applyNumberFormat="1" applyFont="1" applyFill="1" applyBorder="1" applyAlignment="1">
      <alignment horizontal="right" vertical="top"/>
    </xf>
    <xf numFmtId="39" fontId="4" fillId="2" borderId="0" xfId="5" applyFont="1" applyFill="1" applyBorder="1" applyAlignment="1">
      <alignment horizontal="center" vertical="top" wrapText="1"/>
    </xf>
    <xf numFmtId="2" fontId="5" fillId="2" borderId="24" xfId="1" applyNumberFormat="1" applyFont="1" applyFill="1" applyBorder="1" applyAlignment="1">
      <alignment horizontal="right" vertical="top"/>
    </xf>
    <xf numFmtId="2" fontId="4" fillId="2" borderId="25" xfId="1" applyNumberFormat="1" applyFont="1" applyFill="1" applyBorder="1" applyAlignment="1">
      <alignment horizontal="right" vertical="top"/>
    </xf>
    <xf numFmtId="49" fontId="4" fillId="2" borderId="26" xfId="1" applyNumberFormat="1" applyFont="1" applyFill="1" applyBorder="1" applyAlignment="1">
      <alignment horizontal="left" vertical="top" wrapText="1"/>
    </xf>
    <xf numFmtId="175" fontId="4" fillId="2" borderId="26" xfId="1" applyNumberFormat="1" applyFont="1" applyFill="1" applyBorder="1" applyAlignment="1">
      <alignment horizontal="right" vertical="top" wrapText="1"/>
    </xf>
    <xf numFmtId="39" fontId="4" fillId="2" borderId="27" xfId="5" applyFont="1" applyFill="1" applyBorder="1" applyAlignment="1">
      <alignment horizontal="center" vertical="top" wrapText="1"/>
    </xf>
    <xf numFmtId="1" fontId="5" fillId="2" borderId="24" xfId="1" applyNumberFormat="1" applyFont="1" applyFill="1" applyBorder="1" applyAlignment="1">
      <alignment horizontal="right" vertical="top"/>
    </xf>
    <xf numFmtId="172" fontId="5" fillId="2" borderId="24" xfId="1" applyNumberFormat="1" applyFont="1" applyFill="1" applyBorder="1" applyAlignment="1">
      <alignment horizontal="right" vertical="top"/>
    </xf>
    <xf numFmtId="49" fontId="4" fillId="2" borderId="24" xfId="1" applyNumberFormat="1" applyFont="1" applyFill="1" applyBorder="1" applyAlignment="1">
      <alignment horizontal="right" vertical="top"/>
    </xf>
    <xf numFmtId="4" fontId="4" fillId="2" borderId="0" xfId="1" applyNumberFormat="1" applyFont="1" applyFill="1" applyBorder="1" applyAlignment="1">
      <alignment horizontal="center" vertical="top"/>
    </xf>
    <xf numFmtId="49" fontId="4" fillId="2" borderId="25" xfId="1" applyNumberFormat="1" applyFont="1" applyFill="1" applyBorder="1" applyAlignment="1">
      <alignment horizontal="right" vertical="top"/>
    </xf>
    <xf numFmtId="49" fontId="4" fillId="2" borderId="26" xfId="1" applyNumberFormat="1" applyFont="1" applyFill="1" applyBorder="1" applyAlignment="1">
      <alignment horizontal="left" vertical="top"/>
    </xf>
    <xf numFmtId="174" fontId="4" fillId="2" borderId="26" xfId="1" applyNumberFormat="1" applyFont="1" applyFill="1" applyBorder="1" applyAlignment="1">
      <alignment horizontal="right" vertical="top"/>
    </xf>
    <xf numFmtId="49" fontId="4" fillId="2" borderId="26" xfId="1" applyNumberFormat="1" applyFont="1" applyFill="1" applyBorder="1" applyAlignment="1">
      <alignment horizontal="center" vertical="top"/>
    </xf>
    <xf numFmtId="172" fontId="4" fillId="2" borderId="24" xfId="1" applyNumberFormat="1" applyFont="1" applyFill="1" applyBorder="1" applyAlignment="1">
      <alignment horizontal="right" vertical="top"/>
    </xf>
    <xf numFmtId="49" fontId="5" fillId="2" borderId="24" xfId="1" applyNumberFormat="1" applyFont="1" applyFill="1" applyBorder="1" applyAlignment="1">
      <alignment horizontal="right" vertical="top"/>
    </xf>
    <xf numFmtId="49" fontId="4" fillId="2" borderId="26" xfId="1" applyNumberFormat="1" applyFont="1" applyFill="1" applyBorder="1" applyAlignment="1">
      <alignment vertical="top" wrapText="1"/>
    </xf>
    <xf numFmtId="0" fontId="4" fillId="2" borderId="24" xfId="1" applyFont="1" applyFill="1" applyBorder="1" applyAlignment="1">
      <alignment horizontal="right" vertical="top"/>
    </xf>
    <xf numFmtId="49" fontId="5" fillId="4" borderId="28" xfId="1" applyNumberFormat="1" applyFont="1" applyFill="1" applyBorder="1" applyAlignment="1">
      <alignment horizontal="right" vertical="top"/>
    </xf>
    <xf numFmtId="4" fontId="5" fillId="5" borderId="28" xfId="1" applyNumberFormat="1" applyFont="1" applyFill="1" applyBorder="1" applyAlignment="1">
      <alignment horizontal="right" vertical="top"/>
    </xf>
    <xf numFmtId="4" fontId="4" fillId="6" borderId="9" xfId="1" applyNumberFormat="1" applyFont="1" applyFill="1" applyBorder="1" applyAlignment="1">
      <alignment horizontal="center" vertical="top"/>
    </xf>
    <xf numFmtId="2" fontId="4" fillId="2" borderId="24" xfId="1" applyNumberFormat="1" applyFont="1" applyFill="1" applyBorder="1" applyAlignment="1">
      <alignment horizontal="center" vertical="top"/>
    </xf>
    <xf numFmtId="0" fontId="5" fillId="2" borderId="24" xfId="1" applyFont="1" applyFill="1" applyBorder="1" applyAlignment="1">
      <alignment horizontal="right" vertical="top" wrapText="1"/>
    </xf>
    <xf numFmtId="49" fontId="4" fillId="2" borderId="26" xfId="1" applyNumberFormat="1" applyFont="1" applyFill="1" applyBorder="1" applyAlignment="1">
      <alignment horizontal="justify" vertical="top" wrapText="1"/>
    </xf>
    <xf numFmtId="0" fontId="5" fillId="2" borderId="24" xfId="1" applyFont="1" applyFill="1" applyBorder="1" applyAlignment="1">
      <alignment horizontal="center" vertical="top" wrapText="1"/>
    </xf>
    <xf numFmtId="0" fontId="4" fillId="2" borderId="24" xfId="1" applyFont="1" applyFill="1" applyBorder="1" applyAlignment="1">
      <alignment horizontal="right" vertical="top" wrapText="1"/>
    </xf>
    <xf numFmtId="0" fontId="4" fillId="2" borderId="24" xfId="1" applyFont="1" applyFill="1" applyBorder="1" applyAlignment="1">
      <alignment horizontal="center" vertical="top"/>
    </xf>
    <xf numFmtId="0" fontId="4" fillId="2" borderId="24" xfId="1" applyFont="1" applyFill="1" applyBorder="1" applyAlignment="1">
      <alignment horizontal="center" vertical="top" wrapText="1"/>
    </xf>
    <xf numFmtId="49" fontId="4" fillId="2" borderId="0" xfId="1" applyNumberFormat="1" applyFont="1" applyFill="1" applyBorder="1" applyAlignment="1">
      <alignment vertical="top" wrapText="1"/>
    </xf>
    <xf numFmtId="2" fontId="4" fillId="2" borderId="24" xfId="1" applyNumberFormat="1" applyFont="1" applyFill="1" applyBorder="1" applyAlignment="1">
      <alignment horizontal="center" vertical="top" wrapText="1"/>
    </xf>
    <xf numFmtId="2" fontId="5" fillId="2" borderId="24" xfId="1" applyNumberFormat="1" applyFont="1" applyFill="1" applyBorder="1" applyAlignment="1">
      <alignment horizontal="right" vertical="top" wrapText="1"/>
    </xf>
    <xf numFmtId="172" fontId="4" fillId="2" borderId="24" xfId="1" applyNumberFormat="1" applyFont="1" applyFill="1" applyBorder="1" applyAlignment="1">
      <alignment horizontal="right" vertical="top" wrapText="1"/>
    </xf>
    <xf numFmtId="2" fontId="4" fillId="2" borderId="24" xfId="1" applyNumberFormat="1" applyFont="1" applyFill="1" applyBorder="1" applyAlignment="1">
      <alignment horizontal="right" vertical="top" wrapText="1"/>
    </xf>
    <xf numFmtId="0" fontId="4" fillId="0" borderId="17" xfId="1" applyFont="1" applyBorder="1" applyAlignment="1">
      <alignment horizontal="right" vertical="top"/>
    </xf>
    <xf numFmtId="49" fontId="5" fillId="2" borderId="9" xfId="1" applyNumberFormat="1" applyFont="1" applyFill="1" applyBorder="1" applyAlignment="1">
      <alignment horizontal="right" vertical="top"/>
    </xf>
    <xf numFmtId="0" fontId="4" fillId="2" borderId="27" xfId="1" applyFont="1" applyFill="1" applyBorder="1" applyAlignment="1">
      <alignment horizontal="right" vertical="top"/>
    </xf>
    <xf numFmtId="0" fontId="4" fillId="2" borderId="27" xfId="1" applyFont="1" applyFill="1" applyBorder="1" applyAlignment="1">
      <alignment horizontal="justify" vertical="top" wrapText="1"/>
    </xf>
    <xf numFmtId="39" fontId="4" fillId="2" borderId="27" xfId="5" applyFont="1" applyFill="1" applyBorder="1" applyAlignment="1">
      <alignment horizontal="right" vertical="top" wrapText="1"/>
    </xf>
    <xf numFmtId="4" fontId="4" fillId="2" borderId="27" xfId="6" applyNumberFormat="1" applyFont="1" applyFill="1" applyBorder="1" applyAlignment="1">
      <alignment horizontal="right" vertical="top"/>
    </xf>
    <xf numFmtId="4" fontId="4" fillId="2" borderId="27" xfId="5" applyNumberFormat="1" applyFont="1" applyFill="1" applyBorder="1" applyAlignment="1">
      <alignment horizontal="right" vertical="top"/>
    </xf>
    <xf numFmtId="49" fontId="4" fillId="2" borderId="9" xfId="5" applyNumberFormat="1" applyFont="1" applyFill="1" applyBorder="1" applyAlignment="1">
      <alignment horizontal="right" vertical="top"/>
    </xf>
    <xf numFmtId="49" fontId="4" fillId="2" borderId="29" xfId="1" applyNumberFormat="1" applyFont="1" applyFill="1" applyBorder="1" applyAlignment="1">
      <alignment horizontal="right" vertical="top"/>
    </xf>
    <xf numFmtId="37" fontId="5" fillId="2" borderId="30" xfId="1" applyNumberFormat="1" applyFont="1" applyFill="1" applyBorder="1" applyAlignment="1">
      <alignment horizontal="right" vertical="top"/>
    </xf>
    <xf numFmtId="37" fontId="4" fillId="2" borderId="30" xfId="1" applyNumberFormat="1" applyFont="1" applyFill="1" applyBorder="1" applyAlignment="1">
      <alignment horizontal="center" vertical="top"/>
    </xf>
    <xf numFmtId="49" fontId="4" fillId="2" borderId="30" xfId="1" applyNumberFormat="1" applyFont="1" applyFill="1" applyBorder="1" applyAlignment="1">
      <alignment horizontal="center" vertical="top"/>
    </xf>
    <xf numFmtId="4" fontId="4" fillId="2" borderId="30" xfId="1" applyNumberFormat="1" applyFont="1" applyFill="1" applyBorder="1" applyAlignment="1">
      <alignment horizontal="right" vertical="top"/>
    </xf>
    <xf numFmtId="166" fontId="4" fillId="2" borderId="30" xfId="1" applyNumberFormat="1" applyFont="1" applyFill="1" applyBorder="1" applyAlignment="1">
      <alignment horizontal="right" vertical="top"/>
    </xf>
    <xf numFmtId="49" fontId="4" fillId="2" borderId="30" xfId="1" applyNumberFormat="1" applyFont="1" applyFill="1" applyBorder="1" applyAlignment="1">
      <alignment horizontal="right" vertical="top"/>
    </xf>
    <xf numFmtId="0" fontId="5" fillId="2" borderId="30" xfId="1" applyFont="1" applyFill="1" applyBorder="1" applyAlignment="1">
      <alignment horizontal="right" vertical="top"/>
    </xf>
    <xf numFmtId="4" fontId="5" fillId="2" borderId="23" xfId="1" applyNumberFormat="1" applyFont="1" applyFill="1" applyBorder="1" applyAlignment="1">
      <alignment horizontal="right" vertical="top"/>
    </xf>
    <xf numFmtId="0" fontId="4" fillId="2" borderId="30" xfId="1" applyFont="1" applyFill="1" applyBorder="1" applyAlignment="1">
      <alignment horizontal="right" vertical="top"/>
    </xf>
    <xf numFmtId="49" fontId="4" fillId="2" borderId="30" xfId="1" applyNumberFormat="1" applyFont="1" applyFill="1" applyBorder="1" applyAlignment="1">
      <alignment horizontal="left" vertical="top" wrapText="1"/>
    </xf>
    <xf numFmtId="44" fontId="4" fillId="2" borderId="30" xfId="7" applyFont="1" applyFill="1" applyBorder="1" applyAlignment="1">
      <alignment horizontal="center" vertical="top"/>
    </xf>
    <xf numFmtId="44" fontId="5" fillId="2" borderId="30" xfId="7" applyFont="1" applyFill="1" applyBorder="1" applyAlignment="1">
      <alignment horizontal="right" vertical="top"/>
    </xf>
    <xf numFmtId="49" fontId="5" fillId="4" borderId="6" xfId="1" applyNumberFormat="1" applyFont="1" applyFill="1" applyBorder="1" applyAlignment="1">
      <alignment horizontal="right" vertical="top"/>
    </xf>
    <xf numFmtId="4" fontId="5" fillId="5" borderId="30" xfId="1" applyNumberFormat="1" applyFont="1" applyFill="1" applyBorder="1" applyAlignment="1">
      <alignment horizontal="right" vertical="top"/>
    </xf>
    <xf numFmtId="0" fontId="4" fillId="2" borderId="30" xfId="1" applyFont="1" applyFill="1" applyBorder="1" applyAlignment="1">
      <alignment horizontal="center" vertical="top"/>
    </xf>
    <xf numFmtId="164" fontId="4" fillId="2" borderId="30" xfId="3" applyFont="1" applyFill="1" applyBorder="1" applyAlignment="1">
      <alignment vertical="top"/>
    </xf>
    <xf numFmtId="0" fontId="4" fillId="2" borderId="17" xfId="1" applyFont="1" applyFill="1" applyBorder="1" applyAlignment="1">
      <alignment horizontal="right" vertical="top"/>
    </xf>
    <xf numFmtId="49" fontId="5" fillId="6" borderId="30" xfId="1" applyNumberFormat="1" applyFont="1" applyFill="1" applyBorder="1" applyAlignment="1">
      <alignment horizontal="center" vertical="top"/>
    </xf>
    <xf numFmtId="39" fontId="5" fillId="6" borderId="30" xfId="1" applyNumberFormat="1" applyFont="1" applyFill="1" applyBorder="1" applyAlignment="1">
      <alignment horizontal="right" vertical="top" wrapText="1"/>
    </xf>
    <xf numFmtId="49" fontId="5" fillId="6" borderId="30" xfId="1" applyNumberFormat="1" applyFont="1" applyFill="1" applyBorder="1" applyAlignment="1">
      <alignment horizontal="right" vertical="top"/>
    </xf>
    <xf numFmtId="49" fontId="4" fillId="6" borderId="30" xfId="1" applyNumberFormat="1" applyFont="1" applyFill="1" applyBorder="1" applyAlignment="1">
      <alignment horizontal="right" vertical="top"/>
    </xf>
    <xf numFmtId="39" fontId="4" fillId="6" borderId="30" xfId="1" applyNumberFormat="1" applyFont="1" applyFill="1" applyBorder="1" applyAlignment="1">
      <alignment vertical="top" wrapText="1"/>
    </xf>
    <xf numFmtId="39" fontId="4" fillId="6" borderId="30" xfId="1" applyNumberFormat="1" applyFont="1" applyFill="1" applyBorder="1" applyAlignment="1">
      <alignment horizontal="center" vertical="top" wrapText="1"/>
    </xf>
    <xf numFmtId="49" fontId="4" fillId="6" borderId="15" xfId="1" applyNumberFormat="1" applyFont="1" applyFill="1" applyBorder="1" applyAlignment="1">
      <alignment horizontal="right" vertical="top"/>
    </xf>
    <xf numFmtId="39" fontId="4" fillId="6" borderId="15" xfId="1" applyNumberFormat="1" applyFont="1" applyFill="1" applyBorder="1" applyAlignment="1">
      <alignment vertical="top" wrapText="1"/>
    </xf>
    <xf numFmtId="49" fontId="4" fillId="6" borderId="15" xfId="1" applyNumberFormat="1" applyFont="1" applyFill="1" applyBorder="1" applyAlignment="1">
      <alignment horizontal="center" vertical="top"/>
    </xf>
    <xf numFmtId="39" fontId="4" fillId="6" borderId="15" xfId="1" applyNumberFormat="1" applyFont="1" applyFill="1" applyBorder="1" applyAlignment="1">
      <alignment horizontal="center" vertical="top" wrapText="1"/>
    </xf>
    <xf numFmtId="39" fontId="4" fillId="6" borderId="15" xfId="1" applyNumberFormat="1" applyFont="1" applyFill="1" applyBorder="1" applyAlignment="1">
      <alignment horizontal="right" vertical="top" wrapText="1"/>
    </xf>
    <xf numFmtId="49" fontId="4" fillId="6" borderId="30" xfId="1" applyNumberFormat="1" applyFont="1" applyFill="1" applyBorder="1" applyAlignment="1">
      <alignment horizontal="center" vertical="top"/>
    </xf>
    <xf numFmtId="39" fontId="4" fillId="6" borderId="30" xfId="1" applyNumberFormat="1" applyFont="1" applyFill="1" applyBorder="1" applyAlignment="1">
      <alignment horizontal="right" vertical="top" wrapText="1"/>
    </xf>
    <xf numFmtId="4" fontId="4" fillId="2" borderId="15" xfId="6" applyNumberFormat="1" applyFont="1" applyFill="1" applyBorder="1" applyAlignment="1">
      <alignment horizontal="right" vertical="top"/>
    </xf>
    <xf numFmtId="4" fontId="4" fillId="2" borderId="31" xfId="1" applyNumberFormat="1" applyFont="1" applyFill="1" applyBorder="1" applyAlignment="1">
      <alignment horizontal="right" vertical="top"/>
    </xf>
    <xf numFmtId="0" fontId="4" fillId="6" borderId="0" xfId="1" applyFont="1" applyFill="1" applyBorder="1" applyAlignment="1">
      <alignment horizontal="justify" vertical="top" wrapText="1" shrinkToFit="1"/>
    </xf>
    <xf numFmtId="0" fontId="4" fillId="6" borderId="30" xfId="1" applyFont="1" applyFill="1" applyBorder="1" applyAlignment="1">
      <alignment horizontal="right" vertical="top"/>
    </xf>
    <xf numFmtId="0" fontId="5" fillId="6" borderId="0" xfId="1" applyFont="1" applyFill="1" applyBorder="1" applyAlignment="1">
      <alignment vertical="top"/>
    </xf>
    <xf numFmtId="4" fontId="2" fillId="5" borderId="15" xfId="1" applyNumberFormat="1" applyFont="1" applyFill="1" applyBorder="1" applyAlignment="1">
      <alignment horizontal="right" vertical="top"/>
    </xf>
    <xf numFmtId="0" fontId="5" fillId="6" borderId="30" xfId="1" applyFont="1" applyFill="1" applyBorder="1" applyAlignment="1">
      <alignment horizontal="right" vertical="top"/>
    </xf>
    <xf numFmtId="49" fontId="5" fillId="2" borderId="30" xfId="1" applyNumberFormat="1" applyFont="1" applyFill="1" applyBorder="1" applyAlignment="1">
      <alignment horizontal="right" vertical="top" wrapText="1"/>
    </xf>
    <xf numFmtId="49" fontId="5" fillId="2" borderId="30" xfId="1" applyNumberFormat="1" applyFont="1" applyFill="1" applyBorder="1" applyAlignment="1">
      <alignment vertical="top" wrapText="1"/>
    </xf>
    <xf numFmtId="173" fontId="5" fillId="2" borderId="30" xfId="1" applyNumberFormat="1" applyFont="1" applyFill="1" applyBorder="1" applyAlignment="1">
      <alignment horizontal="center" vertical="top" wrapText="1"/>
    </xf>
    <xf numFmtId="173" fontId="5" fillId="2" borderId="30" xfId="1" applyNumberFormat="1" applyFont="1" applyFill="1" applyBorder="1" applyAlignment="1">
      <alignment horizontal="right" vertical="top" wrapText="1"/>
    </xf>
    <xf numFmtId="2" fontId="4" fillId="2" borderId="30" xfId="1" applyNumberFormat="1" applyFont="1" applyFill="1" applyBorder="1" applyAlignment="1">
      <alignment horizontal="right" vertical="top"/>
    </xf>
    <xf numFmtId="4" fontId="4" fillId="2" borderId="30" xfId="1" applyNumberFormat="1" applyFont="1" applyFill="1" applyBorder="1" applyAlignment="1">
      <alignment horizontal="right" vertical="top" wrapText="1"/>
    </xf>
    <xf numFmtId="49" fontId="4" fillId="2" borderId="30" xfId="1" applyNumberFormat="1" applyFont="1" applyFill="1" applyBorder="1" applyAlignment="1">
      <alignment vertical="top" wrapText="1"/>
    </xf>
    <xf numFmtId="172" fontId="4" fillId="2" borderId="30" xfId="1" applyNumberFormat="1" applyFont="1" applyFill="1" applyBorder="1" applyAlignment="1">
      <alignment horizontal="right" vertical="top"/>
    </xf>
    <xf numFmtId="49" fontId="4" fillId="2" borderId="30" xfId="1" applyNumberFormat="1" applyFont="1" applyFill="1" applyBorder="1" applyAlignment="1">
      <alignment horizontal="center" vertical="top" wrapText="1"/>
    </xf>
    <xf numFmtId="4" fontId="5" fillId="2" borderId="30" xfId="1" applyNumberFormat="1" applyFont="1" applyFill="1" applyBorder="1" applyAlignment="1">
      <alignment horizontal="right" vertical="top" wrapText="1"/>
    </xf>
    <xf numFmtId="49" fontId="4" fillId="2" borderId="30" xfId="5" applyNumberFormat="1" applyFont="1" applyFill="1" applyBorder="1" applyAlignment="1">
      <alignment horizontal="right" vertical="top"/>
    </xf>
    <xf numFmtId="176" fontId="4" fillId="2" borderId="30" xfId="18" applyNumberFormat="1" applyFont="1" applyFill="1" applyBorder="1" applyAlignment="1">
      <alignment horizontal="center" vertical="top"/>
    </xf>
    <xf numFmtId="49" fontId="4" fillId="2" borderId="30" xfId="8" applyNumberFormat="1" applyFont="1" applyFill="1" applyBorder="1" applyAlignment="1">
      <alignment horizontal="right" vertical="top"/>
    </xf>
    <xf numFmtId="49" fontId="4" fillId="2" borderId="30" xfId="8" applyNumberFormat="1" applyFont="1" applyFill="1" applyBorder="1" applyAlignment="1">
      <alignment vertical="top" wrapText="1"/>
    </xf>
    <xf numFmtId="176" fontId="5" fillId="4" borderId="6" xfId="1" applyNumberFormat="1" applyFont="1" applyFill="1" applyBorder="1" applyAlignment="1">
      <alignment vertical="top"/>
    </xf>
    <xf numFmtId="176" fontId="5" fillId="4" borderId="32" xfId="1" applyNumberFormat="1" applyFont="1" applyFill="1" applyBorder="1" applyAlignment="1">
      <alignment vertical="top"/>
    </xf>
    <xf numFmtId="4" fontId="5" fillId="5" borderId="33" xfId="1" applyNumberFormat="1" applyFont="1" applyFill="1" applyBorder="1" applyAlignment="1">
      <alignment horizontal="right" vertical="top"/>
    </xf>
    <xf numFmtId="49" fontId="5" fillId="6" borderId="9" xfId="1" applyNumberFormat="1" applyFont="1" applyFill="1" applyBorder="1" applyAlignment="1">
      <alignment horizontal="center" vertical="top" wrapText="1"/>
    </xf>
    <xf numFmtId="4" fontId="4" fillId="2" borderId="9" xfId="1" applyNumberFormat="1" applyFont="1" applyFill="1" applyBorder="1" applyAlignment="1">
      <alignment horizontal="right" vertical="top" wrapText="1"/>
    </xf>
    <xf numFmtId="49" fontId="4" fillId="2" borderId="15" xfId="1" applyNumberFormat="1" applyFont="1" applyFill="1" applyBorder="1" applyAlignment="1">
      <alignment vertical="top" wrapText="1"/>
    </xf>
    <xf numFmtId="4" fontId="4" fillId="2" borderId="15" xfId="1" applyNumberFormat="1" applyFont="1" applyFill="1" applyBorder="1" applyAlignment="1">
      <alignment vertical="top" wrapText="1"/>
    </xf>
    <xf numFmtId="49" fontId="4" fillId="2" borderId="15" xfId="1" applyNumberFormat="1" applyFont="1" applyFill="1" applyBorder="1" applyAlignment="1">
      <alignment horizontal="center" vertical="top" wrapText="1"/>
    </xf>
    <xf numFmtId="4" fontId="4" fillId="2" borderId="15" xfId="1" applyNumberFormat="1" applyFont="1" applyFill="1" applyBorder="1" applyAlignment="1">
      <alignment horizontal="right" vertical="top" wrapText="1"/>
    </xf>
    <xf numFmtId="4" fontId="5" fillId="5" borderId="34" xfId="1" applyNumberFormat="1" applyFont="1" applyFill="1" applyBorder="1" applyAlignment="1">
      <alignment horizontal="right" vertical="top"/>
    </xf>
    <xf numFmtId="0" fontId="5" fillId="2" borderId="17" xfId="1" applyFont="1" applyFill="1" applyBorder="1" applyAlignment="1">
      <alignment horizontal="right" vertical="top" wrapText="1"/>
    </xf>
    <xf numFmtId="49" fontId="5" fillId="6" borderId="9" xfId="1" applyNumberFormat="1" applyFont="1" applyFill="1" applyBorder="1" applyAlignment="1">
      <alignment horizontal="right" vertical="top" wrapText="1"/>
    </xf>
    <xf numFmtId="0" fontId="5" fillId="2" borderId="15" xfId="1" applyFont="1" applyFill="1" applyBorder="1" applyAlignment="1">
      <alignment horizontal="right" vertical="top" wrapText="1"/>
    </xf>
    <xf numFmtId="176" fontId="5" fillId="4" borderId="15" xfId="1" applyNumberFormat="1" applyFont="1" applyFill="1" applyBorder="1" applyAlignment="1">
      <alignment vertical="top"/>
    </xf>
    <xf numFmtId="4" fontId="5" fillId="5" borderId="35" xfId="1" applyNumberFormat="1" applyFont="1" applyFill="1" applyBorder="1" applyAlignment="1">
      <alignment horizontal="right" vertical="top"/>
    </xf>
    <xf numFmtId="0" fontId="5" fillId="0" borderId="9" xfId="1" applyFont="1" applyBorder="1" applyAlignment="1">
      <alignment horizontal="right" vertical="top"/>
    </xf>
    <xf numFmtId="44" fontId="4" fillId="0" borderId="12" xfId="7" applyFont="1" applyBorder="1" applyAlignment="1">
      <alignment horizontal="right" vertical="top"/>
    </xf>
    <xf numFmtId="49" fontId="4" fillId="0" borderId="17" xfId="5" applyNumberFormat="1" applyFont="1" applyBorder="1" applyAlignment="1">
      <alignment horizontal="center" vertical="top"/>
    </xf>
    <xf numFmtId="4" fontId="5" fillId="0" borderId="9" xfId="5" applyNumberFormat="1" applyFont="1" applyBorder="1" applyAlignment="1">
      <alignment horizontal="right" vertical="top"/>
    </xf>
    <xf numFmtId="44" fontId="5" fillId="0" borderId="12" xfId="7" applyFont="1" applyBorder="1" applyAlignment="1">
      <alignment horizontal="right" vertical="top"/>
    </xf>
    <xf numFmtId="44" fontId="4" fillId="0" borderId="9" xfId="7" applyFont="1" applyBorder="1" applyAlignment="1">
      <alignment horizontal="right" vertical="top" wrapText="1"/>
    </xf>
    <xf numFmtId="49" fontId="5" fillId="4" borderId="15" xfId="1" applyNumberFormat="1" applyFont="1" applyFill="1" applyBorder="1" applyAlignment="1">
      <alignment horizontal="center" vertical="top"/>
    </xf>
    <xf numFmtId="39" fontId="5" fillId="4" borderId="15" xfId="1" applyNumberFormat="1" applyFont="1" applyFill="1" applyBorder="1" applyAlignment="1">
      <alignment horizontal="right" vertical="top" wrapText="1"/>
    </xf>
    <xf numFmtId="172" fontId="4" fillId="2" borderId="9" xfId="1" applyNumberFormat="1" applyFont="1" applyFill="1" applyBorder="1" applyAlignment="1">
      <alignment horizontal="right" vertical="top" wrapText="1"/>
    </xf>
    <xf numFmtId="49" fontId="5" fillId="2" borderId="9" xfId="1" applyNumberFormat="1" applyFont="1" applyFill="1" applyBorder="1" applyAlignment="1">
      <alignment horizontal="right" vertical="top" wrapText="1"/>
    </xf>
    <xf numFmtId="1" fontId="2" fillId="6" borderId="9" xfId="5" applyNumberFormat="1" applyFont="1" applyFill="1" applyBorder="1" applyAlignment="1">
      <alignment horizontal="center" vertical="top"/>
    </xf>
    <xf numFmtId="39" fontId="2" fillId="6" borderId="9" xfId="5" applyFont="1" applyFill="1" applyBorder="1" applyAlignment="1">
      <alignment horizontal="justify" vertical="top" wrapText="1"/>
    </xf>
    <xf numFmtId="39" fontId="2" fillId="6" borderId="9" xfId="5" applyFont="1" applyFill="1" applyBorder="1" applyAlignment="1">
      <alignment horizontal="right" vertical="top" wrapText="1"/>
    </xf>
    <xf numFmtId="39" fontId="2" fillId="6" borderId="9" xfId="5" applyFont="1" applyFill="1" applyBorder="1" applyAlignment="1">
      <alignment horizontal="center" vertical="top" wrapText="1"/>
    </xf>
    <xf numFmtId="164" fontId="3" fillId="6" borderId="9" xfId="10" applyFont="1" applyFill="1" applyBorder="1" applyAlignment="1" applyProtection="1">
      <alignment horizontal="right" vertical="top" wrapText="1"/>
      <protection locked="0"/>
    </xf>
    <xf numFmtId="4" fontId="4" fillId="6" borderId="9" xfId="5" applyNumberFormat="1" applyFont="1" applyFill="1" applyBorder="1" applyAlignment="1">
      <alignment vertical="top"/>
    </xf>
    <xf numFmtId="37" fontId="3" fillId="0" borderId="9" xfId="5" applyNumberFormat="1" applyFont="1" applyBorder="1" applyAlignment="1">
      <alignment vertical="top"/>
    </xf>
    <xf numFmtId="39" fontId="3" fillId="6" borderId="9" xfId="5" applyFont="1" applyFill="1" applyBorder="1" applyAlignment="1">
      <alignment vertical="top" wrapText="1"/>
    </xf>
    <xf numFmtId="39" fontId="3" fillId="0" borderId="9" xfId="5" applyFont="1" applyBorder="1" applyAlignment="1">
      <alignment horizontal="right" vertical="top" wrapText="1"/>
    </xf>
    <xf numFmtId="4" fontId="3" fillId="0" borderId="9" xfId="5" applyNumberFormat="1" applyFont="1" applyBorder="1" applyAlignment="1" applyProtection="1">
      <alignment vertical="top"/>
      <protection locked="0"/>
    </xf>
    <xf numFmtId="39" fontId="3" fillId="6" borderId="9" xfId="5" applyFont="1" applyFill="1" applyBorder="1" applyAlignment="1">
      <alignment horizontal="justify" vertical="top" wrapText="1"/>
    </xf>
    <xf numFmtId="39" fontId="3" fillId="0" borderId="9" xfId="5" applyFont="1" applyBorder="1" applyAlignment="1">
      <alignment horizontal="center" vertical="top" wrapText="1"/>
    </xf>
    <xf numFmtId="4" fontId="3" fillId="6" borderId="9" xfId="5" applyNumberFormat="1" applyFont="1" applyFill="1" applyBorder="1" applyAlignment="1" applyProtection="1">
      <alignment vertical="top"/>
      <protection locked="0"/>
    </xf>
    <xf numFmtId="1" fontId="3" fillId="0" borderId="9" xfId="5" applyNumberFormat="1" applyFont="1" applyBorder="1" applyAlignment="1">
      <alignment horizontal="right" vertical="top"/>
    </xf>
    <xf numFmtId="39" fontId="3" fillId="0" borderId="9" xfId="5" applyFont="1" applyBorder="1" applyAlignment="1" applyProtection="1">
      <alignment horizontal="right" vertical="top" wrapText="1"/>
      <protection locked="0"/>
    </xf>
    <xf numFmtId="49" fontId="5" fillId="7" borderId="7" xfId="1" applyNumberFormat="1" applyFont="1" applyFill="1" applyBorder="1" applyAlignment="1">
      <alignment horizontal="center" vertical="top"/>
    </xf>
    <xf numFmtId="4" fontId="5" fillId="7" borderId="7" xfId="1" applyNumberFormat="1" applyFont="1" applyFill="1" applyBorder="1" applyAlignment="1">
      <alignment horizontal="right" vertical="top"/>
    </xf>
    <xf numFmtId="4" fontId="5" fillId="7" borderId="15" xfId="1" applyNumberFormat="1" applyFont="1" applyFill="1" applyBorder="1" applyAlignment="1">
      <alignment horizontal="right" vertical="top"/>
    </xf>
    <xf numFmtId="4" fontId="2" fillId="2" borderId="9" xfId="1" applyNumberFormat="1" applyFont="1" applyFill="1" applyBorder="1" applyAlignment="1">
      <alignment horizontal="right" vertical="top"/>
    </xf>
    <xf numFmtId="0" fontId="4" fillId="2" borderId="29" xfId="1" applyFont="1" applyFill="1" applyBorder="1" applyAlignment="1">
      <alignment horizontal="center" vertical="top"/>
    </xf>
    <xf numFmtId="0" fontId="4" fillId="2" borderId="0" xfId="1" applyFont="1" applyFill="1" applyBorder="1" applyAlignment="1">
      <alignment vertical="top"/>
    </xf>
    <xf numFmtId="0" fontId="4" fillId="2" borderId="0" xfId="1" applyFont="1" applyFill="1" applyBorder="1" applyAlignment="1">
      <alignment horizontal="center" vertical="top"/>
    </xf>
    <xf numFmtId="4" fontId="4" fillId="2" borderId="12" xfId="1" applyNumberFormat="1" applyFont="1" applyFill="1" applyBorder="1" applyAlignment="1">
      <alignment horizontal="right" vertical="top"/>
    </xf>
    <xf numFmtId="49" fontId="5" fillId="7" borderId="15" xfId="1" applyNumberFormat="1" applyFont="1" applyFill="1" applyBorder="1" applyAlignment="1">
      <alignment horizontal="center" vertical="top"/>
    </xf>
    <xf numFmtId="39" fontId="5" fillId="7" borderId="15" xfId="1" applyNumberFormat="1" applyFont="1" applyFill="1" applyBorder="1" applyAlignment="1">
      <alignment horizontal="right" vertical="top" wrapText="1"/>
    </xf>
    <xf numFmtId="39" fontId="5" fillId="7" borderId="15" xfId="1" applyNumberFormat="1" applyFont="1" applyFill="1" applyBorder="1" applyAlignment="1">
      <alignment horizontal="center" vertical="top" wrapText="1"/>
    </xf>
    <xf numFmtId="4" fontId="5" fillId="7" borderId="15" xfId="1" applyNumberFormat="1" applyFont="1" applyFill="1" applyBorder="1" applyAlignment="1">
      <alignment vertical="top"/>
    </xf>
    <xf numFmtId="4" fontId="4" fillId="2" borderId="36" xfId="5" applyNumberFormat="1" applyFont="1" applyFill="1" applyBorder="1" applyAlignment="1">
      <alignment horizontal="right" vertical="top"/>
    </xf>
    <xf numFmtId="4" fontId="4" fillId="2" borderId="5" xfId="1" applyNumberFormat="1" applyFont="1" applyFill="1" applyBorder="1" applyAlignment="1">
      <alignment horizontal="right" vertical="top"/>
    </xf>
    <xf numFmtId="0" fontId="4" fillId="2" borderId="37" xfId="1" applyFont="1" applyFill="1" applyBorder="1" applyAlignment="1">
      <alignment horizontal="right" vertical="top" wrapText="1"/>
    </xf>
    <xf numFmtId="4" fontId="4" fillId="2" borderId="5" xfId="5" applyNumberFormat="1" applyFont="1" applyFill="1" applyBorder="1" applyAlignment="1">
      <alignment horizontal="right" vertical="top"/>
    </xf>
    <xf numFmtId="172" fontId="4" fillId="2" borderId="37" xfId="1" applyNumberFormat="1" applyFont="1" applyFill="1" applyBorder="1" applyAlignment="1">
      <alignment horizontal="right" vertical="top" wrapText="1"/>
    </xf>
    <xf numFmtId="172" fontId="4" fillId="2" borderId="37" xfId="1" applyNumberFormat="1" applyFont="1" applyFill="1" applyBorder="1" applyAlignment="1">
      <alignment horizontal="right" vertical="top"/>
    </xf>
    <xf numFmtId="0" fontId="2" fillId="6" borderId="0" xfId="14" applyFont="1" applyFill="1" applyBorder="1" applyAlignment="1">
      <alignment vertical="top"/>
    </xf>
    <xf numFmtId="0" fontId="3" fillId="6" borderId="0" xfId="14" applyFont="1" applyFill="1" applyBorder="1" applyAlignment="1">
      <alignment vertical="top"/>
    </xf>
    <xf numFmtId="49" fontId="2" fillId="2" borderId="0" xfId="1" applyNumberFormat="1" applyFont="1" applyFill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2" borderId="0" xfId="4" applyFont="1" applyFill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3" fillId="6" borderId="0" xfId="14" applyFont="1" applyFill="1" applyBorder="1" applyAlignment="1">
      <alignment horizontal="left" vertical="top" wrapText="1"/>
    </xf>
    <xf numFmtId="0" fontId="2" fillId="2" borderId="0" xfId="1" applyFont="1" applyFill="1" applyAlignment="1">
      <alignment horizontal="center" vertical="top" wrapText="1"/>
    </xf>
    <xf numFmtId="0" fontId="2" fillId="2" borderId="0" xfId="2" applyFont="1" applyFill="1" applyAlignment="1">
      <alignment horizontal="center" vertical="top" wrapText="1"/>
    </xf>
    <xf numFmtId="0" fontId="2" fillId="6" borderId="0" xfId="4" applyFont="1" applyFill="1" applyAlignment="1">
      <alignment horizontal="center" vertical="top"/>
    </xf>
    <xf numFmtId="0" fontId="2" fillId="2" borderId="0" xfId="1" applyFont="1" applyFill="1" applyAlignment="1">
      <alignment vertical="top" wrapText="1"/>
    </xf>
  </cellXfs>
  <cellStyles count="28">
    <cellStyle name="Comma 3" xfId="10"/>
    <cellStyle name="Millares 10 2 2 2" xfId="6"/>
    <cellStyle name="Millares 10 2 2 2 2" xfId="25"/>
    <cellStyle name="Millares 10 3" xfId="27"/>
    <cellStyle name="Millares 11 2" xfId="21"/>
    <cellStyle name="Millares 2" xfId="3"/>
    <cellStyle name="Millares 2 3 4" xfId="9"/>
    <cellStyle name="Millares 5" xfId="11"/>
    <cellStyle name="Millares 5 2 2" xfId="18"/>
    <cellStyle name="Millares 5 3 2" xfId="13"/>
    <cellStyle name="Moneda 2" xfId="7"/>
    <cellStyle name="Normal" xfId="0" builtinId="0"/>
    <cellStyle name="Normal 10 2 2" xfId="4"/>
    <cellStyle name="Normal 10 2 2 2" xfId="24"/>
    <cellStyle name="Normal 19 2" xfId="2"/>
    <cellStyle name="Normal 2" xfId="1"/>
    <cellStyle name="Normal 2 10" xfId="20"/>
    <cellStyle name="Normal 2 2" xfId="8"/>
    <cellStyle name="Normal 2 2 2 2" xfId="14"/>
    <cellStyle name="Normal 2 3 2" xfId="16"/>
    <cellStyle name="Normal 2 5" xfId="19"/>
    <cellStyle name="Normal 4" xfId="23"/>
    <cellStyle name="Normal 5 2 2" xfId="15"/>
    <cellStyle name="Normal 8" xfId="5"/>
    <cellStyle name="Normal_50-09 EXTENSION LINEA LA CUARENTA Y CABUYA 2" xfId="17"/>
    <cellStyle name="Normal_Hoja1" xfId="12"/>
    <cellStyle name="Normal_Presupuesto Terminaciones Edificio Mantenimiento Nave I " xfId="26"/>
    <cellStyle name="Porcentaje 2" xfId="22"/>
  </cellStyles>
  <dxfs count="2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indexed="22"/>
        </patternFill>
      </fill>
    </dxf>
    <dxf>
      <font>
        <color rgb="FF9C0006"/>
      </font>
      <fill>
        <patternFill>
          <bgColor indexed="22"/>
        </patternFill>
      </fill>
    </dxf>
    <dxf>
      <font>
        <color rgb="FF9C0006"/>
      </font>
      <fill>
        <patternFill>
          <bgColor indexed="22"/>
        </patternFill>
      </fill>
    </dxf>
    <dxf>
      <font>
        <color rgb="FF9C0006"/>
      </font>
      <fill>
        <patternFill>
          <bgColor indexed="22"/>
        </patternFill>
      </fill>
    </dxf>
    <dxf>
      <font>
        <color rgb="FF9C0006"/>
      </font>
      <fill>
        <patternFill>
          <bgColor indexed="22"/>
        </patternFill>
      </fill>
    </dxf>
    <dxf>
      <font>
        <color rgb="FF9C0006"/>
      </font>
      <fill>
        <patternFill>
          <bgColor indexed="22"/>
        </patternFill>
      </fill>
    </dxf>
    <dxf>
      <font>
        <color rgb="FF9C0006"/>
      </font>
      <fill>
        <patternFill>
          <bgColor indexed="22"/>
        </patternFill>
      </fill>
    </dxf>
    <dxf>
      <font>
        <color rgb="FF9C0006"/>
      </font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2"/>
  <sheetViews>
    <sheetView showGridLines="0" showZeros="0" tabSelected="1" view="pageBreakPreview" topLeftCell="A1738" zoomScale="130" zoomScaleNormal="85" zoomScaleSheetLayoutView="130" workbookViewId="0">
      <selection activeCell="H1750" sqref="H1750"/>
    </sheetView>
  </sheetViews>
  <sheetFormatPr baseColWidth="10" defaultColWidth="9.140625" defaultRowHeight="12.75" x14ac:dyDescent="0.25"/>
  <cols>
    <col min="1" max="1" width="8.140625" style="246" customWidth="1"/>
    <col min="2" max="2" width="69.42578125" style="19" customWidth="1"/>
    <col min="3" max="3" width="11.7109375" style="19" customWidth="1"/>
    <col min="4" max="4" width="7.42578125" style="246" customWidth="1"/>
    <col min="5" max="5" width="14" style="249" customWidth="1"/>
    <col min="6" max="6" width="17.5703125" style="250" customWidth="1"/>
    <col min="7" max="7" width="17.28515625" style="19" customWidth="1"/>
    <col min="8" max="8" width="19" style="19" customWidth="1"/>
    <col min="9" max="9" width="20.5703125" style="19" customWidth="1"/>
    <col min="10" max="10" width="18" style="19" customWidth="1"/>
    <col min="11" max="11" width="15" style="19" customWidth="1"/>
    <col min="12" max="12" width="12.28515625" style="19" customWidth="1"/>
    <col min="13" max="16384" width="9.140625" style="19"/>
  </cols>
  <sheetData>
    <row r="1" spans="1:12" x14ac:dyDescent="0.25">
      <c r="A1" s="591"/>
      <c r="B1" s="591"/>
      <c r="C1" s="592"/>
      <c r="D1" s="592"/>
      <c r="E1" s="592"/>
      <c r="F1" s="592"/>
    </row>
    <row r="2" spans="1:12" x14ac:dyDescent="0.25">
      <c r="A2" s="591"/>
      <c r="B2" s="591"/>
      <c r="C2" s="592"/>
      <c r="D2" s="592"/>
      <c r="E2" s="592"/>
      <c r="F2" s="592"/>
    </row>
    <row r="3" spans="1:12" x14ac:dyDescent="0.25">
      <c r="A3" s="593"/>
      <c r="B3" s="593"/>
      <c r="C3" s="593"/>
      <c r="D3" s="593"/>
      <c r="E3" s="593"/>
      <c r="F3" s="593"/>
    </row>
    <row r="4" spans="1:12" s="28" customFormat="1" x14ac:dyDescent="0.25">
      <c r="A4" s="593"/>
      <c r="B4" s="593"/>
      <c r="C4" s="593"/>
      <c r="D4" s="593"/>
      <c r="E4" s="593"/>
      <c r="F4" s="593"/>
    </row>
    <row r="5" spans="1:12" s="28" customFormat="1" x14ac:dyDescent="0.25">
      <c r="A5" s="308"/>
      <c r="B5" s="308"/>
      <c r="C5" s="308"/>
      <c r="D5" s="308"/>
      <c r="E5" s="308"/>
      <c r="F5" s="308"/>
    </row>
    <row r="6" spans="1:12" s="252" customFormat="1" x14ac:dyDescent="0.25">
      <c r="A6" s="594" t="s">
        <v>1545</v>
      </c>
      <c r="B6" s="594"/>
      <c r="C6" s="594"/>
      <c r="D6" s="594"/>
      <c r="E6" s="240"/>
      <c r="F6" s="241"/>
      <c r="G6" s="251"/>
      <c r="H6" s="251"/>
      <c r="I6" s="251"/>
      <c r="J6" s="251"/>
      <c r="K6" s="251"/>
      <c r="L6" s="251"/>
    </row>
    <row r="7" spans="1:12" x14ac:dyDescent="0.25">
      <c r="A7" s="586" t="s">
        <v>1331</v>
      </c>
      <c r="B7" s="587"/>
      <c r="C7" s="2" t="s">
        <v>1332</v>
      </c>
      <c r="D7" s="3"/>
      <c r="E7" s="4"/>
      <c r="F7" s="22"/>
    </row>
    <row r="8" spans="1:12" x14ac:dyDescent="0.25">
      <c r="A8" s="586" t="s">
        <v>1695</v>
      </c>
      <c r="B8" s="587"/>
      <c r="C8" s="2"/>
      <c r="D8" s="3"/>
      <c r="E8" s="4"/>
      <c r="F8" s="22"/>
    </row>
    <row r="9" spans="1:12" s="1" customFormat="1" x14ac:dyDescent="0.25">
      <c r="A9" s="588" t="s">
        <v>1694</v>
      </c>
      <c r="B9" s="589"/>
      <c r="C9" s="589"/>
      <c r="D9" s="589"/>
      <c r="E9" s="589"/>
      <c r="F9" s="589"/>
      <c r="G9" s="19"/>
      <c r="H9" s="19"/>
      <c r="I9" s="19"/>
      <c r="J9" s="19"/>
      <c r="K9" s="19"/>
      <c r="L9" s="19"/>
    </row>
    <row r="10" spans="1:12" s="1" customFormat="1" x14ac:dyDescent="0.25">
      <c r="A10" s="338" t="s">
        <v>0</v>
      </c>
      <c r="B10" s="339" t="s">
        <v>1</v>
      </c>
      <c r="C10" s="340" t="s">
        <v>2</v>
      </c>
      <c r="D10" s="339" t="s">
        <v>3</v>
      </c>
      <c r="E10" s="341" t="s">
        <v>4</v>
      </c>
      <c r="F10" s="342" t="s">
        <v>5</v>
      </c>
      <c r="G10" s="19"/>
      <c r="H10" s="19"/>
      <c r="I10" s="19"/>
      <c r="J10" s="19"/>
      <c r="K10" s="19"/>
      <c r="L10" s="19"/>
    </row>
    <row r="11" spans="1:12" s="1" customFormat="1" x14ac:dyDescent="0.25">
      <c r="A11" s="343"/>
      <c r="B11" s="72"/>
      <c r="C11" s="73"/>
      <c r="D11" s="74"/>
      <c r="E11" s="61"/>
      <c r="F11" s="61"/>
      <c r="G11" s="19"/>
      <c r="H11" s="19"/>
      <c r="I11" s="19"/>
      <c r="J11" s="19"/>
      <c r="K11" s="19"/>
      <c r="L11" s="19"/>
    </row>
    <row r="12" spans="1:12" s="1" customFormat="1" x14ac:dyDescent="0.25">
      <c r="A12" s="343" t="s">
        <v>6</v>
      </c>
      <c r="B12" s="72" t="s">
        <v>7</v>
      </c>
      <c r="C12" s="73"/>
      <c r="D12" s="74"/>
      <c r="E12" s="61"/>
      <c r="F12" s="61"/>
      <c r="G12" s="19"/>
      <c r="H12" s="19"/>
      <c r="I12" s="19"/>
      <c r="J12" s="19"/>
      <c r="K12" s="19"/>
      <c r="L12" s="19"/>
    </row>
    <row r="13" spans="1:12" s="1" customFormat="1" x14ac:dyDescent="0.25">
      <c r="A13" s="344"/>
      <c r="B13" s="75"/>
      <c r="C13" s="76"/>
      <c r="D13" s="35"/>
      <c r="E13" s="77"/>
      <c r="F13" s="345"/>
      <c r="G13" s="19"/>
      <c r="H13" s="19"/>
      <c r="I13" s="19"/>
      <c r="J13" s="19"/>
      <c r="K13" s="19"/>
      <c r="L13" s="19"/>
    </row>
    <row r="14" spans="1:12" s="253" customFormat="1" ht="38.25" x14ac:dyDescent="0.25">
      <c r="A14" s="346" t="s">
        <v>8</v>
      </c>
      <c r="B14" s="190" t="s">
        <v>1335</v>
      </c>
      <c r="C14" s="120"/>
      <c r="D14" s="119"/>
      <c r="E14" s="191"/>
      <c r="F14" s="191"/>
    </row>
    <row r="15" spans="1:12" s="253" customFormat="1" x14ac:dyDescent="0.25">
      <c r="A15" s="347"/>
      <c r="B15" s="192"/>
      <c r="C15" s="193"/>
      <c r="D15" s="194"/>
      <c r="E15" s="195"/>
      <c r="F15" s="348"/>
    </row>
    <row r="16" spans="1:12" s="256" customFormat="1" x14ac:dyDescent="0.25">
      <c r="A16" s="349" t="s">
        <v>9</v>
      </c>
      <c r="B16" s="72" t="s">
        <v>10</v>
      </c>
      <c r="C16" s="80"/>
      <c r="D16" s="68"/>
      <c r="E16" s="109"/>
      <c r="F16" s="350"/>
      <c r="G16" s="254"/>
      <c r="H16" s="255"/>
      <c r="I16" s="255"/>
      <c r="J16" s="255"/>
      <c r="K16" s="255"/>
      <c r="L16" s="255"/>
    </row>
    <row r="17" spans="1:12" s="1" customFormat="1" x14ac:dyDescent="0.25">
      <c r="A17" s="351" t="s">
        <v>11</v>
      </c>
      <c r="B17" s="33" t="s">
        <v>12</v>
      </c>
      <c r="C17" s="76">
        <v>5</v>
      </c>
      <c r="D17" s="35" t="s">
        <v>243</v>
      </c>
      <c r="E17" s="77"/>
      <c r="F17" s="352">
        <f>E17*C17</f>
        <v>0</v>
      </c>
      <c r="G17" s="257"/>
      <c r="H17" s="257"/>
      <c r="I17" s="19"/>
      <c r="J17" s="19"/>
      <c r="K17" s="19"/>
      <c r="L17" s="19"/>
    </row>
    <row r="18" spans="1:12" s="1" customFormat="1" x14ac:dyDescent="0.25">
      <c r="A18" s="351" t="s">
        <v>13</v>
      </c>
      <c r="B18" s="33" t="s">
        <v>14</v>
      </c>
      <c r="C18" s="76">
        <v>1</v>
      </c>
      <c r="D18" s="35" t="s">
        <v>15</v>
      </c>
      <c r="E18" s="77"/>
      <c r="F18" s="352">
        <f>E18*C18</f>
        <v>0</v>
      </c>
      <c r="G18" s="257"/>
      <c r="H18" s="257"/>
      <c r="I18" s="19"/>
      <c r="J18" s="19"/>
      <c r="K18" s="19"/>
      <c r="L18" s="19"/>
    </row>
    <row r="19" spans="1:12" s="1" customFormat="1" x14ac:dyDescent="0.25">
      <c r="A19" s="351" t="s">
        <v>16</v>
      </c>
      <c r="B19" s="33" t="s">
        <v>17</v>
      </c>
      <c r="C19" s="76">
        <v>1</v>
      </c>
      <c r="D19" s="35" t="s">
        <v>15</v>
      </c>
      <c r="E19" s="77"/>
      <c r="F19" s="352">
        <f>E19*C19</f>
        <v>0</v>
      </c>
      <c r="G19" s="257"/>
      <c r="H19" s="257"/>
      <c r="I19" s="19"/>
      <c r="J19" s="19"/>
      <c r="K19" s="19"/>
      <c r="L19" s="19"/>
    </row>
    <row r="20" spans="1:12" s="1" customFormat="1" x14ac:dyDescent="0.25">
      <c r="A20" s="351" t="s">
        <v>18</v>
      </c>
      <c r="B20" s="33" t="s">
        <v>19</v>
      </c>
      <c r="C20" s="76">
        <v>1</v>
      </c>
      <c r="D20" s="35" t="s">
        <v>15</v>
      </c>
      <c r="E20" s="77"/>
      <c r="F20" s="352">
        <f>E20*C20</f>
        <v>0</v>
      </c>
      <c r="G20" s="257"/>
      <c r="H20" s="257"/>
      <c r="I20" s="19"/>
      <c r="J20" s="19"/>
      <c r="K20" s="19"/>
      <c r="L20" s="19"/>
    </row>
    <row r="21" spans="1:12" s="1" customFormat="1" x14ac:dyDescent="0.25">
      <c r="A21" s="128"/>
      <c r="B21" s="82"/>
      <c r="C21" s="80"/>
      <c r="D21" s="68"/>
      <c r="E21" s="77"/>
      <c r="F21" s="345"/>
      <c r="G21" s="257"/>
      <c r="H21" s="257"/>
      <c r="I21" s="19"/>
      <c r="J21" s="19"/>
      <c r="K21" s="19"/>
      <c r="L21" s="19"/>
    </row>
    <row r="22" spans="1:12" s="256" customFormat="1" x14ac:dyDescent="0.25">
      <c r="A22" s="349" t="s">
        <v>20</v>
      </c>
      <c r="B22" s="72" t="s">
        <v>21</v>
      </c>
      <c r="C22" s="80"/>
      <c r="D22" s="68"/>
      <c r="E22" s="109"/>
      <c r="F22" s="350"/>
      <c r="G22" s="257"/>
      <c r="H22" s="257"/>
      <c r="I22" s="255"/>
      <c r="J22" s="255"/>
      <c r="K22" s="255"/>
      <c r="L22" s="255"/>
    </row>
    <row r="23" spans="1:12" s="1" customFormat="1" x14ac:dyDescent="0.25">
      <c r="A23" s="353" t="s">
        <v>22</v>
      </c>
      <c r="B23" s="33" t="s">
        <v>23</v>
      </c>
      <c r="C23" s="76">
        <v>44866.95</v>
      </c>
      <c r="D23" s="35" t="s">
        <v>129</v>
      </c>
      <c r="E23" s="83"/>
      <c r="F23" s="345">
        <f t="shared" ref="F23:F35" si="0">E23*C23</f>
        <v>0</v>
      </c>
      <c r="G23" s="257"/>
      <c r="H23" s="257"/>
      <c r="I23" s="19"/>
      <c r="J23" s="19"/>
      <c r="K23" s="19"/>
      <c r="L23" s="19"/>
    </row>
    <row r="24" spans="1:12" s="1" customFormat="1" ht="25.5" x14ac:dyDescent="0.25">
      <c r="A24" s="353" t="s">
        <v>24</v>
      </c>
      <c r="B24" s="126" t="s">
        <v>25</v>
      </c>
      <c r="C24" s="354">
        <v>9672.73</v>
      </c>
      <c r="D24" s="35" t="s">
        <v>60</v>
      </c>
      <c r="E24" s="83"/>
      <c r="F24" s="345">
        <f t="shared" si="0"/>
        <v>0</v>
      </c>
      <c r="G24" s="257"/>
      <c r="H24" s="257"/>
      <c r="I24" s="19"/>
      <c r="J24" s="19"/>
      <c r="K24" s="19"/>
      <c r="L24" s="19"/>
    </row>
    <row r="25" spans="1:12" s="1" customFormat="1" x14ac:dyDescent="0.25">
      <c r="A25" s="353" t="s">
        <v>26</v>
      </c>
      <c r="B25" s="33" t="s">
        <v>27</v>
      </c>
      <c r="C25" s="76">
        <f>7330.35*1.5</f>
        <v>10995.53</v>
      </c>
      <c r="D25" s="35" t="s">
        <v>28</v>
      </c>
      <c r="E25" s="83"/>
      <c r="F25" s="345">
        <f t="shared" si="0"/>
        <v>0</v>
      </c>
      <c r="G25" s="257"/>
      <c r="H25" s="257"/>
      <c r="I25" s="19"/>
      <c r="J25" s="19"/>
      <c r="K25" s="19"/>
      <c r="L25" s="19"/>
    </row>
    <row r="26" spans="1:12" s="1" customFormat="1" ht="25.5" x14ac:dyDescent="0.25">
      <c r="A26" s="353" t="s">
        <v>29</v>
      </c>
      <c r="B26" s="126" t="s">
        <v>30</v>
      </c>
      <c r="C26" s="354">
        <f>7330.35</f>
        <v>7330.35</v>
      </c>
      <c r="D26" s="35" t="s">
        <v>31</v>
      </c>
      <c r="E26" s="83"/>
      <c r="F26" s="345">
        <f t="shared" si="0"/>
        <v>0</v>
      </c>
      <c r="G26" s="257"/>
      <c r="H26" s="257"/>
      <c r="I26" s="19"/>
      <c r="J26" s="19"/>
      <c r="K26" s="19"/>
      <c r="L26" s="19"/>
    </row>
    <row r="27" spans="1:12" s="1" customFormat="1" ht="25.5" x14ac:dyDescent="0.25">
      <c r="A27" s="353" t="s">
        <v>32</v>
      </c>
      <c r="B27" s="126" t="s">
        <v>33</v>
      </c>
      <c r="C27" s="354">
        <f>+C23*1.64</f>
        <v>73581.8</v>
      </c>
      <c r="D27" s="35" t="s">
        <v>34</v>
      </c>
      <c r="E27" s="83"/>
      <c r="F27" s="345">
        <f t="shared" si="0"/>
        <v>0</v>
      </c>
      <c r="G27" s="257"/>
      <c r="H27" s="257"/>
      <c r="I27" s="19"/>
      <c r="J27" s="19"/>
      <c r="K27" s="19"/>
      <c r="L27" s="19"/>
    </row>
    <row r="28" spans="1:12" s="1" customFormat="1" ht="25.5" x14ac:dyDescent="0.25">
      <c r="A28" s="353" t="s">
        <v>35</v>
      </c>
      <c r="B28" s="126" t="s">
        <v>36</v>
      </c>
      <c r="C28" s="76">
        <v>10216.790000000001</v>
      </c>
      <c r="D28" s="35" t="s">
        <v>31</v>
      </c>
      <c r="E28" s="83"/>
      <c r="F28" s="345">
        <f t="shared" si="0"/>
        <v>0</v>
      </c>
      <c r="G28" s="257"/>
      <c r="H28" s="257"/>
      <c r="I28" s="19"/>
      <c r="J28" s="19"/>
      <c r="K28" s="19"/>
      <c r="L28" s="19"/>
    </row>
    <row r="29" spans="1:12" s="1" customFormat="1" ht="25.5" x14ac:dyDescent="0.25">
      <c r="A29" s="353" t="s">
        <v>37</v>
      </c>
      <c r="B29" s="126" t="s">
        <v>38</v>
      </c>
      <c r="C29" s="76">
        <f>+C28</f>
        <v>10216.790000000001</v>
      </c>
      <c r="D29" s="35" t="s">
        <v>31</v>
      </c>
      <c r="E29" s="83"/>
      <c r="F29" s="345">
        <f t="shared" si="0"/>
        <v>0</v>
      </c>
      <c r="G29" s="257"/>
      <c r="H29" s="257"/>
      <c r="I29" s="19"/>
      <c r="J29" s="19"/>
      <c r="K29" s="19"/>
      <c r="L29" s="19"/>
    </row>
    <row r="30" spans="1:12" s="1" customFormat="1" x14ac:dyDescent="0.25">
      <c r="A30" s="353" t="s">
        <v>39</v>
      </c>
      <c r="B30" s="33" t="s">
        <v>40</v>
      </c>
      <c r="C30" s="76">
        <f>+C24</f>
        <v>9672.73</v>
      </c>
      <c r="D30" s="35" t="s">
        <v>60</v>
      </c>
      <c r="E30" s="83"/>
      <c r="F30" s="345">
        <f t="shared" si="0"/>
        <v>0</v>
      </c>
      <c r="G30" s="257"/>
      <c r="H30" s="257"/>
      <c r="I30" s="19"/>
      <c r="J30" s="19"/>
      <c r="K30" s="19"/>
      <c r="L30" s="19"/>
    </row>
    <row r="31" spans="1:12" s="1" customFormat="1" x14ac:dyDescent="0.25">
      <c r="A31" s="355"/>
      <c r="B31" s="92"/>
      <c r="C31" s="76"/>
      <c r="D31" s="35"/>
      <c r="E31" s="83"/>
      <c r="F31" s="345"/>
      <c r="G31" s="257"/>
      <c r="H31" s="257"/>
      <c r="I31" s="19"/>
      <c r="J31" s="19"/>
      <c r="K31" s="19"/>
      <c r="L31" s="19"/>
    </row>
    <row r="32" spans="1:12" s="256" customFormat="1" x14ac:dyDescent="0.25">
      <c r="A32" s="349" t="s">
        <v>41</v>
      </c>
      <c r="B32" s="72" t="s">
        <v>42</v>
      </c>
      <c r="C32" s="80"/>
      <c r="D32" s="68"/>
      <c r="E32" s="109"/>
      <c r="F32" s="350"/>
      <c r="G32" s="257"/>
      <c r="H32" s="257"/>
      <c r="I32" s="255"/>
      <c r="J32" s="255"/>
      <c r="K32" s="255"/>
      <c r="L32" s="255"/>
    </row>
    <row r="33" spans="1:12" s="1" customFormat="1" ht="38.25" x14ac:dyDescent="0.25">
      <c r="A33" s="353" t="s">
        <v>43</v>
      </c>
      <c r="B33" s="126" t="s">
        <v>1356</v>
      </c>
      <c r="C33" s="76">
        <v>10658.89</v>
      </c>
      <c r="D33" s="35" t="s">
        <v>60</v>
      </c>
      <c r="E33" s="83"/>
      <c r="F33" s="345">
        <f t="shared" ref="F33" si="1">E33*C33</f>
        <v>0</v>
      </c>
      <c r="G33" s="257"/>
      <c r="H33" s="257"/>
      <c r="I33" s="19"/>
      <c r="J33" s="19"/>
      <c r="K33" s="19"/>
      <c r="L33" s="19"/>
    </row>
    <row r="34" spans="1:12" s="1" customFormat="1" ht="38.25" x14ac:dyDescent="0.25">
      <c r="A34" s="353" t="s">
        <v>44</v>
      </c>
      <c r="B34" s="127" t="s">
        <v>1357</v>
      </c>
      <c r="C34" s="76">
        <f>21.94*40</f>
        <v>877.6</v>
      </c>
      <c r="D34" s="35" t="s">
        <v>60</v>
      </c>
      <c r="E34" s="83"/>
      <c r="F34" s="345">
        <f t="shared" si="0"/>
        <v>0</v>
      </c>
      <c r="G34" s="257"/>
      <c r="H34" s="257"/>
      <c r="I34" s="19"/>
      <c r="J34" s="19"/>
      <c r="K34" s="19"/>
      <c r="L34" s="19"/>
    </row>
    <row r="35" spans="1:12" s="1" customFormat="1" x14ac:dyDescent="0.25">
      <c r="A35" s="353" t="s">
        <v>45</v>
      </c>
      <c r="B35" s="127" t="s">
        <v>46</v>
      </c>
      <c r="C35" s="76">
        <v>150</v>
      </c>
      <c r="D35" s="35" t="s">
        <v>129</v>
      </c>
      <c r="E35" s="83"/>
      <c r="F35" s="345">
        <f t="shared" si="0"/>
        <v>0</v>
      </c>
      <c r="G35" s="257"/>
      <c r="H35" s="257"/>
      <c r="I35" s="19"/>
      <c r="J35" s="19"/>
      <c r="K35" s="19"/>
      <c r="L35" s="19"/>
    </row>
    <row r="36" spans="1:12" s="1" customFormat="1" x14ac:dyDescent="0.25">
      <c r="A36" s="356"/>
      <c r="B36" s="23" t="s">
        <v>662</v>
      </c>
      <c r="C36" s="281"/>
      <c r="D36" s="110"/>
      <c r="E36" s="283"/>
      <c r="F36" s="357">
        <f>SUM(F17:F35)</f>
        <v>0</v>
      </c>
      <c r="G36" s="257"/>
      <c r="H36" s="257"/>
      <c r="I36" s="19"/>
      <c r="J36" s="19"/>
      <c r="K36" s="19"/>
      <c r="L36" s="19"/>
    </row>
    <row r="37" spans="1:12" s="1" customFormat="1" ht="9" customHeight="1" x14ac:dyDescent="0.25">
      <c r="A37" s="344"/>
      <c r="B37" s="68"/>
      <c r="C37" s="80"/>
      <c r="D37" s="282"/>
      <c r="E37" s="83"/>
      <c r="F37" s="358"/>
      <c r="G37" s="257"/>
      <c r="H37" s="257"/>
      <c r="I37" s="19"/>
      <c r="J37" s="19"/>
      <c r="K37" s="19"/>
      <c r="L37" s="19"/>
    </row>
    <row r="38" spans="1:12" s="253" customFormat="1" x14ac:dyDescent="0.25">
      <c r="A38" s="346" t="s">
        <v>47</v>
      </c>
      <c r="B38" s="184" t="s">
        <v>1336</v>
      </c>
      <c r="C38" s="196"/>
      <c r="D38" s="119"/>
      <c r="E38" s="196"/>
      <c r="F38" s="120"/>
      <c r="G38" s="258"/>
      <c r="H38" s="257"/>
    </row>
    <row r="39" spans="1:12" s="1" customFormat="1" ht="7.5" customHeight="1" x14ac:dyDescent="0.25">
      <c r="A39" s="359"/>
      <c r="B39" s="82"/>
      <c r="C39" s="128"/>
      <c r="D39" s="68"/>
      <c r="E39" s="128"/>
      <c r="F39" s="80"/>
      <c r="G39" s="257"/>
      <c r="H39" s="257"/>
      <c r="I39" s="19"/>
      <c r="J39" s="19"/>
      <c r="K39" s="19"/>
      <c r="L39" s="19"/>
    </row>
    <row r="40" spans="1:12" s="256" customFormat="1" x14ac:dyDescent="0.25">
      <c r="A40" s="349" t="s">
        <v>9</v>
      </c>
      <c r="B40" s="72" t="s">
        <v>10</v>
      </c>
      <c r="C40" s="80"/>
      <c r="D40" s="68"/>
      <c r="E40" s="109"/>
      <c r="F40" s="350"/>
      <c r="G40" s="257"/>
      <c r="H40" s="257"/>
      <c r="I40" s="255"/>
      <c r="J40" s="255"/>
      <c r="K40" s="255"/>
      <c r="L40" s="255"/>
    </row>
    <row r="41" spans="1:12" s="1" customFormat="1" x14ac:dyDescent="0.25">
      <c r="A41" s="351" t="s">
        <v>11</v>
      </c>
      <c r="B41" s="33" t="s">
        <v>12</v>
      </c>
      <c r="C41" s="76">
        <v>1</v>
      </c>
      <c r="D41" s="35" t="s">
        <v>243</v>
      </c>
      <c r="E41" s="77"/>
      <c r="F41" s="352">
        <f>E41*C41</f>
        <v>0</v>
      </c>
      <c r="G41" s="257"/>
      <c r="H41" s="257"/>
      <c r="I41" s="19"/>
      <c r="J41" s="19"/>
      <c r="K41" s="19"/>
      <c r="L41" s="19"/>
    </row>
    <row r="42" spans="1:12" s="1" customFormat="1" x14ac:dyDescent="0.25">
      <c r="A42" s="128"/>
      <c r="B42" s="82"/>
      <c r="C42" s="80"/>
      <c r="D42" s="68"/>
      <c r="E42" s="77"/>
      <c r="F42" s="345"/>
      <c r="G42" s="257"/>
      <c r="H42" s="257"/>
      <c r="I42" s="19"/>
      <c r="J42" s="19"/>
      <c r="K42" s="19"/>
      <c r="L42" s="19"/>
    </row>
    <row r="43" spans="1:12" s="256" customFormat="1" x14ac:dyDescent="0.25">
      <c r="A43" s="349" t="s">
        <v>20</v>
      </c>
      <c r="B43" s="72" t="s">
        <v>21</v>
      </c>
      <c r="C43" s="80"/>
      <c r="D43" s="68"/>
      <c r="E43" s="109"/>
      <c r="F43" s="350"/>
      <c r="G43" s="257"/>
      <c r="H43" s="257"/>
      <c r="I43" s="255"/>
      <c r="J43" s="255"/>
      <c r="K43" s="255"/>
      <c r="L43" s="255"/>
    </row>
    <row r="44" spans="1:12" s="1" customFormat="1" ht="25.5" x14ac:dyDescent="0.25">
      <c r="A44" s="353" t="s">
        <v>22</v>
      </c>
      <c r="B44" s="127" t="s">
        <v>25</v>
      </c>
      <c r="C44" s="354">
        <v>1815.57</v>
      </c>
      <c r="D44" s="35" t="s">
        <v>60</v>
      </c>
      <c r="E44" s="83"/>
      <c r="F44" s="345">
        <f t="shared" ref="F44:F46" si="2">E44*C44</f>
        <v>0</v>
      </c>
      <c r="G44" s="257"/>
      <c r="H44" s="257"/>
      <c r="I44" s="19"/>
      <c r="J44" s="19"/>
      <c r="K44" s="19"/>
      <c r="L44" s="19"/>
    </row>
    <row r="45" spans="1:12" s="1" customFormat="1" x14ac:dyDescent="0.25">
      <c r="A45" s="353" t="s">
        <v>24</v>
      </c>
      <c r="B45" s="33" t="s">
        <v>27</v>
      </c>
      <c r="C45" s="354">
        <f>+C46*1.5</f>
        <v>3357.32</v>
      </c>
      <c r="D45" s="35" t="s">
        <v>28</v>
      </c>
      <c r="E45" s="83"/>
      <c r="F45" s="345">
        <f t="shared" si="2"/>
        <v>0</v>
      </c>
      <c r="G45" s="257"/>
      <c r="H45" s="257"/>
      <c r="I45" s="19"/>
      <c r="J45" s="19"/>
      <c r="K45" s="19"/>
      <c r="L45" s="19"/>
    </row>
    <row r="46" spans="1:12" s="1" customFormat="1" ht="25.5" x14ac:dyDescent="0.25">
      <c r="A46" s="353" t="s">
        <v>26</v>
      </c>
      <c r="B46" s="127" t="s">
        <v>30</v>
      </c>
      <c r="C46" s="354">
        <v>2238.21</v>
      </c>
      <c r="D46" s="35" t="s">
        <v>31</v>
      </c>
      <c r="E46" s="83"/>
      <c r="F46" s="345">
        <f t="shared" si="2"/>
        <v>0</v>
      </c>
      <c r="G46" s="257"/>
      <c r="H46" s="257"/>
      <c r="I46" s="19"/>
      <c r="J46" s="19"/>
      <c r="K46" s="19"/>
      <c r="L46" s="19"/>
    </row>
    <row r="47" spans="1:12" s="1" customFormat="1" x14ac:dyDescent="0.25">
      <c r="A47" s="344"/>
      <c r="B47" s="68"/>
      <c r="C47" s="80"/>
      <c r="D47" s="68"/>
      <c r="E47" s="83"/>
      <c r="F47" s="350"/>
      <c r="G47" s="257"/>
      <c r="H47" s="257"/>
      <c r="I47" s="19"/>
      <c r="J47" s="19"/>
      <c r="K47" s="19"/>
      <c r="L47" s="19"/>
    </row>
    <row r="48" spans="1:12" s="1" customFormat="1" x14ac:dyDescent="0.25">
      <c r="A48" s="349">
        <v>3</v>
      </c>
      <c r="B48" s="78" t="s">
        <v>49</v>
      </c>
      <c r="C48" s="73"/>
      <c r="D48" s="74"/>
      <c r="E48" s="129"/>
      <c r="F48" s="61"/>
      <c r="G48" s="257"/>
      <c r="H48" s="257"/>
      <c r="I48" s="19"/>
      <c r="J48" s="19"/>
      <c r="K48" s="19"/>
      <c r="L48" s="19"/>
    </row>
    <row r="49" spans="1:12" s="1" customFormat="1" x14ac:dyDescent="0.25">
      <c r="A49" s="351">
        <v>3.1</v>
      </c>
      <c r="B49" s="33" t="s">
        <v>50</v>
      </c>
      <c r="C49" s="76">
        <v>6</v>
      </c>
      <c r="D49" s="35" t="s">
        <v>243</v>
      </c>
      <c r="E49" s="83"/>
      <c r="F49" s="345">
        <f t="shared" ref="F49" si="3">E49*C49</f>
        <v>0</v>
      </c>
      <c r="G49" s="257"/>
      <c r="H49" s="257"/>
      <c r="I49" s="19"/>
      <c r="J49" s="19"/>
      <c r="K49" s="19"/>
      <c r="L49" s="19"/>
    </row>
    <row r="50" spans="1:12" s="1" customFormat="1" x14ac:dyDescent="0.25">
      <c r="A50" s="360"/>
      <c r="B50" s="23" t="s">
        <v>663</v>
      </c>
      <c r="C50" s="121"/>
      <c r="D50" s="110"/>
      <c r="E50" s="116"/>
      <c r="F50" s="361">
        <f>SUM(F40:F49)</f>
        <v>0</v>
      </c>
      <c r="G50" s="257"/>
      <c r="H50" s="257"/>
      <c r="I50" s="19"/>
      <c r="J50" s="19"/>
      <c r="K50" s="19"/>
      <c r="L50" s="19"/>
    </row>
    <row r="51" spans="1:12" s="1" customFormat="1" ht="7.5" customHeight="1" x14ac:dyDescent="0.25">
      <c r="A51" s="362"/>
      <c r="B51" s="92"/>
      <c r="C51" s="284"/>
      <c r="D51" s="285"/>
      <c r="E51" s="286"/>
      <c r="F51" s="363"/>
      <c r="G51" s="257"/>
      <c r="H51" s="257"/>
      <c r="I51" s="19"/>
      <c r="J51" s="19"/>
      <c r="K51" s="19"/>
      <c r="L51" s="19"/>
    </row>
    <row r="52" spans="1:12" s="253" customFormat="1" x14ac:dyDescent="0.25">
      <c r="A52" s="185" t="s">
        <v>48</v>
      </c>
      <c r="B52" s="197" t="s">
        <v>52</v>
      </c>
      <c r="C52" s="198"/>
      <c r="D52" s="199"/>
      <c r="E52" s="189"/>
      <c r="F52" s="191"/>
      <c r="G52" s="258"/>
      <c r="H52" s="257"/>
    </row>
    <row r="53" spans="1:12" s="1" customFormat="1" ht="2.25" customHeight="1" x14ac:dyDescent="0.25">
      <c r="A53" s="58"/>
      <c r="B53" s="99"/>
      <c r="C53" s="99"/>
      <c r="D53" s="58"/>
      <c r="E53" s="133"/>
      <c r="F53" s="364"/>
      <c r="G53" s="257"/>
      <c r="H53" s="257"/>
      <c r="I53" s="19"/>
      <c r="J53" s="19"/>
      <c r="K53" s="19"/>
      <c r="L53" s="19"/>
    </row>
    <row r="54" spans="1:12" s="1" customFormat="1" x14ac:dyDescent="0.25">
      <c r="A54" s="365" t="s">
        <v>8</v>
      </c>
      <c r="B54" s="78" t="s">
        <v>1337</v>
      </c>
      <c r="C54" s="130"/>
      <c r="D54" s="134"/>
      <c r="E54" s="132"/>
      <c r="F54" s="61"/>
      <c r="G54" s="257"/>
      <c r="H54" s="257"/>
      <c r="I54" s="19"/>
      <c r="J54" s="19"/>
      <c r="K54" s="19"/>
      <c r="L54" s="19"/>
    </row>
    <row r="55" spans="1:12" s="1" customFormat="1" ht="4.5" customHeight="1" x14ac:dyDescent="0.25">
      <c r="A55" s="366"/>
      <c r="B55" s="135"/>
      <c r="C55" s="136"/>
      <c r="D55" s="137"/>
      <c r="E55" s="138"/>
      <c r="F55" s="367"/>
      <c r="G55" s="257"/>
      <c r="H55" s="257"/>
      <c r="I55" s="19"/>
      <c r="J55" s="19"/>
      <c r="K55" s="19"/>
      <c r="L55" s="19"/>
    </row>
    <row r="56" spans="1:12" s="256" customFormat="1" x14ac:dyDescent="0.25">
      <c r="A56" s="349" t="s">
        <v>9</v>
      </c>
      <c r="B56" s="72" t="s">
        <v>10</v>
      </c>
      <c r="C56" s="80"/>
      <c r="D56" s="68"/>
      <c r="E56" s="109"/>
      <c r="F56" s="350"/>
      <c r="G56" s="257"/>
      <c r="H56" s="257"/>
      <c r="I56" s="255"/>
      <c r="J56" s="255"/>
      <c r="K56" s="255"/>
      <c r="L56" s="255"/>
    </row>
    <row r="57" spans="1:12" s="1" customFormat="1" x14ac:dyDescent="0.25">
      <c r="A57" s="353" t="s">
        <v>11</v>
      </c>
      <c r="B57" s="33" t="s">
        <v>12</v>
      </c>
      <c r="C57" s="136">
        <v>360</v>
      </c>
      <c r="D57" s="139" t="s">
        <v>53</v>
      </c>
      <c r="E57" s="140"/>
      <c r="F57" s="368">
        <f>ROUND(C57*E57,2)</f>
        <v>0</v>
      </c>
      <c r="G57" s="257"/>
      <c r="H57" s="257"/>
      <c r="I57" s="19"/>
      <c r="J57" s="19"/>
      <c r="K57" s="19"/>
      <c r="L57" s="19"/>
    </row>
    <row r="58" spans="1:12" s="1" customFormat="1" x14ac:dyDescent="0.25">
      <c r="A58" s="369"/>
      <c r="B58" s="141"/>
      <c r="C58" s="136"/>
      <c r="D58" s="142"/>
      <c r="E58" s="140"/>
      <c r="F58" s="367"/>
      <c r="G58" s="257"/>
      <c r="H58" s="257"/>
      <c r="I58" s="19"/>
      <c r="J58" s="19"/>
      <c r="K58" s="19"/>
      <c r="L58" s="19"/>
    </row>
    <row r="59" spans="1:12" s="256" customFormat="1" x14ac:dyDescent="0.25">
      <c r="A59" s="349" t="s">
        <v>20</v>
      </c>
      <c r="B59" s="72" t="s">
        <v>54</v>
      </c>
      <c r="C59" s="80"/>
      <c r="D59" s="68"/>
      <c r="E59" s="109"/>
      <c r="F59" s="350"/>
      <c r="G59" s="257"/>
      <c r="H59" s="257"/>
      <c r="I59" s="255"/>
      <c r="J59" s="255"/>
      <c r="K59" s="255"/>
      <c r="L59" s="255"/>
    </row>
    <row r="60" spans="1:12" s="1" customFormat="1" x14ac:dyDescent="0.25">
      <c r="A60" s="353" t="s">
        <v>22</v>
      </c>
      <c r="B60" s="33" t="s">
        <v>55</v>
      </c>
      <c r="C60" s="136">
        <v>720</v>
      </c>
      <c r="D60" s="143" t="s">
        <v>56</v>
      </c>
      <c r="E60" s="136"/>
      <c r="F60" s="367">
        <f t="shared" ref="F60:F76" si="4">C60*E60</f>
        <v>0</v>
      </c>
      <c r="G60" s="257"/>
      <c r="H60" s="257"/>
      <c r="I60" s="19"/>
      <c r="J60" s="19"/>
      <c r="K60" s="19"/>
      <c r="L60" s="19"/>
    </row>
    <row r="61" spans="1:12" s="1" customFormat="1" x14ac:dyDescent="0.25">
      <c r="A61" s="353" t="s">
        <v>24</v>
      </c>
      <c r="B61" s="33" t="s">
        <v>57</v>
      </c>
      <c r="C61" s="136">
        <v>115.2</v>
      </c>
      <c r="D61" s="143" t="s">
        <v>56</v>
      </c>
      <c r="E61" s="136"/>
      <c r="F61" s="367">
        <f t="shared" si="4"/>
        <v>0</v>
      </c>
      <c r="G61" s="257"/>
      <c r="H61" s="257"/>
      <c r="I61" s="19"/>
      <c r="J61" s="19"/>
      <c r="K61" s="19"/>
      <c r="L61" s="19"/>
    </row>
    <row r="62" spans="1:12" s="1" customFormat="1" x14ac:dyDescent="0.25">
      <c r="A62" s="353" t="s">
        <v>26</v>
      </c>
      <c r="B62" s="33" t="s">
        <v>58</v>
      </c>
      <c r="C62" s="136">
        <v>37.44</v>
      </c>
      <c r="D62" s="143" t="s">
        <v>28</v>
      </c>
      <c r="E62" s="136"/>
      <c r="F62" s="367">
        <f t="shared" si="4"/>
        <v>0</v>
      </c>
      <c r="G62" s="257"/>
      <c r="H62" s="257"/>
      <c r="I62" s="19"/>
      <c r="J62" s="19"/>
      <c r="K62" s="19"/>
      <c r="L62" s="19"/>
    </row>
    <row r="63" spans="1:12" s="1" customFormat="1" x14ac:dyDescent="0.25">
      <c r="A63" s="370" t="s">
        <v>29</v>
      </c>
      <c r="B63" s="317" t="s">
        <v>59</v>
      </c>
      <c r="C63" s="318">
        <v>388.8</v>
      </c>
      <c r="D63" s="319" t="s">
        <v>60</v>
      </c>
      <c r="E63" s="318"/>
      <c r="F63" s="371">
        <f t="shared" si="4"/>
        <v>0</v>
      </c>
      <c r="G63" s="257"/>
      <c r="H63" s="257"/>
      <c r="I63" s="19"/>
      <c r="J63" s="19"/>
      <c r="K63" s="19"/>
      <c r="L63" s="19"/>
    </row>
    <row r="64" spans="1:12" s="1" customFormat="1" ht="25.5" x14ac:dyDescent="0.25">
      <c r="A64" s="353" t="s">
        <v>32</v>
      </c>
      <c r="B64" s="127" t="s">
        <v>61</v>
      </c>
      <c r="C64" s="136">
        <v>146.88</v>
      </c>
      <c r="D64" s="143" t="s">
        <v>28</v>
      </c>
      <c r="E64" s="136"/>
      <c r="F64" s="367">
        <f t="shared" si="4"/>
        <v>0</v>
      </c>
      <c r="G64" s="257"/>
      <c r="H64" s="257"/>
      <c r="I64" s="19"/>
      <c r="J64" s="19"/>
      <c r="K64" s="19"/>
      <c r="L64" s="19"/>
    </row>
    <row r="65" spans="1:12" s="1" customFormat="1" x14ac:dyDescent="0.25">
      <c r="A65" s="353" t="s">
        <v>35</v>
      </c>
      <c r="B65" s="127" t="s">
        <v>62</v>
      </c>
      <c r="C65" s="136">
        <v>720</v>
      </c>
      <c r="D65" s="143" t="s">
        <v>31</v>
      </c>
      <c r="E65" s="136"/>
      <c r="F65" s="367">
        <f t="shared" si="4"/>
        <v>0</v>
      </c>
      <c r="G65" s="257"/>
      <c r="H65" s="257"/>
      <c r="I65" s="19"/>
      <c r="J65" s="19"/>
      <c r="K65" s="19"/>
      <c r="L65" s="19"/>
    </row>
    <row r="66" spans="1:12" s="1" customFormat="1" ht="25.5" x14ac:dyDescent="0.25">
      <c r="A66" s="353" t="s">
        <v>37</v>
      </c>
      <c r="B66" s="127" t="s">
        <v>63</v>
      </c>
      <c r="C66" s="136">
        <v>167.04</v>
      </c>
      <c r="D66" s="143" t="s">
        <v>34</v>
      </c>
      <c r="E66" s="136"/>
      <c r="F66" s="367">
        <f t="shared" si="4"/>
        <v>0</v>
      </c>
      <c r="G66" s="257"/>
      <c r="H66" s="257"/>
      <c r="I66" s="19"/>
      <c r="J66" s="19"/>
      <c r="K66" s="19"/>
      <c r="L66" s="19"/>
    </row>
    <row r="67" spans="1:12" s="1" customFormat="1" x14ac:dyDescent="0.25">
      <c r="A67" s="372"/>
      <c r="B67" s="144"/>
      <c r="C67" s="145"/>
      <c r="D67" s="143"/>
      <c r="E67" s="136"/>
      <c r="F67" s="367"/>
      <c r="G67" s="257"/>
      <c r="H67" s="257"/>
      <c r="I67" s="19"/>
      <c r="J67" s="19"/>
      <c r="K67" s="19"/>
      <c r="L67" s="19"/>
    </row>
    <row r="68" spans="1:12" s="256" customFormat="1" x14ac:dyDescent="0.25">
      <c r="A68" s="349" t="s">
        <v>41</v>
      </c>
      <c r="B68" s="72" t="s">
        <v>64</v>
      </c>
      <c r="C68" s="80"/>
      <c r="D68" s="68"/>
      <c r="E68" s="136"/>
      <c r="F68" s="350"/>
      <c r="G68" s="257"/>
      <c r="H68" s="257"/>
      <c r="I68" s="255"/>
      <c r="J68" s="255"/>
      <c r="K68" s="255"/>
      <c r="L68" s="255"/>
    </row>
    <row r="69" spans="1:12" s="1" customFormat="1" x14ac:dyDescent="0.25">
      <c r="A69" s="353" t="s">
        <v>43</v>
      </c>
      <c r="B69" s="127" t="s">
        <v>65</v>
      </c>
      <c r="C69" s="146">
        <v>360</v>
      </c>
      <c r="D69" s="139" t="s">
        <v>53</v>
      </c>
      <c r="E69" s="136"/>
      <c r="F69" s="367">
        <f t="shared" si="4"/>
        <v>0</v>
      </c>
      <c r="G69" s="257"/>
      <c r="H69" s="257"/>
      <c r="I69" s="19"/>
      <c r="J69" s="19"/>
      <c r="K69" s="19"/>
      <c r="L69" s="19"/>
    </row>
    <row r="70" spans="1:12" s="1" customFormat="1" x14ac:dyDescent="0.25">
      <c r="A70" s="373"/>
      <c r="B70" s="147"/>
      <c r="C70" s="146"/>
      <c r="D70" s="139"/>
      <c r="E70" s="136"/>
      <c r="F70" s="367"/>
      <c r="G70" s="257"/>
      <c r="H70" s="257"/>
      <c r="I70" s="19"/>
      <c r="J70" s="19"/>
      <c r="K70" s="19"/>
      <c r="L70" s="19"/>
    </row>
    <row r="71" spans="1:12" s="256" customFormat="1" x14ac:dyDescent="0.25">
      <c r="A71" s="349" t="s">
        <v>66</v>
      </c>
      <c r="B71" s="72" t="s">
        <v>67</v>
      </c>
      <c r="C71" s="80"/>
      <c r="D71" s="68"/>
      <c r="E71" s="136"/>
      <c r="F71" s="350"/>
      <c r="G71" s="257"/>
      <c r="H71" s="257"/>
      <c r="I71" s="255"/>
      <c r="J71" s="255"/>
      <c r="K71" s="255"/>
      <c r="L71" s="255"/>
    </row>
    <row r="72" spans="1:12" s="1" customFormat="1" x14ac:dyDescent="0.25">
      <c r="A72" s="353" t="s">
        <v>68</v>
      </c>
      <c r="B72" s="127" t="s">
        <v>69</v>
      </c>
      <c r="C72" s="146">
        <v>360</v>
      </c>
      <c r="D72" s="139" t="s">
        <v>53</v>
      </c>
      <c r="E72" s="136"/>
      <c r="F72" s="367">
        <f t="shared" si="4"/>
        <v>0</v>
      </c>
      <c r="G72" s="257"/>
      <c r="H72" s="257"/>
      <c r="I72" s="19"/>
      <c r="J72" s="19"/>
      <c r="K72" s="19"/>
      <c r="L72" s="19"/>
    </row>
    <row r="73" spans="1:12" s="1" customFormat="1" x14ac:dyDescent="0.25">
      <c r="A73" s="374"/>
      <c r="B73" s="148"/>
      <c r="C73" s="145"/>
      <c r="D73" s="143"/>
      <c r="E73" s="136"/>
      <c r="F73" s="367"/>
      <c r="G73" s="257"/>
      <c r="H73" s="257"/>
      <c r="I73" s="19"/>
      <c r="J73" s="19"/>
      <c r="K73" s="19"/>
      <c r="L73" s="19"/>
    </row>
    <row r="74" spans="1:12" s="256" customFormat="1" ht="25.5" x14ac:dyDescent="0.25">
      <c r="A74" s="349" t="s">
        <v>70</v>
      </c>
      <c r="B74" s="72" t="s">
        <v>71</v>
      </c>
      <c r="C74" s="80"/>
      <c r="D74" s="68"/>
      <c r="E74" s="136"/>
      <c r="F74" s="350"/>
      <c r="G74" s="257"/>
      <c r="H74" s="257"/>
      <c r="I74" s="255"/>
      <c r="J74" s="255"/>
      <c r="K74" s="255"/>
      <c r="L74" s="255"/>
    </row>
    <row r="75" spans="1:12" s="1" customFormat="1" x14ac:dyDescent="0.25">
      <c r="A75" s="375" t="s">
        <v>72</v>
      </c>
      <c r="B75" s="127" t="s">
        <v>73</v>
      </c>
      <c r="C75" s="146">
        <v>15</v>
      </c>
      <c r="D75" s="143" t="s">
        <v>74</v>
      </c>
      <c r="E75" s="136"/>
      <c r="F75" s="367">
        <f t="shared" si="4"/>
        <v>0</v>
      </c>
      <c r="G75" s="257"/>
      <c r="H75" s="257"/>
      <c r="I75" s="19"/>
      <c r="J75" s="19"/>
      <c r="K75" s="19"/>
      <c r="L75" s="19"/>
    </row>
    <row r="76" spans="1:12" s="1" customFormat="1" x14ac:dyDescent="0.25">
      <c r="A76" s="376" t="s">
        <v>75</v>
      </c>
      <c r="B76" s="127" t="s">
        <v>76</v>
      </c>
      <c r="C76" s="145">
        <v>1</v>
      </c>
      <c r="D76" s="143" t="s">
        <v>15</v>
      </c>
      <c r="E76" s="136"/>
      <c r="F76" s="367">
        <f t="shared" si="4"/>
        <v>0</v>
      </c>
      <c r="G76" s="257"/>
      <c r="H76" s="257"/>
      <c r="I76" s="19"/>
      <c r="J76" s="19"/>
      <c r="K76" s="19"/>
      <c r="L76" s="19"/>
    </row>
    <row r="77" spans="1:12" s="1" customFormat="1" x14ac:dyDescent="0.25">
      <c r="A77" s="356"/>
      <c r="B77" s="110" t="s">
        <v>664</v>
      </c>
      <c r="C77" s="121"/>
      <c r="D77" s="23"/>
      <c r="E77" s="283"/>
      <c r="F77" s="361">
        <f>SUM(F54:F76)</f>
        <v>0</v>
      </c>
      <c r="G77" s="257"/>
      <c r="H77" s="257"/>
      <c r="I77" s="19"/>
      <c r="J77" s="19"/>
      <c r="K77" s="19"/>
      <c r="L77" s="19"/>
    </row>
    <row r="78" spans="1:12" s="1" customFormat="1" x14ac:dyDescent="0.25">
      <c r="A78" s="106"/>
      <c r="B78" s="287"/>
      <c r="C78" s="288"/>
      <c r="D78" s="58"/>
      <c r="E78" s="59"/>
      <c r="F78" s="57"/>
      <c r="G78" s="257"/>
      <c r="H78" s="257"/>
      <c r="I78" s="19"/>
      <c r="J78" s="19"/>
      <c r="K78" s="19"/>
      <c r="L78" s="19"/>
    </row>
    <row r="79" spans="1:12" s="253" customFormat="1" x14ac:dyDescent="0.25">
      <c r="A79" s="119" t="s">
        <v>51</v>
      </c>
      <c r="B79" s="200" t="s">
        <v>78</v>
      </c>
      <c r="C79" s="199"/>
      <c r="D79" s="199"/>
      <c r="E79" s="191"/>
      <c r="F79" s="191"/>
      <c r="G79" s="258"/>
      <c r="H79" s="257"/>
    </row>
    <row r="80" spans="1:12" s="253" customFormat="1" x14ac:dyDescent="0.25">
      <c r="A80" s="377"/>
      <c r="B80" s="201"/>
      <c r="C80" s="202"/>
      <c r="D80" s="203"/>
      <c r="E80" s="204"/>
      <c r="F80" s="378"/>
      <c r="G80" s="258"/>
      <c r="H80" s="257"/>
    </row>
    <row r="81" spans="1:12" s="256" customFormat="1" x14ac:dyDescent="0.25">
      <c r="A81" s="349" t="s">
        <v>9</v>
      </c>
      <c r="B81" s="72" t="s">
        <v>10</v>
      </c>
      <c r="C81" s="80"/>
      <c r="D81" s="68"/>
      <c r="E81" s="136"/>
      <c r="F81" s="350"/>
      <c r="G81" s="257"/>
      <c r="H81" s="257"/>
      <c r="I81" s="255"/>
      <c r="J81" s="255"/>
      <c r="K81" s="255"/>
      <c r="L81" s="255"/>
    </row>
    <row r="82" spans="1:12" s="1" customFormat="1" x14ac:dyDescent="0.25">
      <c r="A82" s="353" t="s">
        <v>11</v>
      </c>
      <c r="B82" s="127" t="s">
        <v>79</v>
      </c>
      <c r="C82" s="146">
        <f>+C96+C97+C98</f>
        <v>200</v>
      </c>
      <c r="D82" s="139" t="s">
        <v>53</v>
      </c>
      <c r="E82" s="136"/>
      <c r="F82" s="367">
        <f t="shared" ref="F82" si="5">C82*E82</f>
        <v>0</v>
      </c>
      <c r="G82" s="257"/>
      <c r="H82" s="257"/>
      <c r="I82" s="19"/>
      <c r="J82" s="19"/>
      <c r="K82" s="19"/>
      <c r="L82" s="19"/>
    </row>
    <row r="83" spans="1:12" s="1" customFormat="1" x14ac:dyDescent="0.25">
      <c r="A83" s="379"/>
      <c r="B83" s="150"/>
      <c r="C83" s="142"/>
      <c r="D83" s="149"/>
      <c r="E83" s="136"/>
      <c r="F83" s="367"/>
      <c r="G83" s="257"/>
      <c r="H83" s="257"/>
      <c r="I83" s="19"/>
      <c r="J83" s="19"/>
      <c r="K83" s="19"/>
      <c r="L83" s="19"/>
    </row>
    <row r="84" spans="1:12" s="256" customFormat="1" x14ac:dyDescent="0.25">
      <c r="A84" s="349" t="s">
        <v>20</v>
      </c>
      <c r="B84" s="72" t="s">
        <v>80</v>
      </c>
      <c r="C84" s="80"/>
      <c r="D84" s="68"/>
      <c r="E84" s="136"/>
      <c r="F84" s="350"/>
      <c r="G84" s="257"/>
      <c r="H84" s="257"/>
      <c r="I84" s="255"/>
      <c r="J84" s="255"/>
      <c r="K84" s="255"/>
      <c r="L84" s="255"/>
    </row>
    <row r="85" spans="1:12" s="1" customFormat="1" x14ac:dyDescent="0.25">
      <c r="A85" s="353" t="s">
        <v>22</v>
      </c>
      <c r="B85" s="127" t="s">
        <v>81</v>
      </c>
      <c r="C85" s="146">
        <f>+C82*2</f>
        <v>400</v>
      </c>
      <c r="D85" s="139" t="s">
        <v>53</v>
      </c>
      <c r="E85" s="136"/>
      <c r="F85" s="367">
        <f t="shared" ref="F85:F87" si="6">C85*E85</f>
        <v>0</v>
      </c>
      <c r="G85" s="257"/>
      <c r="H85" s="257"/>
      <c r="I85" s="19"/>
      <c r="J85" s="19"/>
      <c r="K85" s="19"/>
      <c r="L85" s="19"/>
    </row>
    <row r="86" spans="1:12" s="1" customFormat="1" x14ac:dyDescent="0.25">
      <c r="A86" s="353" t="s">
        <v>24</v>
      </c>
      <c r="B86" s="127" t="s">
        <v>82</v>
      </c>
      <c r="C86" s="146">
        <f>+C82*0.8</f>
        <v>160</v>
      </c>
      <c r="D86" s="139" t="s">
        <v>60</v>
      </c>
      <c r="E86" s="136"/>
      <c r="F86" s="367">
        <f t="shared" si="6"/>
        <v>0</v>
      </c>
      <c r="G86" s="257"/>
      <c r="H86" s="257"/>
      <c r="I86" s="19"/>
      <c r="J86" s="19"/>
      <c r="K86" s="19"/>
      <c r="L86" s="19"/>
    </row>
    <row r="87" spans="1:12" s="1" customFormat="1" ht="28.5" customHeight="1" x14ac:dyDescent="0.25">
      <c r="A87" s="353" t="s">
        <v>26</v>
      </c>
      <c r="B87" s="127" t="s">
        <v>83</v>
      </c>
      <c r="C87" s="146">
        <f>+C86*0.15*1.3</f>
        <v>31.2</v>
      </c>
      <c r="D87" s="139" t="s">
        <v>34</v>
      </c>
      <c r="E87" s="136"/>
      <c r="F87" s="367">
        <f t="shared" si="6"/>
        <v>0</v>
      </c>
      <c r="G87" s="257"/>
      <c r="H87" s="257"/>
      <c r="I87" s="19"/>
      <c r="J87" s="19"/>
      <c r="K87" s="19"/>
      <c r="L87" s="19"/>
    </row>
    <row r="88" spans="1:12" s="1" customFormat="1" x14ac:dyDescent="0.25">
      <c r="A88" s="380"/>
      <c r="B88" s="151"/>
      <c r="C88" s="142"/>
      <c r="D88" s="152"/>
      <c r="E88" s="136"/>
      <c r="F88" s="367"/>
      <c r="G88" s="257"/>
      <c r="H88" s="257"/>
      <c r="I88" s="19"/>
      <c r="J88" s="19"/>
      <c r="K88" s="19"/>
      <c r="L88" s="19"/>
    </row>
    <row r="89" spans="1:12" s="256" customFormat="1" x14ac:dyDescent="0.25">
      <c r="A89" s="349" t="s">
        <v>41</v>
      </c>
      <c r="B89" s="72" t="s">
        <v>84</v>
      </c>
      <c r="C89" s="80"/>
      <c r="D89" s="68"/>
      <c r="E89" s="136"/>
      <c r="F89" s="350"/>
      <c r="G89" s="257"/>
      <c r="H89" s="257"/>
      <c r="I89" s="255"/>
      <c r="J89" s="255"/>
      <c r="K89" s="255"/>
      <c r="L89" s="255"/>
    </row>
    <row r="90" spans="1:12" s="1" customFormat="1" x14ac:dyDescent="0.25">
      <c r="A90" s="353" t="s">
        <v>43</v>
      </c>
      <c r="B90" s="127" t="s">
        <v>85</v>
      </c>
      <c r="C90" s="146">
        <f>+C82*0.8*1.5</f>
        <v>240</v>
      </c>
      <c r="D90" s="139" t="s">
        <v>86</v>
      </c>
      <c r="E90" s="136"/>
      <c r="F90" s="367">
        <f t="shared" ref="F90:F94" si="7">C90*E90</f>
        <v>0</v>
      </c>
      <c r="G90" s="257"/>
      <c r="H90" s="257"/>
      <c r="I90" s="19"/>
      <c r="J90" s="19"/>
      <c r="K90" s="19"/>
      <c r="L90" s="19"/>
    </row>
    <row r="91" spans="1:12" s="1" customFormat="1" x14ac:dyDescent="0.25">
      <c r="A91" s="353" t="s">
        <v>44</v>
      </c>
      <c r="B91" s="127" t="s">
        <v>87</v>
      </c>
      <c r="C91" s="146">
        <f>+C82*0.1*0.8*1.05</f>
        <v>16.8</v>
      </c>
      <c r="D91" s="139" t="s">
        <v>28</v>
      </c>
      <c r="E91" s="136"/>
      <c r="F91" s="367">
        <f t="shared" si="7"/>
        <v>0</v>
      </c>
      <c r="G91" s="257"/>
      <c r="H91" s="257"/>
      <c r="I91" s="19"/>
      <c r="J91" s="19"/>
      <c r="K91" s="19"/>
      <c r="L91" s="19"/>
    </row>
    <row r="92" spans="1:12" s="1" customFormat="1" x14ac:dyDescent="0.25">
      <c r="A92" s="353" t="s">
        <v>45</v>
      </c>
      <c r="B92" s="127" t="s">
        <v>88</v>
      </c>
      <c r="C92" s="146">
        <f>+C82*1.2*0.8*1.3</f>
        <v>249.6</v>
      </c>
      <c r="D92" s="139" t="s">
        <v>34</v>
      </c>
      <c r="E92" s="136"/>
      <c r="F92" s="367">
        <f t="shared" si="7"/>
        <v>0</v>
      </c>
      <c r="G92" s="257"/>
      <c r="H92" s="257"/>
      <c r="I92" s="19"/>
      <c r="J92" s="19"/>
      <c r="K92" s="19"/>
      <c r="L92" s="19"/>
    </row>
    <row r="93" spans="1:12" s="1" customFormat="1" ht="25.5" x14ac:dyDescent="0.25">
      <c r="A93" s="353" t="s">
        <v>89</v>
      </c>
      <c r="B93" s="127" t="s">
        <v>90</v>
      </c>
      <c r="C93" s="146">
        <f>+C82*1.2*0.8</f>
        <v>192</v>
      </c>
      <c r="D93" s="139" t="s">
        <v>31</v>
      </c>
      <c r="E93" s="136"/>
      <c r="F93" s="367">
        <f t="shared" si="7"/>
        <v>0</v>
      </c>
      <c r="G93" s="257"/>
      <c r="H93" s="257"/>
      <c r="I93" s="19"/>
      <c r="J93" s="19"/>
      <c r="K93" s="19"/>
      <c r="L93" s="19"/>
    </row>
    <row r="94" spans="1:12" s="1" customFormat="1" ht="25.5" x14ac:dyDescent="0.25">
      <c r="A94" s="353" t="s">
        <v>91</v>
      </c>
      <c r="B94" s="127" t="s">
        <v>92</v>
      </c>
      <c r="C94" s="146">
        <f>+C90*1.3</f>
        <v>312</v>
      </c>
      <c r="D94" s="139" t="s">
        <v>34</v>
      </c>
      <c r="E94" s="136"/>
      <c r="F94" s="367">
        <f t="shared" si="7"/>
        <v>0</v>
      </c>
      <c r="G94" s="257"/>
      <c r="H94" s="257"/>
      <c r="I94" s="19"/>
      <c r="J94" s="19"/>
      <c r="K94" s="19"/>
      <c r="L94" s="19"/>
    </row>
    <row r="95" spans="1:12" s="1" customFormat="1" x14ac:dyDescent="0.25">
      <c r="A95" s="380"/>
      <c r="B95" s="151"/>
      <c r="C95" s="142"/>
      <c r="D95" s="152"/>
      <c r="E95" s="136"/>
      <c r="F95" s="367"/>
      <c r="G95" s="257"/>
      <c r="H95" s="257"/>
      <c r="I95" s="19"/>
      <c r="J95" s="19"/>
      <c r="K95" s="19"/>
      <c r="L95" s="19"/>
    </row>
    <row r="96" spans="1:12" s="256" customFormat="1" x14ac:dyDescent="0.25">
      <c r="A96" s="349" t="s">
        <v>66</v>
      </c>
      <c r="B96" s="72" t="s">
        <v>93</v>
      </c>
      <c r="C96" s="80"/>
      <c r="D96" s="68"/>
      <c r="E96" s="136"/>
      <c r="F96" s="350"/>
      <c r="G96" s="257"/>
      <c r="H96" s="257"/>
      <c r="I96" s="255"/>
      <c r="J96" s="255"/>
      <c r="K96" s="255"/>
      <c r="L96" s="255"/>
    </row>
    <row r="97" spans="1:12" s="1" customFormat="1" x14ac:dyDescent="0.25">
      <c r="A97" s="353" t="s">
        <v>68</v>
      </c>
      <c r="B97" s="127" t="s">
        <v>94</v>
      </c>
      <c r="C97" s="146">
        <v>200</v>
      </c>
      <c r="D97" s="139" t="s">
        <v>53</v>
      </c>
      <c r="E97" s="136"/>
      <c r="F97" s="367">
        <f t="shared" ref="F97" si="8">C97*E97</f>
        <v>0</v>
      </c>
      <c r="G97" s="257"/>
      <c r="H97" s="257"/>
      <c r="I97" s="19"/>
      <c r="J97" s="19"/>
      <c r="K97" s="19"/>
      <c r="L97" s="19"/>
    </row>
    <row r="98" spans="1:12" s="1" customFormat="1" x14ac:dyDescent="0.25">
      <c r="A98" s="381"/>
      <c r="B98" s="144"/>
      <c r="C98" s="142"/>
      <c r="D98" s="139"/>
      <c r="E98" s="136"/>
      <c r="F98" s="367"/>
      <c r="G98" s="257"/>
      <c r="H98" s="257"/>
      <c r="I98" s="19"/>
      <c r="J98" s="19"/>
      <c r="K98" s="19"/>
      <c r="L98" s="19"/>
    </row>
    <row r="99" spans="1:12" s="256" customFormat="1" x14ac:dyDescent="0.25">
      <c r="A99" s="349" t="s">
        <v>70</v>
      </c>
      <c r="B99" s="72" t="s">
        <v>95</v>
      </c>
      <c r="C99" s="80"/>
      <c r="D99" s="68"/>
      <c r="E99" s="136"/>
      <c r="F99" s="350"/>
      <c r="G99" s="257"/>
      <c r="H99" s="257"/>
      <c r="I99" s="255"/>
      <c r="J99" s="255"/>
      <c r="K99" s="255"/>
      <c r="L99" s="255"/>
    </row>
    <row r="100" spans="1:12" s="1" customFormat="1" x14ac:dyDescent="0.25">
      <c r="A100" s="353" t="s">
        <v>72</v>
      </c>
      <c r="B100" s="127" t="s">
        <v>96</v>
      </c>
      <c r="C100" s="146">
        <f>+C97</f>
        <v>200</v>
      </c>
      <c r="D100" s="139" t="s">
        <v>53</v>
      </c>
      <c r="E100" s="136"/>
      <c r="F100" s="367">
        <f t="shared" ref="F100" si="9">C100*E100</f>
        <v>0</v>
      </c>
      <c r="G100" s="257"/>
      <c r="H100" s="257"/>
      <c r="I100" s="19"/>
      <c r="J100" s="19"/>
      <c r="K100" s="19"/>
      <c r="L100" s="19"/>
    </row>
    <row r="101" spans="1:12" s="1" customFormat="1" x14ac:dyDescent="0.25">
      <c r="A101" s="157"/>
      <c r="B101" s="144"/>
      <c r="C101" s="153"/>
      <c r="D101" s="139"/>
      <c r="E101" s="136"/>
      <c r="F101" s="367"/>
      <c r="G101" s="257"/>
      <c r="H101" s="257"/>
      <c r="I101" s="19"/>
      <c r="J101" s="19"/>
      <c r="K101" s="19"/>
      <c r="L101" s="19"/>
    </row>
    <row r="102" spans="1:12" s="256" customFormat="1" x14ac:dyDescent="0.25">
      <c r="A102" s="349" t="s">
        <v>97</v>
      </c>
      <c r="B102" s="72" t="s">
        <v>98</v>
      </c>
      <c r="C102" s="80"/>
      <c r="D102" s="68"/>
      <c r="E102" s="136"/>
      <c r="F102" s="350"/>
      <c r="G102" s="257"/>
      <c r="H102" s="257"/>
      <c r="I102" s="255"/>
      <c r="J102" s="255"/>
      <c r="K102" s="255"/>
      <c r="L102" s="255"/>
    </row>
    <row r="103" spans="1:12" s="1" customFormat="1" ht="25.5" x14ac:dyDescent="0.25">
      <c r="A103" s="353" t="s">
        <v>99</v>
      </c>
      <c r="B103" s="127" t="s">
        <v>100</v>
      </c>
      <c r="C103" s="146">
        <v>1</v>
      </c>
      <c r="D103" s="139" t="s">
        <v>74</v>
      </c>
      <c r="E103" s="136"/>
      <c r="F103" s="367">
        <f t="shared" ref="F103:F113" si="10">C103*E103</f>
        <v>0</v>
      </c>
      <c r="G103" s="257"/>
      <c r="H103" s="257"/>
      <c r="I103" s="19"/>
      <c r="J103" s="19"/>
      <c r="K103" s="19"/>
      <c r="L103" s="19"/>
    </row>
    <row r="104" spans="1:12" s="1" customFormat="1" x14ac:dyDescent="0.25">
      <c r="A104" s="353" t="s">
        <v>101</v>
      </c>
      <c r="B104" s="127" t="s">
        <v>102</v>
      </c>
      <c r="C104" s="146">
        <v>1</v>
      </c>
      <c r="D104" s="139" t="s">
        <v>74</v>
      </c>
      <c r="E104" s="136"/>
      <c r="F104" s="367">
        <f t="shared" si="10"/>
        <v>0</v>
      </c>
      <c r="G104" s="257"/>
      <c r="H104" s="257"/>
      <c r="I104" s="19"/>
      <c r="J104" s="19"/>
      <c r="K104" s="19"/>
      <c r="L104" s="19"/>
    </row>
    <row r="105" spans="1:12" s="1" customFormat="1" x14ac:dyDescent="0.25">
      <c r="A105" s="381"/>
      <c r="B105" s="154"/>
      <c r="C105" s="153"/>
      <c r="D105" s="153"/>
      <c r="E105" s="136"/>
      <c r="F105" s="367"/>
      <c r="G105" s="257"/>
      <c r="H105" s="257"/>
      <c r="I105" s="19"/>
      <c r="J105" s="19"/>
      <c r="K105" s="19"/>
      <c r="L105" s="19"/>
    </row>
    <row r="106" spans="1:12" s="256" customFormat="1" x14ac:dyDescent="0.25">
      <c r="A106" s="349" t="s">
        <v>103</v>
      </c>
      <c r="B106" s="72" t="s">
        <v>104</v>
      </c>
      <c r="C106" s="80"/>
      <c r="D106" s="68"/>
      <c r="E106" s="136"/>
      <c r="F106" s="350"/>
      <c r="G106" s="257"/>
      <c r="H106" s="257"/>
      <c r="I106" s="255"/>
      <c r="J106" s="255"/>
      <c r="K106" s="255"/>
      <c r="L106" s="255"/>
    </row>
    <row r="107" spans="1:12" s="1" customFormat="1" x14ac:dyDescent="0.25">
      <c r="A107" s="353" t="s">
        <v>105</v>
      </c>
      <c r="B107" s="127" t="s">
        <v>106</v>
      </c>
      <c r="C107" s="146">
        <v>14</v>
      </c>
      <c r="D107" s="139" t="s">
        <v>74</v>
      </c>
      <c r="E107" s="136"/>
      <c r="F107" s="367">
        <f t="shared" si="10"/>
        <v>0</v>
      </c>
      <c r="G107" s="257"/>
      <c r="H107" s="257"/>
      <c r="I107" s="19"/>
      <c r="J107" s="19"/>
      <c r="K107" s="19"/>
      <c r="L107" s="19"/>
    </row>
    <row r="108" spans="1:12" s="1" customFormat="1" x14ac:dyDescent="0.25">
      <c r="A108" s="374"/>
      <c r="B108" s="155"/>
      <c r="C108" s="153"/>
      <c r="D108" s="156"/>
      <c r="E108" s="136"/>
      <c r="F108" s="367"/>
      <c r="G108" s="257"/>
      <c r="H108" s="257"/>
      <c r="I108" s="19"/>
      <c r="J108" s="19"/>
      <c r="K108" s="19"/>
      <c r="L108" s="19"/>
    </row>
    <row r="109" spans="1:12" s="256" customFormat="1" x14ac:dyDescent="0.25">
      <c r="A109" s="349" t="s">
        <v>107</v>
      </c>
      <c r="B109" s="72" t="s">
        <v>108</v>
      </c>
      <c r="C109" s="80"/>
      <c r="D109" s="68"/>
      <c r="E109" s="136"/>
      <c r="F109" s="350"/>
      <c r="G109" s="257"/>
      <c r="H109" s="257"/>
      <c r="I109" s="255"/>
      <c r="J109" s="255"/>
      <c r="K109" s="255"/>
      <c r="L109" s="255"/>
    </row>
    <row r="110" spans="1:12" s="1" customFormat="1" x14ac:dyDescent="0.25">
      <c r="A110" s="353" t="s">
        <v>109</v>
      </c>
      <c r="B110" s="127" t="s">
        <v>110</v>
      </c>
      <c r="C110" s="146">
        <v>1</v>
      </c>
      <c r="D110" s="139" t="s">
        <v>74</v>
      </c>
      <c r="E110" s="136"/>
      <c r="F110" s="367">
        <f t="shared" si="10"/>
        <v>0</v>
      </c>
      <c r="G110" s="257"/>
      <c r="H110" s="257"/>
      <c r="I110" s="19"/>
      <c r="J110" s="19"/>
      <c r="K110" s="19"/>
      <c r="L110" s="19"/>
    </row>
    <row r="111" spans="1:12" s="1" customFormat="1" x14ac:dyDescent="0.25">
      <c r="A111" s="374"/>
      <c r="B111" s="155"/>
      <c r="C111" s="153"/>
      <c r="D111" s="156"/>
      <c r="E111" s="136"/>
      <c r="F111" s="367"/>
      <c r="G111" s="257"/>
      <c r="H111" s="257"/>
      <c r="I111" s="19"/>
      <c r="J111" s="19"/>
      <c r="K111" s="19"/>
      <c r="L111" s="19"/>
    </row>
    <row r="112" spans="1:12" s="256" customFormat="1" x14ac:dyDescent="0.25">
      <c r="A112" s="349" t="s">
        <v>111</v>
      </c>
      <c r="B112" s="72" t="s">
        <v>112</v>
      </c>
      <c r="C112" s="80"/>
      <c r="D112" s="68"/>
      <c r="E112" s="136"/>
      <c r="F112" s="350"/>
      <c r="G112" s="257"/>
      <c r="H112" s="257"/>
      <c r="I112" s="255"/>
      <c r="J112" s="255"/>
      <c r="K112" s="255"/>
      <c r="L112" s="255"/>
    </row>
    <row r="113" spans="1:12" s="1" customFormat="1" x14ac:dyDescent="0.25">
      <c r="A113" s="353" t="s">
        <v>113</v>
      </c>
      <c r="B113" s="127" t="s">
        <v>114</v>
      </c>
      <c r="C113" s="146">
        <v>27.6</v>
      </c>
      <c r="D113" s="139" t="s">
        <v>129</v>
      </c>
      <c r="E113" s="136"/>
      <c r="F113" s="367">
        <f t="shared" si="10"/>
        <v>0</v>
      </c>
      <c r="G113" s="257"/>
      <c r="H113" s="257"/>
      <c r="I113" s="19"/>
      <c r="J113" s="19"/>
      <c r="K113" s="19"/>
      <c r="L113" s="19"/>
    </row>
    <row r="114" spans="1:12" s="1" customFormat="1" x14ac:dyDescent="0.25">
      <c r="A114" s="353"/>
      <c r="B114" s="127"/>
      <c r="C114" s="146"/>
      <c r="D114" s="139"/>
      <c r="E114" s="136"/>
      <c r="F114" s="367"/>
      <c r="G114" s="257"/>
      <c r="H114" s="257"/>
      <c r="I114" s="19"/>
      <c r="J114" s="19"/>
      <c r="K114" s="19"/>
      <c r="L114" s="19"/>
    </row>
    <row r="115" spans="1:12" s="1" customFormat="1" ht="51" x14ac:dyDescent="0.25">
      <c r="A115" s="382">
        <v>10</v>
      </c>
      <c r="B115" s="94" t="s">
        <v>666</v>
      </c>
      <c r="C115" s="146">
        <v>200</v>
      </c>
      <c r="D115" s="139" t="s">
        <v>53</v>
      </c>
      <c r="E115" s="136"/>
      <c r="F115" s="367">
        <f t="shared" ref="F115:F117" si="11">C115*E115</f>
        <v>0</v>
      </c>
      <c r="G115" s="257"/>
      <c r="H115" s="257"/>
      <c r="I115" s="19"/>
      <c r="J115" s="19"/>
      <c r="K115" s="19"/>
      <c r="L115" s="19"/>
    </row>
    <row r="116" spans="1:12" s="1" customFormat="1" x14ac:dyDescent="0.25">
      <c r="A116" s="379"/>
      <c r="B116" s="157"/>
      <c r="C116" s="146"/>
      <c r="D116" s="139"/>
      <c r="E116" s="136"/>
      <c r="F116" s="367"/>
      <c r="G116" s="257"/>
      <c r="H116" s="257"/>
      <c r="I116" s="19"/>
      <c r="J116" s="19"/>
      <c r="K116" s="19"/>
      <c r="L116" s="19"/>
    </row>
    <row r="117" spans="1:12" s="1" customFormat="1" x14ac:dyDescent="0.25">
      <c r="A117" s="382">
        <v>11</v>
      </c>
      <c r="B117" s="158" t="s">
        <v>115</v>
      </c>
      <c r="C117" s="146">
        <v>200</v>
      </c>
      <c r="D117" s="139" t="s">
        <v>53</v>
      </c>
      <c r="E117" s="136"/>
      <c r="F117" s="367">
        <f t="shared" si="11"/>
        <v>0</v>
      </c>
      <c r="G117" s="257"/>
      <c r="H117" s="257"/>
      <c r="I117" s="19"/>
      <c r="J117" s="19"/>
      <c r="K117" s="19"/>
      <c r="L117" s="19"/>
    </row>
    <row r="118" spans="1:12" s="1" customFormat="1" x14ac:dyDescent="0.25">
      <c r="A118" s="383"/>
      <c r="B118" s="320"/>
      <c r="C118" s="321"/>
      <c r="D118" s="322"/>
      <c r="E118" s="318"/>
      <c r="F118" s="371"/>
      <c r="G118" s="257"/>
      <c r="H118" s="257"/>
      <c r="I118" s="19"/>
      <c r="J118" s="19"/>
      <c r="K118" s="19"/>
      <c r="L118" s="19"/>
    </row>
    <row r="119" spans="1:12" s="256" customFormat="1" x14ac:dyDescent="0.25">
      <c r="A119" s="349">
        <v>12</v>
      </c>
      <c r="B119" s="72" t="s">
        <v>116</v>
      </c>
      <c r="C119" s="80"/>
      <c r="D119" s="68"/>
      <c r="E119" s="136"/>
      <c r="F119" s="350"/>
      <c r="G119" s="257"/>
      <c r="H119" s="257"/>
      <c r="I119" s="255"/>
      <c r="J119" s="255"/>
      <c r="K119" s="255"/>
      <c r="L119" s="255"/>
    </row>
    <row r="120" spans="1:12" s="1" customFormat="1" x14ac:dyDescent="0.25">
      <c r="A120" s="353" t="s">
        <v>1333</v>
      </c>
      <c r="B120" s="127" t="s">
        <v>117</v>
      </c>
      <c r="C120" s="146">
        <v>10</v>
      </c>
      <c r="D120" s="139" t="s">
        <v>74</v>
      </c>
      <c r="E120" s="136"/>
      <c r="F120" s="367">
        <f t="shared" ref="F120" si="12">C120*E120</f>
        <v>0</v>
      </c>
      <c r="G120" s="257"/>
      <c r="H120" s="257"/>
      <c r="I120" s="19"/>
      <c r="J120" s="19"/>
      <c r="K120" s="19"/>
      <c r="L120" s="19"/>
    </row>
    <row r="121" spans="1:12" s="1" customFormat="1" x14ac:dyDescent="0.25">
      <c r="A121" s="384"/>
      <c r="B121" s="99"/>
      <c r="C121" s="58"/>
      <c r="D121" s="58"/>
      <c r="E121" s="136"/>
      <c r="F121" s="364"/>
      <c r="G121" s="257"/>
      <c r="H121" s="257"/>
      <c r="I121" s="19"/>
      <c r="J121" s="19"/>
      <c r="K121" s="19"/>
      <c r="L121" s="19"/>
    </row>
    <row r="122" spans="1:12" s="256" customFormat="1" x14ac:dyDescent="0.25">
      <c r="A122" s="349">
        <v>13</v>
      </c>
      <c r="B122" s="72" t="s">
        <v>667</v>
      </c>
      <c r="C122" s="80"/>
      <c r="D122" s="68"/>
      <c r="E122" s="136"/>
      <c r="F122" s="350"/>
      <c r="G122" s="257"/>
      <c r="H122" s="257"/>
      <c r="I122" s="255"/>
      <c r="J122" s="255"/>
      <c r="K122" s="255"/>
      <c r="L122" s="255"/>
    </row>
    <row r="123" spans="1:12" s="1" customFormat="1" x14ac:dyDescent="0.25">
      <c r="A123" s="353" t="s">
        <v>1334</v>
      </c>
      <c r="B123" s="127" t="s">
        <v>118</v>
      </c>
      <c r="C123" s="146">
        <v>8</v>
      </c>
      <c r="D123" s="139" t="s">
        <v>74</v>
      </c>
      <c r="E123" s="136"/>
      <c r="F123" s="367">
        <f t="shared" ref="F123" si="13">C123*E123</f>
        <v>0</v>
      </c>
      <c r="G123" s="257"/>
      <c r="H123" s="257"/>
      <c r="I123" s="19"/>
      <c r="J123" s="19"/>
      <c r="K123" s="19"/>
      <c r="L123" s="19"/>
    </row>
    <row r="124" spans="1:12" s="1" customFormat="1" x14ac:dyDescent="0.25">
      <c r="A124" s="385">
        <v>13.2</v>
      </c>
      <c r="B124" s="158" t="s">
        <v>1338</v>
      </c>
      <c r="C124" s="159">
        <v>5</v>
      </c>
      <c r="D124" s="142" t="s">
        <v>261</v>
      </c>
      <c r="E124" s="136"/>
      <c r="F124" s="367">
        <f>C124*E124/100</f>
        <v>0</v>
      </c>
      <c r="G124" s="257"/>
      <c r="H124" s="257"/>
      <c r="I124" s="19"/>
      <c r="J124" s="19"/>
      <c r="K124" s="19"/>
      <c r="L124" s="19"/>
    </row>
    <row r="125" spans="1:12" s="1" customFormat="1" x14ac:dyDescent="0.25">
      <c r="A125" s="360"/>
      <c r="B125" s="23" t="s">
        <v>665</v>
      </c>
      <c r="C125" s="121"/>
      <c r="D125" s="23"/>
      <c r="E125" s="116"/>
      <c r="F125" s="361">
        <f>+SUM(F82:F124)</f>
        <v>0</v>
      </c>
      <c r="G125" s="257"/>
      <c r="H125" s="257"/>
      <c r="I125" s="19"/>
      <c r="J125" s="19"/>
      <c r="K125" s="19"/>
      <c r="L125" s="19"/>
    </row>
    <row r="126" spans="1:12" s="1" customFormat="1" x14ac:dyDescent="0.25">
      <c r="A126" s="299"/>
      <c r="B126" s="63"/>
      <c r="C126" s="288"/>
      <c r="D126" s="58"/>
      <c r="E126" s="289"/>
      <c r="F126" s="57"/>
      <c r="G126" s="257"/>
      <c r="H126" s="257"/>
      <c r="I126" s="19"/>
      <c r="J126" s="19"/>
      <c r="K126" s="19"/>
      <c r="L126" s="19"/>
    </row>
    <row r="127" spans="1:12" s="253" customFormat="1" ht="25.5" x14ac:dyDescent="0.25">
      <c r="A127" s="386" t="s">
        <v>77</v>
      </c>
      <c r="B127" s="200" t="s">
        <v>121</v>
      </c>
      <c r="C127" s="205"/>
      <c r="D127" s="206"/>
      <c r="E127" s="205"/>
      <c r="F127" s="387"/>
      <c r="G127" s="258"/>
      <c r="H127" s="257"/>
    </row>
    <row r="128" spans="1:12" s="1" customFormat="1" x14ac:dyDescent="0.25">
      <c r="A128" s="353" t="s">
        <v>9</v>
      </c>
      <c r="B128" s="127" t="s">
        <v>1339</v>
      </c>
      <c r="C128" s="146">
        <v>1</v>
      </c>
      <c r="D128" s="139" t="s">
        <v>15</v>
      </c>
      <c r="E128" s="136"/>
      <c r="F128" s="367">
        <f t="shared" ref="F128:F132" si="14">C128*E128</f>
        <v>0</v>
      </c>
      <c r="G128" s="257"/>
      <c r="H128" s="257"/>
      <c r="I128" s="19"/>
      <c r="J128" s="19"/>
      <c r="K128" s="19"/>
      <c r="L128" s="19"/>
    </row>
    <row r="129" spans="1:12" s="1" customFormat="1" x14ac:dyDescent="0.25">
      <c r="A129" s="353" t="s">
        <v>20</v>
      </c>
      <c r="B129" s="127" t="s">
        <v>1340</v>
      </c>
      <c r="C129" s="146">
        <v>1</v>
      </c>
      <c r="D129" s="139" t="s">
        <v>15</v>
      </c>
      <c r="E129" s="136"/>
      <c r="F129" s="367">
        <f t="shared" si="14"/>
        <v>0</v>
      </c>
      <c r="G129" s="257"/>
      <c r="H129" s="257"/>
      <c r="I129" s="19"/>
      <c r="J129" s="19"/>
      <c r="K129" s="19"/>
      <c r="L129" s="19"/>
    </row>
    <row r="130" spans="1:12" s="1" customFormat="1" x14ac:dyDescent="0.25">
      <c r="A130" s="353" t="s">
        <v>41</v>
      </c>
      <c r="B130" s="127" t="s">
        <v>1341</v>
      </c>
      <c r="C130" s="146">
        <v>1</v>
      </c>
      <c r="D130" s="139" t="s">
        <v>15</v>
      </c>
      <c r="E130" s="136"/>
      <c r="F130" s="367">
        <f t="shared" si="14"/>
        <v>0</v>
      </c>
      <c r="G130" s="257"/>
      <c r="H130" s="257"/>
      <c r="I130" s="19"/>
      <c r="J130" s="19"/>
      <c r="K130" s="19"/>
      <c r="L130" s="19"/>
    </row>
    <row r="131" spans="1:12" s="1" customFormat="1" x14ac:dyDescent="0.25">
      <c r="A131" s="353" t="s">
        <v>66</v>
      </c>
      <c r="B131" s="127" t="s">
        <v>1342</v>
      </c>
      <c r="C131" s="146">
        <v>1</v>
      </c>
      <c r="D131" s="139" t="s">
        <v>15</v>
      </c>
      <c r="E131" s="136"/>
      <c r="F131" s="367">
        <f t="shared" si="14"/>
        <v>0</v>
      </c>
      <c r="G131" s="257"/>
      <c r="H131" s="257"/>
      <c r="I131" s="19"/>
      <c r="J131" s="19"/>
      <c r="K131" s="19"/>
      <c r="L131" s="19"/>
    </row>
    <row r="132" spans="1:12" s="1" customFormat="1" x14ac:dyDescent="0.25">
      <c r="A132" s="353" t="s">
        <v>70</v>
      </c>
      <c r="B132" s="127" t="s">
        <v>1343</v>
      </c>
      <c r="C132" s="146">
        <v>1</v>
      </c>
      <c r="D132" s="139" t="s">
        <v>15</v>
      </c>
      <c r="E132" s="136"/>
      <c r="F132" s="367">
        <f t="shared" si="14"/>
        <v>0</v>
      </c>
      <c r="G132" s="257"/>
      <c r="H132" s="257"/>
      <c r="I132" s="19"/>
      <c r="J132" s="19"/>
      <c r="K132" s="19"/>
      <c r="L132" s="19"/>
    </row>
    <row r="133" spans="1:12" s="1" customFormat="1" x14ac:dyDescent="0.25">
      <c r="A133" s="356"/>
      <c r="B133" s="110" t="s">
        <v>668</v>
      </c>
      <c r="C133" s="121"/>
      <c r="D133" s="23"/>
      <c r="E133" s="116"/>
      <c r="F133" s="357">
        <f>SUM(F128:F132)</f>
        <v>0</v>
      </c>
      <c r="G133" s="257"/>
      <c r="H133" s="257"/>
      <c r="I133" s="19"/>
      <c r="J133" s="19"/>
      <c r="K133" s="19"/>
      <c r="L133" s="19"/>
    </row>
    <row r="134" spans="1:12" s="1" customFormat="1" x14ac:dyDescent="0.25">
      <c r="A134" s="106"/>
      <c r="B134" s="287"/>
      <c r="C134" s="288"/>
      <c r="D134" s="58"/>
      <c r="E134" s="289"/>
      <c r="F134" s="288"/>
      <c r="G134" s="257"/>
      <c r="H134" s="257"/>
      <c r="I134" s="19"/>
      <c r="J134" s="19"/>
      <c r="K134" s="19"/>
      <c r="L134" s="19"/>
    </row>
    <row r="135" spans="1:12" s="253" customFormat="1" x14ac:dyDescent="0.25">
      <c r="A135" s="199" t="s">
        <v>120</v>
      </c>
      <c r="B135" s="200" t="s">
        <v>124</v>
      </c>
      <c r="C135" s="191"/>
      <c r="D135" s="207"/>
      <c r="E135" s="208"/>
      <c r="F135" s="191"/>
      <c r="G135" s="258"/>
      <c r="H135" s="257"/>
    </row>
    <row r="136" spans="1:12" s="1" customFormat="1" x14ac:dyDescent="0.25">
      <c r="A136" s="106"/>
      <c r="B136" s="63"/>
      <c r="C136" s="57"/>
      <c r="D136" s="58"/>
      <c r="E136" s="59"/>
      <c r="F136" s="57"/>
      <c r="G136" s="257"/>
      <c r="H136" s="257"/>
      <c r="I136" s="19"/>
      <c r="J136" s="19"/>
      <c r="K136" s="19"/>
      <c r="L136" s="19"/>
    </row>
    <row r="137" spans="1:12" s="256" customFormat="1" x14ac:dyDescent="0.25">
      <c r="A137" s="388" t="s">
        <v>8</v>
      </c>
      <c r="B137" s="60" t="s">
        <v>670</v>
      </c>
      <c r="C137" s="160"/>
      <c r="D137" s="86"/>
      <c r="E137" s="86"/>
      <c r="F137" s="389"/>
      <c r="G137" s="257"/>
      <c r="H137" s="257"/>
      <c r="I137" s="255"/>
      <c r="J137" s="255"/>
      <c r="K137" s="255"/>
      <c r="L137" s="255"/>
    </row>
    <row r="138" spans="1:12" s="1" customFormat="1" x14ac:dyDescent="0.25">
      <c r="A138" s="388">
        <v>1</v>
      </c>
      <c r="B138" s="60" t="s">
        <v>671</v>
      </c>
      <c r="C138" s="160"/>
      <c r="D138" s="86"/>
      <c r="E138" s="86"/>
      <c r="F138" s="364"/>
      <c r="G138" s="257"/>
      <c r="H138" s="257"/>
      <c r="I138" s="19"/>
      <c r="J138" s="19"/>
      <c r="K138" s="19"/>
      <c r="L138" s="19"/>
    </row>
    <row r="139" spans="1:12" s="1" customFormat="1" x14ac:dyDescent="0.25">
      <c r="A139" s="353" t="s">
        <v>11</v>
      </c>
      <c r="B139" s="127" t="s">
        <v>125</v>
      </c>
      <c r="C139" s="146">
        <v>1</v>
      </c>
      <c r="D139" s="139" t="s">
        <v>126</v>
      </c>
      <c r="E139" s="136"/>
      <c r="F139" s="367">
        <f t="shared" ref="F139:F140" si="15">C139*E139</f>
        <v>0</v>
      </c>
      <c r="G139" s="257"/>
      <c r="H139" s="257"/>
      <c r="I139" s="19"/>
      <c r="J139" s="19"/>
      <c r="K139" s="19"/>
      <c r="L139" s="19"/>
    </row>
    <row r="140" spans="1:12" s="1" customFormat="1" x14ac:dyDescent="0.25">
      <c r="A140" s="353" t="s">
        <v>13</v>
      </c>
      <c r="B140" s="127" t="s">
        <v>127</v>
      </c>
      <c r="C140" s="146">
        <v>1</v>
      </c>
      <c r="D140" s="139" t="s">
        <v>126</v>
      </c>
      <c r="E140" s="136"/>
      <c r="F140" s="367">
        <f t="shared" si="15"/>
        <v>0</v>
      </c>
      <c r="G140" s="257"/>
      <c r="H140" s="257"/>
      <c r="I140" s="19"/>
      <c r="J140" s="19"/>
      <c r="K140" s="19"/>
      <c r="L140" s="19"/>
    </row>
    <row r="141" spans="1:12" s="1" customFormat="1" x14ac:dyDescent="0.25">
      <c r="A141" s="384"/>
      <c r="B141" s="89"/>
      <c r="C141" s="161"/>
      <c r="D141" s="88"/>
      <c r="E141" s="136"/>
      <c r="F141" s="364"/>
      <c r="G141" s="257"/>
      <c r="H141" s="257"/>
      <c r="I141" s="19"/>
      <c r="J141" s="19"/>
      <c r="K141" s="19"/>
      <c r="L141" s="19"/>
    </row>
    <row r="142" spans="1:12" s="1" customFormat="1" x14ac:dyDescent="0.25">
      <c r="A142" s="388">
        <v>2</v>
      </c>
      <c r="B142" s="60" t="s">
        <v>54</v>
      </c>
      <c r="C142" s="160"/>
      <c r="D142" s="86"/>
      <c r="E142" s="136"/>
      <c r="F142" s="364"/>
      <c r="G142" s="257"/>
      <c r="H142" s="257"/>
      <c r="I142" s="19"/>
      <c r="J142" s="19"/>
      <c r="K142" s="19"/>
      <c r="L142" s="19"/>
    </row>
    <row r="143" spans="1:12" s="1" customFormat="1" x14ac:dyDescent="0.25">
      <c r="A143" s="353" t="s">
        <v>22</v>
      </c>
      <c r="B143" s="127" t="s">
        <v>128</v>
      </c>
      <c r="C143" s="146">
        <v>72.400000000000006</v>
      </c>
      <c r="D143" s="139" t="s">
        <v>86</v>
      </c>
      <c r="E143" s="136"/>
      <c r="F143" s="367">
        <f t="shared" ref="F143:F145" si="16">C143*E143</f>
        <v>0</v>
      </c>
      <c r="G143" s="257"/>
      <c r="H143" s="257"/>
      <c r="I143" s="19"/>
      <c r="J143" s="19"/>
      <c r="K143" s="19"/>
      <c r="L143" s="19"/>
    </row>
    <row r="144" spans="1:12" s="1" customFormat="1" ht="25.5" x14ac:dyDescent="0.25">
      <c r="A144" s="353" t="s">
        <v>24</v>
      </c>
      <c r="B144" s="127" t="s">
        <v>61</v>
      </c>
      <c r="C144" s="146">
        <v>618.29</v>
      </c>
      <c r="D144" s="139" t="s">
        <v>129</v>
      </c>
      <c r="E144" s="136"/>
      <c r="F144" s="367">
        <f t="shared" si="16"/>
        <v>0</v>
      </c>
      <c r="G144" s="257"/>
      <c r="H144" s="257"/>
      <c r="I144" s="19"/>
      <c r="J144" s="19"/>
      <c r="K144" s="19"/>
      <c r="L144" s="19"/>
    </row>
    <row r="145" spans="1:12" s="1" customFormat="1" ht="25.5" x14ac:dyDescent="0.25">
      <c r="A145" s="353" t="s">
        <v>26</v>
      </c>
      <c r="B145" s="127" t="s">
        <v>63</v>
      </c>
      <c r="C145" s="146">
        <f>+C143*1.3</f>
        <v>94.12</v>
      </c>
      <c r="D145" s="139" t="s">
        <v>129</v>
      </c>
      <c r="E145" s="136"/>
      <c r="F145" s="367">
        <f t="shared" si="16"/>
        <v>0</v>
      </c>
      <c r="G145" s="257"/>
      <c r="H145" s="257"/>
      <c r="I145" s="19"/>
      <c r="J145" s="19"/>
      <c r="K145" s="19"/>
      <c r="L145" s="19"/>
    </row>
    <row r="146" spans="1:12" s="1" customFormat="1" x14ac:dyDescent="0.25">
      <c r="A146" s="384"/>
      <c r="B146" s="89"/>
      <c r="C146" s="161"/>
      <c r="D146" s="88"/>
      <c r="E146" s="136"/>
      <c r="F146" s="364"/>
      <c r="G146" s="257"/>
      <c r="H146" s="257"/>
      <c r="I146" s="19"/>
      <c r="J146" s="19"/>
      <c r="K146" s="19"/>
      <c r="L146" s="19"/>
    </row>
    <row r="147" spans="1:12" s="1" customFormat="1" x14ac:dyDescent="0.25">
      <c r="A147" s="388">
        <v>3</v>
      </c>
      <c r="B147" s="60" t="s">
        <v>672</v>
      </c>
      <c r="C147" s="161"/>
      <c r="D147" s="88"/>
      <c r="E147" s="136"/>
      <c r="F147" s="364"/>
      <c r="G147" s="257"/>
      <c r="H147" s="257"/>
      <c r="I147" s="19"/>
      <c r="J147" s="19"/>
      <c r="K147" s="19"/>
      <c r="L147" s="19"/>
    </row>
    <row r="148" spans="1:12" s="1" customFormat="1" x14ac:dyDescent="0.25">
      <c r="A148" s="353" t="s">
        <v>43</v>
      </c>
      <c r="B148" s="127" t="s">
        <v>673</v>
      </c>
      <c r="C148" s="146">
        <v>80</v>
      </c>
      <c r="D148" s="139" t="s">
        <v>131</v>
      </c>
      <c r="E148" s="136"/>
      <c r="F148" s="367">
        <f>C148*E148</f>
        <v>0</v>
      </c>
      <c r="G148" s="257"/>
      <c r="H148" s="257"/>
      <c r="I148" s="19"/>
      <c r="J148" s="19"/>
      <c r="K148" s="19"/>
      <c r="L148" s="19"/>
    </row>
    <row r="149" spans="1:12" s="1" customFormat="1" x14ac:dyDescent="0.25">
      <c r="A149" s="384"/>
      <c r="B149" s="89"/>
      <c r="C149" s="161"/>
      <c r="D149" s="88"/>
      <c r="E149" s="136"/>
      <c r="F149" s="364"/>
      <c r="G149" s="257"/>
      <c r="H149" s="257"/>
      <c r="I149" s="19"/>
      <c r="J149" s="19"/>
      <c r="K149" s="19"/>
      <c r="L149" s="19"/>
    </row>
    <row r="150" spans="1:12" s="1" customFormat="1" x14ac:dyDescent="0.25">
      <c r="A150" s="388">
        <v>4</v>
      </c>
      <c r="B150" s="60" t="s">
        <v>674</v>
      </c>
      <c r="C150" s="161"/>
      <c r="D150" s="88"/>
      <c r="E150" s="136"/>
      <c r="F150" s="364"/>
      <c r="G150" s="257"/>
      <c r="H150" s="257"/>
      <c r="I150" s="19"/>
      <c r="J150" s="19"/>
      <c r="K150" s="19"/>
      <c r="L150" s="19"/>
    </row>
    <row r="151" spans="1:12" s="1" customFormat="1" x14ac:dyDescent="0.25">
      <c r="A151" s="353" t="s">
        <v>68</v>
      </c>
      <c r="B151" s="127" t="s">
        <v>132</v>
      </c>
      <c r="C151" s="146">
        <v>82</v>
      </c>
      <c r="D151" s="139" t="s">
        <v>60</v>
      </c>
      <c r="E151" s="136"/>
      <c r="F151" s="367">
        <f>C151*E151</f>
        <v>0</v>
      </c>
      <c r="G151" s="257"/>
      <c r="H151" s="257"/>
      <c r="I151" s="19"/>
      <c r="J151" s="19"/>
      <c r="K151" s="19"/>
      <c r="L151" s="19"/>
    </row>
    <row r="152" spans="1:12" s="1" customFormat="1" x14ac:dyDescent="0.25">
      <c r="A152" s="58"/>
      <c r="B152" s="89"/>
      <c r="C152" s="161"/>
      <c r="D152" s="88"/>
      <c r="E152" s="136"/>
      <c r="F152" s="364"/>
      <c r="G152" s="257"/>
      <c r="H152" s="257"/>
      <c r="I152" s="19"/>
      <c r="J152" s="19"/>
      <c r="K152" s="19"/>
      <c r="L152" s="19"/>
    </row>
    <row r="153" spans="1:12" s="1" customFormat="1" x14ac:dyDescent="0.25">
      <c r="A153" s="388">
        <v>5</v>
      </c>
      <c r="B153" s="60" t="s">
        <v>133</v>
      </c>
      <c r="C153" s="161"/>
      <c r="D153" s="88"/>
      <c r="E153" s="136"/>
      <c r="F153" s="364"/>
      <c r="G153" s="257"/>
      <c r="H153" s="257"/>
      <c r="I153" s="19"/>
      <c r="J153" s="19"/>
      <c r="K153" s="19"/>
      <c r="L153" s="19"/>
    </row>
    <row r="154" spans="1:12" s="1" customFormat="1" x14ac:dyDescent="0.25">
      <c r="A154" s="353" t="s">
        <v>72</v>
      </c>
      <c r="B154" s="127" t="s">
        <v>675</v>
      </c>
      <c r="C154" s="146">
        <v>36.26</v>
      </c>
      <c r="D154" s="139" t="s">
        <v>129</v>
      </c>
      <c r="E154" s="136"/>
      <c r="F154" s="367">
        <f t="shared" ref="F154" si="17">C154*E154</f>
        <v>0</v>
      </c>
      <c r="G154" s="257"/>
      <c r="H154" s="257"/>
      <c r="I154" s="19"/>
      <c r="J154" s="19"/>
      <c r="K154" s="19"/>
      <c r="L154" s="19"/>
    </row>
    <row r="155" spans="1:12" s="1" customFormat="1" x14ac:dyDescent="0.25">
      <c r="A155" s="353"/>
      <c r="B155" s="127"/>
      <c r="C155" s="146"/>
      <c r="D155" s="139"/>
      <c r="E155" s="136"/>
      <c r="F155" s="367"/>
      <c r="G155" s="257"/>
      <c r="H155" s="257"/>
      <c r="I155" s="19"/>
      <c r="J155" s="19"/>
      <c r="K155" s="19"/>
      <c r="L155" s="19"/>
    </row>
    <row r="156" spans="1:12" s="1" customFormat="1" x14ac:dyDescent="0.25">
      <c r="A156" s="388">
        <v>6</v>
      </c>
      <c r="B156" s="60" t="s">
        <v>676</v>
      </c>
      <c r="C156" s="161"/>
      <c r="D156" s="88"/>
      <c r="E156" s="136"/>
      <c r="F156" s="364"/>
      <c r="G156" s="257"/>
      <c r="H156" s="257"/>
      <c r="I156" s="19"/>
      <c r="J156" s="19"/>
      <c r="K156" s="19"/>
      <c r="L156" s="19"/>
    </row>
    <row r="157" spans="1:12" s="1" customFormat="1" x14ac:dyDescent="0.25">
      <c r="A157" s="353" t="s">
        <v>99</v>
      </c>
      <c r="B157" s="127" t="s">
        <v>136</v>
      </c>
      <c r="C157" s="146">
        <v>8.64</v>
      </c>
      <c r="D157" s="139" t="s">
        <v>129</v>
      </c>
      <c r="E157" s="136"/>
      <c r="F157" s="367">
        <f>C157*E157</f>
        <v>0</v>
      </c>
      <c r="G157" s="257"/>
      <c r="H157" s="257"/>
      <c r="I157" s="19"/>
      <c r="J157" s="19"/>
      <c r="K157" s="19"/>
      <c r="L157" s="19"/>
    </row>
    <row r="158" spans="1:12" s="1" customFormat="1" x14ac:dyDescent="0.25">
      <c r="A158" s="353" t="s">
        <v>101</v>
      </c>
      <c r="B158" s="127" t="s">
        <v>677</v>
      </c>
      <c r="C158" s="146">
        <v>8.4</v>
      </c>
      <c r="D158" s="139" t="s">
        <v>129</v>
      </c>
      <c r="E158" s="136"/>
      <c r="F158" s="367">
        <f>C158*E158</f>
        <v>0</v>
      </c>
      <c r="G158" s="257"/>
      <c r="H158" s="257"/>
      <c r="I158" s="19"/>
      <c r="J158" s="19"/>
      <c r="K158" s="19"/>
      <c r="L158" s="19"/>
    </row>
    <row r="159" spans="1:12" s="1" customFormat="1" x14ac:dyDescent="0.25">
      <c r="A159" s="384"/>
      <c r="B159" s="89"/>
      <c r="C159" s="161"/>
      <c r="D159" s="88"/>
      <c r="E159" s="136"/>
      <c r="F159" s="364"/>
      <c r="G159" s="257"/>
      <c r="H159" s="257"/>
      <c r="I159" s="19"/>
      <c r="J159" s="19"/>
      <c r="K159" s="19"/>
      <c r="L159" s="19"/>
    </row>
    <row r="160" spans="1:12" s="1" customFormat="1" x14ac:dyDescent="0.25">
      <c r="A160" s="388">
        <v>7</v>
      </c>
      <c r="B160" s="60" t="s">
        <v>678</v>
      </c>
      <c r="C160" s="161"/>
      <c r="D160" s="88"/>
      <c r="E160" s="136"/>
      <c r="F160" s="364"/>
      <c r="G160" s="257"/>
      <c r="H160" s="257"/>
      <c r="I160" s="19"/>
      <c r="J160" s="19"/>
      <c r="K160" s="19"/>
      <c r="L160" s="19"/>
    </row>
    <row r="161" spans="1:12" s="1" customFormat="1" x14ac:dyDescent="0.25">
      <c r="A161" s="353" t="s">
        <v>105</v>
      </c>
      <c r="B161" s="127" t="s">
        <v>139</v>
      </c>
      <c r="C161" s="146">
        <v>8</v>
      </c>
      <c r="D161" s="139" t="s">
        <v>140</v>
      </c>
      <c r="E161" s="136"/>
      <c r="F161" s="367">
        <f>C161*E161</f>
        <v>0</v>
      </c>
      <c r="G161" s="257"/>
      <c r="H161" s="257"/>
      <c r="I161" s="19"/>
      <c r="J161" s="19"/>
      <c r="K161" s="19"/>
      <c r="L161" s="19"/>
    </row>
    <row r="162" spans="1:12" s="1" customFormat="1" x14ac:dyDescent="0.25">
      <c r="A162" s="353" t="s">
        <v>137</v>
      </c>
      <c r="B162" s="127" t="s">
        <v>142</v>
      </c>
      <c r="C162" s="146">
        <v>8</v>
      </c>
      <c r="D162" s="139" t="s">
        <v>140</v>
      </c>
      <c r="E162" s="136"/>
      <c r="F162" s="367">
        <f>C162*E162</f>
        <v>0</v>
      </c>
      <c r="G162" s="257"/>
      <c r="H162" s="257"/>
      <c r="I162" s="19"/>
      <c r="J162" s="19"/>
      <c r="K162" s="19"/>
      <c r="L162" s="19"/>
    </row>
    <row r="163" spans="1:12" s="1" customFormat="1" x14ac:dyDescent="0.25">
      <c r="A163" s="384"/>
      <c r="B163" s="89"/>
      <c r="C163" s="161"/>
      <c r="D163" s="88"/>
      <c r="E163" s="136"/>
      <c r="F163" s="364"/>
      <c r="G163" s="257"/>
      <c r="H163" s="257"/>
      <c r="I163" s="19"/>
      <c r="J163" s="19"/>
      <c r="K163" s="19"/>
      <c r="L163" s="19"/>
    </row>
    <row r="164" spans="1:12" s="1" customFormat="1" x14ac:dyDescent="0.25">
      <c r="A164" s="388">
        <v>8</v>
      </c>
      <c r="B164" s="60" t="s">
        <v>683</v>
      </c>
      <c r="C164" s="161"/>
      <c r="D164" s="88"/>
      <c r="E164" s="136"/>
      <c r="F164" s="364"/>
      <c r="G164" s="257"/>
      <c r="H164" s="257"/>
      <c r="I164" s="19"/>
      <c r="J164" s="19"/>
      <c r="K164" s="19"/>
      <c r="L164" s="19"/>
    </row>
    <row r="165" spans="1:12" s="1" customFormat="1" x14ac:dyDescent="0.25">
      <c r="A165" s="353" t="s">
        <v>109</v>
      </c>
      <c r="B165" s="127" t="s">
        <v>679</v>
      </c>
      <c r="C165" s="146">
        <v>14</v>
      </c>
      <c r="D165" s="139" t="s">
        <v>129</v>
      </c>
      <c r="E165" s="136"/>
      <c r="F165" s="367">
        <f t="shared" ref="F165:F168" si="18">C165*E165</f>
        <v>0</v>
      </c>
      <c r="G165" s="257"/>
      <c r="H165" s="257"/>
      <c r="I165" s="19"/>
      <c r="J165" s="19"/>
      <c r="K165" s="19"/>
      <c r="L165" s="19"/>
    </row>
    <row r="166" spans="1:12" s="1" customFormat="1" x14ac:dyDescent="0.25">
      <c r="A166" s="353" t="s">
        <v>141</v>
      </c>
      <c r="B166" s="127" t="s">
        <v>680</v>
      </c>
      <c r="C166" s="146">
        <v>14</v>
      </c>
      <c r="D166" s="139" t="s">
        <v>129</v>
      </c>
      <c r="E166" s="136"/>
      <c r="F166" s="367">
        <f t="shared" si="18"/>
        <v>0</v>
      </c>
      <c r="G166" s="257"/>
      <c r="H166" s="257"/>
      <c r="I166" s="19"/>
      <c r="J166" s="19"/>
      <c r="K166" s="19"/>
      <c r="L166" s="19"/>
    </row>
    <row r="167" spans="1:12" s="1" customFormat="1" x14ac:dyDescent="0.25">
      <c r="A167" s="353" t="s">
        <v>248</v>
      </c>
      <c r="B167" s="127" t="s">
        <v>681</v>
      </c>
      <c r="C167" s="146">
        <v>14</v>
      </c>
      <c r="D167" s="139" t="s">
        <v>129</v>
      </c>
      <c r="E167" s="136"/>
      <c r="F167" s="367">
        <f t="shared" si="18"/>
        <v>0</v>
      </c>
      <c r="G167" s="257"/>
      <c r="H167" s="257"/>
      <c r="I167" s="19"/>
      <c r="J167" s="19"/>
      <c r="K167" s="19"/>
      <c r="L167" s="19"/>
    </row>
    <row r="168" spans="1:12" s="1" customFormat="1" x14ac:dyDescent="0.25">
      <c r="A168" s="353" t="s">
        <v>249</v>
      </c>
      <c r="B168" s="127" t="s">
        <v>682</v>
      </c>
      <c r="C168" s="146">
        <v>14</v>
      </c>
      <c r="D168" s="139" t="s">
        <v>129</v>
      </c>
      <c r="E168" s="136"/>
      <c r="F168" s="367">
        <f t="shared" si="18"/>
        <v>0</v>
      </c>
      <c r="G168" s="257"/>
      <c r="H168" s="257"/>
      <c r="I168" s="19"/>
      <c r="J168" s="19"/>
      <c r="K168" s="19"/>
      <c r="L168" s="19"/>
    </row>
    <row r="169" spans="1:12" s="1" customFormat="1" x14ac:dyDescent="0.25">
      <c r="A169" s="390"/>
      <c r="B169" s="110" t="s">
        <v>669</v>
      </c>
      <c r="C169" s="290"/>
      <c r="D169" s="291"/>
      <c r="E169" s="283"/>
      <c r="F169" s="357">
        <f>SUM(F138:F168)</f>
        <v>0</v>
      </c>
      <c r="G169" s="257"/>
      <c r="H169" s="257"/>
      <c r="I169" s="19"/>
      <c r="J169" s="19"/>
      <c r="K169" s="19"/>
      <c r="L169" s="19"/>
    </row>
    <row r="170" spans="1:12" s="1" customFormat="1" x14ac:dyDescent="0.25">
      <c r="A170" s="288"/>
      <c r="B170" s="287"/>
      <c r="C170" s="288"/>
      <c r="D170" s="58"/>
      <c r="E170" s="59"/>
      <c r="F170" s="288"/>
      <c r="G170" s="257"/>
      <c r="H170" s="257"/>
      <c r="I170" s="19"/>
      <c r="J170" s="19"/>
      <c r="K170" s="19"/>
      <c r="L170" s="19"/>
    </row>
    <row r="171" spans="1:12" s="253" customFormat="1" x14ac:dyDescent="0.25">
      <c r="A171" s="386" t="s">
        <v>123</v>
      </c>
      <c r="B171" s="197" t="s">
        <v>684</v>
      </c>
      <c r="C171" s="209"/>
      <c r="D171" s="210"/>
      <c r="E171" s="209"/>
      <c r="F171" s="191"/>
      <c r="G171" s="258"/>
      <c r="H171" s="257"/>
    </row>
    <row r="172" spans="1:12" s="253" customFormat="1" x14ac:dyDescent="0.25">
      <c r="A172" s="391"/>
      <c r="B172" s="211"/>
      <c r="C172" s="212"/>
      <c r="D172" s="213"/>
      <c r="E172" s="212"/>
      <c r="F172" s="224"/>
      <c r="G172" s="258"/>
      <c r="H172" s="257"/>
    </row>
    <row r="173" spans="1:12" s="1" customFormat="1" x14ac:dyDescent="0.25">
      <c r="A173" s="388" t="s">
        <v>8</v>
      </c>
      <c r="B173" s="60" t="s">
        <v>1344</v>
      </c>
      <c r="C173" s="161"/>
      <c r="D173" s="88"/>
      <c r="E173" s="99"/>
      <c r="F173" s="364"/>
      <c r="G173" s="257"/>
      <c r="H173" s="257"/>
      <c r="I173" s="19"/>
      <c r="J173" s="19"/>
      <c r="K173" s="19"/>
      <c r="L173" s="19"/>
    </row>
    <row r="174" spans="1:12" s="1" customFormat="1" x14ac:dyDescent="0.25">
      <c r="A174" s="388" t="s">
        <v>9</v>
      </c>
      <c r="B174" s="60" t="s">
        <v>54</v>
      </c>
      <c r="C174" s="161"/>
      <c r="D174" s="88"/>
      <c r="E174" s="99"/>
      <c r="F174" s="364"/>
      <c r="G174" s="257"/>
      <c r="H174" s="257"/>
      <c r="I174" s="19"/>
      <c r="J174" s="19"/>
      <c r="K174" s="19"/>
      <c r="L174" s="19"/>
    </row>
    <row r="175" spans="1:12" s="1" customFormat="1" x14ac:dyDescent="0.25">
      <c r="A175" s="392" t="s">
        <v>11</v>
      </c>
      <c r="B175" s="102" t="s">
        <v>149</v>
      </c>
      <c r="C175" s="146">
        <v>825</v>
      </c>
      <c r="D175" s="139" t="s">
        <v>129</v>
      </c>
      <c r="E175" s="164"/>
      <c r="F175" s="367">
        <f t="shared" ref="F175:F241" si="19">C175*E175</f>
        <v>0</v>
      </c>
      <c r="G175" s="257"/>
      <c r="H175" s="257"/>
      <c r="I175" s="19"/>
      <c r="J175" s="19"/>
      <c r="K175" s="19"/>
      <c r="L175" s="19"/>
    </row>
    <row r="176" spans="1:12" s="1" customFormat="1" ht="25.5" x14ac:dyDescent="0.25">
      <c r="A176" s="392" t="s">
        <v>13</v>
      </c>
      <c r="B176" s="102" t="s">
        <v>1679</v>
      </c>
      <c r="C176" s="146">
        <v>487.5</v>
      </c>
      <c r="D176" s="165" t="s">
        <v>688</v>
      </c>
      <c r="E176" s="164"/>
      <c r="F176" s="367">
        <f t="shared" si="19"/>
        <v>0</v>
      </c>
      <c r="G176" s="257"/>
      <c r="H176" s="257"/>
      <c r="I176" s="19"/>
      <c r="J176" s="19"/>
      <c r="K176" s="19"/>
      <c r="L176" s="19"/>
    </row>
    <row r="177" spans="1:12" s="1" customFormat="1" x14ac:dyDescent="0.25">
      <c r="A177" s="392" t="s">
        <v>16</v>
      </c>
      <c r="B177" s="102" t="s">
        <v>150</v>
      </c>
      <c r="C177" s="146">
        <v>585</v>
      </c>
      <c r="D177" s="165" t="s">
        <v>688</v>
      </c>
      <c r="E177" s="164"/>
      <c r="F177" s="367">
        <f t="shared" si="19"/>
        <v>0</v>
      </c>
      <c r="G177" s="257"/>
      <c r="H177" s="257"/>
      <c r="I177" s="19"/>
      <c r="J177" s="19"/>
      <c r="K177" s="19"/>
      <c r="L177" s="19"/>
    </row>
    <row r="178" spans="1:12" s="1" customFormat="1" x14ac:dyDescent="0.25">
      <c r="A178" s="392" t="s">
        <v>18</v>
      </c>
      <c r="B178" s="102" t="s">
        <v>62</v>
      </c>
      <c r="C178" s="146">
        <v>825</v>
      </c>
      <c r="D178" s="165" t="s">
        <v>31</v>
      </c>
      <c r="E178" s="164"/>
      <c r="F178" s="367">
        <f t="shared" si="19"/>
        <v>0</v>
      </c>
      <c r="G178" s="257"/>
      <c r="H178" s="257"/>
      <c r="I178" s="19"/>
      <c r="J178" s="19"/>
      <c r="K178" s="19"/>
      <c r="L178" s="19"/>
    </row>
    <row r="179" spans="1:12" s="1" customFormat="1" x14ac:dyDescent="0.25">
      <c r="A179" s="393"/>
      <c r="B179" s="323"/>
      <c r="C179" s="324"/>
      <c r="D179" s="325"/>
      <c r="E179" s="324"/>
      <c r="F179" s="371"/>
      <c r="G179" s="257"/>
      <c r="H179" s="257"/>
      <c r="I179" s="19"/>
      <c r="J179" s="19"/>
      <c r="K179" s="19"/>
      <c r="L179" s="19"/>
    </row>
    <row r="180" spans="1:12" s="1" customFormat="1" x14ac:dyDescent="0.25">
      <c r="A180" s="388" t="s">
        <v>20</v>
      </c>
      <c r="B180" s="60" t="s">
        <v>686</v>
      </c>
      <c r="C180" s="161"/>
      <c r="D180" s="88"/>
      <c r="E180" s="99"/>
      <c r="F180" s="364"/>
      <c r="G180" s="257"/>
      <c r="H180" s="257"/>
      <c r="I180" s="19"/>
      <c r="J180" s="19"/>
      <c r="K180" s="19"/>
      <c r="L180" s="19"/>
    </row>
    <row r="181" spans="1:12" s="1" customFormat="1" x14ac:dyDescent="0.25">
      <c r="A181" s="392" t="s">
        <v>22</v>
      </c>
      <c r="B181" s="102" t="s">
        <v>685</v>
      </c>
      <c r="C181" s="146">
        <v>225</v>
      </c>
      <c r="D181" s="139" t="s">
        <v>129</v>
      </c>
      <c r="E181" s="164"/>
      <c r="F181" s="367">
        <f t="shared" si="19"/>
        <v>0</v>
      </c>
      <c r="G181" s="257"/>
      <c r="H181" s="257"/>
      <c r="I181" s="19"/>
      <c r="J181" s="19"/>
      <c r="K181" s="19"/>
      <c r="L181" s="19"/>
    </row>
    <row r="182" spans="1:12" s="1" customFormat="1" x14ac:dyDescent="0.25">
      <c r="A182" s="394"/>
      <c r="B182" s="96"/>
      <c r="C182" s="166"/>
      <c r="D182" s="106"/>
      <c r="E182" s="166"/>
      <c r="F182" s="367"/>
      <c r="G182" s="257"/>
      <c r="H182" s="257"/>
      <c r="I182" s="19"/>
      <c r="J182" s="19"/>
      <c r="K182" s="19"/>
      <c r="L182" s="19"/>
    </row>
    <row r="183" spans="1:12" s="1" customFormat="1" x14ac:dyDescent="0.25">
      <c r="A183" s="388" t="s">
        <v>41</v>
      </c>
      <c r="B183" s="60" t="s">
        <v>152</v>
      </c>
      <c r="C183" s="161"/>
      <c r="D183" s="88"/>
      <c r="E183" s="99"/>
      <c r="F183" s="364"/>
      <c r="G183" s="257"/>
      <c r="H183" s="257"/>
      <c r="I183" s="19"/>
      <c r="J183" s="19"/>
      <c r="K183" s="19"/>
      <c r="L183" s="19"/>
    </row>
    <row r="184" spans="1:12" s="1" customFormat="1" x14ac:dyDescent="0.25">
      <c r="A184" s="392" t="s">
        <v>43</v>
      </c>
      <c r="B184" s="102" t="s">
        <v>687</v>
      </c>
      <c r="C184" s="146">
        <v>80</v>
      </c>
      <c r="D184" s="165" t="s">
        <v>74</v>
      </c>
      <c r="E184" s="164"/>
      <c r="F184" s="367">
        <f t="shared" si="19"/>
        <v>0</v>
      </c>
      <c r="G184" s="257"/>
      <c r="H184" s="257"/>
      <c r="I184" s="19"/>
      <c r="J184" s="19"/>
      <c r="K184" s="19"/>
      <c r="L184" s="19"/>
    </row>
    <row r="185" spans="1:12" s="1" customFormat="1" x14ac:dyDescent="0.25">
      <c r="A185" s="394"/>
      <c r="B185" s="96"/>
      <c r="C185" s="167"/>
      <c r="D185" s="167"/>
      <c r="E185" s="166"/>
      <c r="F185" s="367"/>
      <c r="G185" s="257"/>
      <c r="H185" s="257"/>
      <c r="I185" s="19"/>
      <c r="J185" s="19"/>
      <c r="K185" s="19"/>
      <c r="L185" s="19"/>
    </row>
    <row r="186" spans="1:12" s="1" customFormat="1" x14ac:dyDescent="0.25">
      <c r="A186" s="388" t="s">
        <v>66</v>
      </c>
      <c r="B186" s="60" t="s">
        <v>269</v>
      </c>
      <c r="C186" s="161"/>
      <c r="D186" s="88"/>
      <c r="E186" s="99"/>
      <c r="F186" s="364"/>
      <c r="G186" s="257"/>
      <c r="H186" s="257"/>
      <c r="I186" s="19"/>
      <c r="J186" s="19"/>
      <c r="K186" s="19"/>
      <c r="L186" s="19"/>
    </row>
    <row r="187" spans="1:12" s="1" customFormat="1" x14ac:dyDescent="0.25">
      <c r="A187" s="384" t="s">
        <v>68</v>
      </c>
      <c r="B187" s="96" t="s">
        <v>153</v>
      </c>
      <c r="C187" s="146">
        <v>8</v>
      </c>
      <c r="D187" s="167" t="s">
        <v>74</v>
      </c>
      <c r="E187" s="166"/>
      <c r="F187" s="367">
        <f t="shared" si="19"/>
        <v>0</v>
      </c>
      <c r="G187" s="257"/>
      <c r="H187" s="257"/>
      <c r="I187" s="19"/>
      <c r="J187" s="19"/>
      <c r="K187" s="19"/>
      <c r="L187" s="19"/>
    </row>
    <row r="188" spans="1:12" s="1" customFormat="1" x14ac:dyDescent="0.25">
      <c r="A188" s="384" t="s">
        <v>154</v>
      </c>
      <c r="B188" s="96" t="s">
        <v>155</v>
      </c>
      <c r="C188" s="146">
        <v>600</v>
      </c>
      <c r="D188" s="167" t="s">
        <v>53</v>
      </c>
      <c r="E188" s="166"/>
      <c r="F188" s="367">
        <f t="shared" si="19"/>
        <v>0</v>
      </c>
      <c r="G188" s="257"/>
      <c r="H188" s="257"/>
      <c r="I188" s="19"/>
      <c r="J188" s="19"/>
      <c r="K188" s="19"/>
      <c r="L188" s="19"/>
    </row>
    <row r="189" spans="1:12" s="1" customFormat="1" x14ac:dyDescent="0.25">
      <c r="A189" s="384" t="s">
        <v>156</v>
      </c>
      <c r="B189" s="96" t="s">
        <v>157</v>
      </c>
      <c r="C189" s="146">
        <v>600</v>
      </c>
      <c r="D189" s="167" t="s">
        <v>53</v>
      </c>
      <c r="E189" s="166"/>
      <c r="F189" s="367">
        <f t="shared" si="19"/>
        <v>0</v>
      </c>
      <c r="G189" s="257"/>
      <c r="H189" s="257"/>
      <c r="I189" s="19"/>
      <c r="J189" s="19"/>
      <c r="K189" s="19"/>
      <c r="L189" s="19"/>
    </row>
    <row r="190" spans="1:12" s="1" customFormat="1" x14ac:dyDescent="0.25">
      <c r="A190" s="394"/>
      <c r="B190" s="96"/>
      <c r="C190" s="146"/>
      <c r="D190" s="167"/>
      <c r="E190" s="166"/>
      <c r="F190" s="367"/>
      <c r="G190" s="257"/>
      <c r="H190" s="257"/>
      <c r="I190" s="19"/>
      <c r="J190" s="19"/>
      <c r="K190" s="19"/>
      <c r="L190" s="19"/>
    </row>
    <row r="191" spans="1:12" s="1" customFormat="1" x14ac:dyDescent="0.25">
      <c r="A191" s="388" t="s">
        <v>70</v>
      </c>
      <c r="B191" s="60" t="s">
        <v>158</v>
      </c>
      <c r="C191" s="161"/>
      <c r="D191" s="88"/>
      <c r="E191" s="99"/>
      <c r="F191" s="364"/>
      <c r="G191" s="257"/>
      <c r="H191" s="257"/>
      <c r="I191" s="19"/>
      <c r="J191" s="19"/>
      <c r="K191" s="19"/>
      <c r="L191" s="19"/>
    </row>
    <row r="192" spans="1:12" s="256" customFormat="1" x14ac:dyDescent="0.25">
      <c r="A192" s="395">
        <v>5.0999999999999996</v>
      </c>
      <c r="B192" s="60" t="s">
        <v>54</v>
      </c>
      <c r="C192" s="168"/>
      <c r="D192" s="131"/>
      <c r="E192" s="169"/>
      <c r="F192" s="396"/>
      <c r="G192" s="257"/>
      <c r="H192" s="257"/>
      <c r="I192" s="255"/>
      <c r="J192" s="255"/>
      <c r="K192" s="255"/>
      <c r="L192" s="255"/>
    </row>
    <row r="193" spans="1:12" s="1" customFormat="1" x14ac:dyDescent="0.25">
      <c r="A193" s="384" t="s">
        <v>689</v>
      </c>
      <c r="B193" s="96" t="s">
        <v>159</v>
      </c>
      <c r="C193" s="146">
        <v>1448.18</v>
      </c>
      <c r="D193" s="106" t="s">
        <v>160</v>
      </c>
      <c r="E193" s="166"/>
      <c r="F193" s="367">
        <f t="shared" si="19"/>
        <v>0</v>
      </c>
      <c r="G193" s="257"/>
      <c r="H193" s="257"/>
      <c r="I193" s="19"/>
      <c r="J193" s="19"/>
      <c r="K193" s="19"/>
      <c r="L193" s="19"/>
    </row>
    <row r="194" spans="1:12" s="1" customFormat="1" x14ac:dyDescent="0.25">
      <c r="A194" s="384" t="s">
        <v>690</v>
      </c>
      <c r="B194" s="96" t="s">
        <v>161</v>
      </c>
      <c r="C194" s="146">
        <v>226.73</v>
      </c>
      <c r="D194" s="139" t="s">
        <v>129</v>
      </c>
      <c r="E194" s="166"/>
      <c r="F194" s="367">
        <f t="shared" si="19"/>
        <v>0</v>
      </c>
      <c r="G194" s="257"/>
      <c r="H194" s="257"/>
      <c r="I194" s="19"/>
      <c r="J194" s="19"/>
      <c r="K194" s="19"/>
      <c r="L194" s="19"/>
    </row>
    <row r="195" spans="1:12" s="1" customFormat="1" x14ac:dyDescent="0.25">
      <c r="A195" s="384" t="s">
        <v>691</v>
      </c>
      <c r="B195" s="96" t="s">
        <v>162</v>
      </c>
      <c r="C195" s="146">
        <v>226.73</v>
      </c>
      <c r="D195" s="139" t="s">
        <v>129</v>
      </c>
      <c r="E195" s="170"/>
      <c r="F195" s="367">
        <f t="shared" si="19"/>
        <v>0</v>
      </c>
      <c r="G195" s="257"/>
      <c r="H195" s="257"/>
      <c r="I195" s="19"/>
      <c r="J195" s="19"/>
      <c r="K195" s="19"/>
      <c r="L195" s="19"/>
    </row>
    <row r="196" spans="1:12" s="1" customFormat="1" x14ac:dyDescent="0.25">
      <c r="A196" s="384"/>
      <c r="B196" s="96"/>
      <c r="C196" s="146"/>
      <c r="D196" s="139"/>
      <c r="E196" s="170"/>
      <c r="F196" s="367"/>
      <c r="G196" s="257"/>
      <c r="H196" s="257"/>
      <c r="I196" s="19"/>
      <c r="J196" s="19"/>
      <c r="K196" s="19"/>
      <c r="L196" s="19"/>
    </row>
    <row r="197" spans="1:12" s="256" customFormat="1" x14ac:dyDescent="0.25">
      <c r="A197" s="395">
        <v>5.2</v>
      </c>
      <c r="B197" s="60" t="s">
        <v>151</v>
      </c>
      <c r="C197" s="168"/>
      <c r="D197" s="131"/>
      <c r="E197" s="169"/>
      <c r="F197" s="396"/>
      <c r="G197" s="257"/>
      <c r="H197" s="257"/>
      <c r="I197" s="255"/>
      <c r="J197" s="255"/>
      <c r="K197" s="255"/>
      <c r="L197" s="255"/>
    </row>
    <row r="198" spans="1:12" s="1" customFormat="1" x14ac:dyDescent="0.25">
      <c r="A198" s="384" t="s">
        <v>692</v>
      </c>
      <c r="B198" s="96" t="s">
        <v>163</v>
      </c>
      <c r="C198" s="146">
        <v>125</v>
      </c>
      <c r="D198" s="106" t="s">
        <v>60</v>
      </c>
      <c r="E198" s="166"/>
      <c r="F198" s="367">
        <f t="shared" si="19"/>
        <v>0</v>
      </c>
      <c r="G198" s="257"/>
      <c r="H198" s="257"/>
      <c r="I198" s="19"/>
      <c r="J198" s="19"/>
      <c r="K198" s="19"/>
      <c r="L198" s="19"/>
    </row>
    <row r="199" spans="1:12" s="1" customFormat="1" x14ac:dyDescent="0.25">
      <c r="A199" s="394"/>
      <c r="B199" s="96"/>
      <c r="C199" s="146"/>
      <c r="D199" s="106"/>
      <c r="E199" s="166"/>
      <c r="F199" s="367"/>
      <c r="G199" s="257"/>
      <c r="H199" s="257"/>
      <c r="I199" s="19"/>
      <c r="J199" s="19"/>
      <c r="K199" s="19"/>
      <c r="L199" s="19"/>
    </row>
    <row r="200" spans="1:12" s="1" customFormat="1" x14ac:dyDescent="0.25">
      <c r="A200" s="388">
        <v>6</v>
      </c>
      <c r="B200" s="60" t="s">
        <v>164</v>
      </c>
      <c r="C200" s="161"/>
      <c r="D200" s="88"/>
      <c r="E200" s="99"/>
      <c r="F200" s="364"/>
      <c r="G200" s="257"/>
      <c r="H200" s="257"/>
      <c r="I200" s="19"/>
      <c r="J200" s="19"/>
      <c r="K200" s="19"/>
      <c r="L200" s="19"/>
    </row>
    <row r="201" spans="1:12" s="256" customFormat="1" x14ac:dyDescent="0.25">
      <c r="A201" s="395">
        <v>6.1</v>
      </c>
      <c r="B201" s="60" t="s">
        <v>693</v>
      </c>
      <c r="C201" s="168"/>
      <c r="D201" s="131"/>
      <c r="E201" s="169"/>
      <c r="F201" s="396"/>
      <c r="G201" s="257"/>
      <c r="H201" s="257"/>
      <c r="I201" s="255"/>
      <c r="J201" s="255"/>
      <c r="K201" s="255"/>
      <c r="L201" s="255"/>
    </row>
    <row r="202" spans="1:12" s="1" customFormat="1" ht="30" customHeight="1" x14ac:dyDescent="0.25">
      <c r="A202" s="123" t="s">
        <v>694</v>
      </c>
      <c r="B202" s="87" t="s">
        <v>1680</v>
      </c>
      <c r="C202" s="146">
        <v>54.56</v>
      </c>
      <c r="D202" s="139" t="s">
        <v>129</v>
      </c>
      <c r="E202" s="171"/>
      <c r="F202" s="367">
        <f t="shared" si="19"/>
        <v>0</v>
      </c>
      <c r="G202" s="257"/>
      <c r="H202" s="257"/>
      <c r="I202" s="19"/>
      <c r="J202" s="19"/>
      <c r="K202" s="19"/>
      <c r="L202" s="19"/>
    </row>
    <row r="203" spans="1:12" s="1" customFormat="1" x14ac:dyDescent="0.25">
      <c r="A203" s="382" t="s">
        <v>695</v>
      </c>
      <c r="B203" s="172" t="s">
        <v>165</v>
      </c>
      <c r="C203" s="146"/>
      <c r="D203" s="173"/>
      <c r="E203" s="171"/>
      <c r="F203" s="367"/>
      <c r="G203" s="257"/>
      <c r="H203" s="257"/>
      <c r="I203" s="19"/>
      <c r="J203" s="19"/>
      <c r="K203" s="19"/>
      <c r="L203" s="19"/>
    </row>
    <row r="204" spans="1:12" s="1" customFormat="1" x14ac:dyDescent="0.25">
      <c r="A204" s="123" t="s">
        <v>696</v>
      </c>
      <c r="B204" s="96" t="s">
        <v>166</v>
      </c>
      <c r="C204" s="146">
        <v>7.02</v>
      </c>
      <c r="D204" s="139" t="s">
        <v>129</v>
      </c>
      <c r="E204" s="171"/>
      <c r="F204" s="367">
        <f t="shared" si="19"/>
        <v>0</v>
      </c>
      <c r="G204" s="257"/>
      <c r="H204" s="257"/>
      <c r="I204" s="19"/>
      <c r="J204" s="19"/>
      <c r="K204" s="19"/>
      <c r="L204" s="19"/>
    </row>
    <row r="205" spans="1:12" s="1" customFormat="1" x14ac:dyDescent="0.25">
      <c r="A205" s="382" t="s">
        <v>697</v>
      </c>
      <c r="B205" s="96" t="s">
        <v>167</v>
      </c>
      <c r="C205" s="146">
        <v>8</v>
      </c>
      <c r="D205" s="173" t="s">
        <v>74</v>
      </c>
      <c r="E205" s="171"/>
      <c r="F205" s="367">
        <f t="shared" si="19"/>
        <v>0</v>
      </c>
      <c r="G205" s="257"/>
      <c r="H205" s="257"/>
      <c r="I205" s="19"/>
      <c r="J205" s="19"/>
      <c r="K205" s="19"/>
      <c r="L205" s="19"/>
    </row>
    <row r="206" spans="1:12" s="1" customFormat="1" x14ac:dyDescent="0.25">
      <c r="A206" s="123" t="s">
        <v>698</v>
      </c>
      <c r="B206" s="96" t="s">
        <v>168</v>
      </c>
      <c r="C206" s="146">
        <v>19</v>
      </c>
      <c r="D206" s="173" t="s">
        <v>74</v>
      </c>
      <c r="E206" s="171"/>
      <c r="F206" s="367">
        <f t="shared" si="19"/>
        <v>0</v>
      </c>
      <c r="G206" s="257"/>
      <c r="H206" s="257"/>
      <c r="I206" s="19"/>
      <c r="J206" s="19"/>
      <c r="K206" s="19"/>
      <c r="L206" s="19"/>
    </row>
    <row r="207" spans="1:12" s="1" customFormat="1" x14ac:dyDescent="0.25">
      <c r="A207" s="123"/>
      <c r="B207" s="96"/>
      <c r="C207" s="146"/>
      <c r="D207" s="173"/>
      <c r="E207" s="171"/>
      <c r="F207" s="367"/>
      <c r="G207" s="257"/>
      <c r="H207" s="257"/>
      <c r="I207" s="19"/>
      <c r="J207" s="19"/>
      <c r="K207" s="19"/>
      <c r="L207" s="19"/>
    </row>
    <row r="208" spans="1:12" s="256" customFormat="1" x14ac:dyDescent="0.25">
      <c r="A208" s="395">
        <v>6.2</v>
      </c>
      <c r="B208" s="60" t="s">
        <v>701</v>
      </c>
      <c r="C208" s="168"/>
      <c r="D208" s="131"/>
      <c r="E208" s="169"/>
      <c r="F208" s="396"/>
      <c r="G208" s="257"/>
      <c r="H208" s="257"/>
      <c r="I208" s="255"/>
      <c r="J208" s="255"/>
      <c r="K208" s="255"/>
      <c r="L208" s="255"/>
    </row>
    <row r="209" spans="1:12" s="1" customFormat="1" ht="28.5" customHeight="1" x14ac:dyDescent="0.25">
      <c r="A209" s="123" t="s">
        <v>704</v>
      </c>
      <c r="B209" s="87" t="s">
        <v>1681</v>
      </c>
      <c r="C209" s="146">
        <v>1</v>
      </c>
      <c r="D209" s="173" t="s">
        <v>74</v>
      </c>
      <c r="E209" s="171"/>
      <c r="F209" s="367">
        <f t="shared" si="19"/>
        <v>0</v>
      </c>
      <c r="G209" s="257"/>
      <c r="H209" s="257"/>
      <c r="I209" s="19"/>
      <c r="J209" s="19"/>
      <c r="K209" s="19"/>
      <c r="L209" s="19"/>
    </row>
    <row r="210" spans="1:12" s="1" customFormat="1" x14ac:dyDescent="0.25">
      <c r="A210" s="123" t="s">
        <v>705</v>
      </c>
      <c r="B210" s="87" t="s">
        <v>169</v>
      </c>
      <c r="C210" s="146">
        <v>5</v>
      </c>
      <c r="D210" s="173" t="s">
        <v>74</v>
      </c>
      <c r="E210" s="171"/>
      <c r="F210" s="367">
        <f t="shared" si="19"/>
        <v>0</v>
      </c>
      <c r="G210" s="257"/>
      <c r="H210" s="257"/>
      <c r="I210" s="19"/>
      <c r="J210" s="19"/>
      <c r="K210" s="19"/>
      <c r="L210" s="19"/>
    </row>
    <row r="211" spans="1:12" s="1" customFormat="1" ht="38.25" x14ac:dyDescent="0.25">
      <c r="A211" s="123" t="s">
        <v>706</v>
      </c>
      <c r="B211" s="87" t="s">
        <v>699</v>
      </c>
      <c r="C211" s="146">
        <v>1</v>
      </c>
      <c r="D211" s="173" t="s">
        <v>74</v>
      </c>
      <c r="E211" s="171"/>
      <c r="F211" s="367">
        <f t="shared" si="19"/>
        <v>0</v>
      </c>
      <c r="G211" s="257"/>
      <c r="H211" s="257"/>
      <c r="I211" s="19"/>
      <c r="J211" s="19"/>
      <c r="K211" s="19"/>
      <c r="L211" s="19"/>
    </row>
    <row r="212" spans="1:12" s="1" customFormat="1" ht="25.5" x14ac:dyDescent="0.25">
      <c r="A212" s="123" t="s">
        <v>707</v>
      </c>
      <c r="B212" s="87" t="s">
        <v>700</v>
      </c>
      <c r="C212" s="146">
        <v>1</v>
      </c>
      <c r="D212" s="173" t="s">
        <v>74</v>
      </c>
      <c r="E212" s="171"/>
      <c r="F212" s="367">
        <f t="shared" si="19"/>
        <v>0</v>
      </c>
      <c r="G212" s="257"/>
      <c r="H212" s="257"/>
      <c r="I212" s="19"/>
      <c r="J212" s="19"/>
      <c r="K212" s="19"/>
      <c r="L212" s="19"/>
    </row>
    <row r="213" spans="1:12" s="1" customFormat="1" x14ac:dyDescent="0.25">
      <c r="A213" s="382"/>
      <c r="B213" s="96"/>
      <c r="C213" s="146"/>
      <c r="D213" s="173"/>
      <c r="E213" s="171"/>
      <c r="F213" s="367"/>
      <c r="G213" s="257"/>
      <c r="H213" s="257"/>
      <c r="I213" s="19"/>
      <c r="J213" s="19"/>
      <c r="K213" s="19"/>
      <c r="L213" s="19"/>
    </row>
    <row r="214" spans="1:12" s="256" customFormat="1" x14ac:dyDescent="0.25">
      <c r="A214" s="395">
        <v>6.3</v>
      </c>
      <c r="B214" s="60" t="s">
        <v>702</v>
      </c>
      <c r="C214" s="168"/>
      <c r="D214" s="131"/>
      <c r="E214" s="169"/>
      <c r="F214" s="396"/>
      <c r="G214" s="257"/>
      <c r="H214" s="257"/>
      <c r="I214" s="255"/>
      <c r="J214" s="255"/>
      <c r="K214" s="255"/>
      <c r="L214" s="255"/>
    </row>
    <row r="215" spans="1:12" s="1" customFormat="1" ht="25.5" x14ac:dyDescent="0.25">
      <c r="A215" s="382" t="s">
        <v>711</v>
      </c>
      <c r="B215" s="87" t="s">
        <v>710</v>
      </c>
      <c r="C215" s="146">
        <v>19</v>
      </c>
      <c r="D215" s="173" t="s">
        <v>74</v>
      </c>
      <c r="E215" s="171"/>
      <c r="F215" s="367">
        <f t="shared" si="19"/>
        <v>0</v>
      </c>
      <c r="G215" s="257"/>
      <c r="H215" s="257"/>
      <c r="I215" s="19"/>
      <c r="J215" s="19"/>
      <c r="K215" s="19"/>
      <c r="L215" s="19"/>
    </row>
    <row r="216" spans="1:12" s="1" customFormat="1" ht="38.25" x14ac:dyDescent="0.25">
      <c r="A216" s="123" t="s">
        <v>712</v>
      </c>
      <c r="B216" s="87" t="s">
        <v>171</v>
      </c>
      <c r="C216" s="146">
        <v>51</v>
      </c>
      <c r="D216" s="173" t="s">
        <v>74</v>
      </c>
      <c r="E216" s="171"/>
      <c r="F216" s="367">
        <f t="shared" si="19"/>
        <v>0</v>
      </c>
      <c r="G216" s="257"/>
      <c r="H216" s="257"/>
      <c r="I216" s="19"/>
      <c r="J216" s="19"/>
      <c r="K216" s="19"/>
      <c r="L216" s="19"/>
    </row>
    <row r="217" spans="1:12" s="1" customFormat="1" ht="17.25" customHeight="1" x14ac:dyDescent="0.25">
      <c r="A217" s="382" t="s">
        <v>713</v>
      </c>
      <c r="B217" s="96" t="s">
        <v>709</v>
      </c>
      <c r="C217" s="146">
        <v>1</v>
      </c>
      <c r="D217" s="173" t="s">
        <v>74</v>
      </c>
      <c r="E217" s="171"/>
      <c r="F217" s="367">
        <f t="shared" si="19"/>
        <v>0</v>
      </c>
      <c r="G217" s="257"/>
      <c r="H217" s="257"/>
      <c r="I217" s="19"/>
      <c r="J217" s="19"/>
      <c r="K217" s="19"/>
      <c r="L217" s="19"/>
    </row>
    <row r="218" spans="1:12" s="1" customFormat="1" ht="25.5" x14ac:dyDescent="0.25">
      <c r="A218" s="123" t="s">
        <v>714</v>
      </c>
      <c r="B218" s="87" t="s">
        <v>708</v>
      </c>
      <c r="C218" s="146">
        <v>1</v>
      </c>
      <c r="D218" s="173" t="s">
        <v>74</v>
      </c>
      <c r="E218" s="171"/>
      <c r="F218" s="367">
        <f t="shared" si="19"/>
        <v>0</v>
      </c>
      <c r="G218" s="257"/>
      <c r="H218" s="257"/>
      <c r="I218" s="19"/>
      <c r="J218" s="19"/>
      <c r="K218" s="19"/>
      <c r="L218" s="19"/>
    </row>
    <row r="219" spans="1:12" s="1" customFormat="1" x14ac:dyDescent="0.25">
      <c r="A219" s="397"/>
      <c r="B219" s="96"/>
      <c r="C219" s="146"/>
      <c r="D219" s="173"/>
      <c r="E219" s="171"/>
      <c r="F219" s="367"/>
      <c r="G219" s="257"/>
      <c r="H219" s="257"/>
      <c r="I219" s="19"/>
      <c r="J219" s="19"/>
      <c r="K219" s="19"/>
      <c r="L219" s="19"/>
    </row>
    <row r="220" spans="1:12" s="256" customFormat="1" x14ac:dyDescent="0.25">
      <c r="A220" s="395">
        <v>6.4</v>
      </c>
      <c r="B220" s="60" t="s">
        <v>703</v>
      </c>
      <c r="C220" s="168"/>
      <c r="D220" s="131"/>
      <c r="E220" s="169"/>
      <c r="F220" s="396"/>
      <c r="G220" s="257"/>
      <c r="H220" s="257"/>
      <c r="I220" s="255"/>
      <c r="J220" s="255"/>
      <c r="K220" s="255"/>
      <c r="L220" s="255"/>
    </row>
    <row r="221" spans="1:12" s="1" customFormat="1" x14ac:dyDescent="0.25">
      <c r="A221" s="398" t="s">
        <v>715</v>
      </c>
      <c r="B221" s="96" t="s">
        <v>172</v>
      </c>
      <c r="C221" s="146">
        <v>8.1</v>
      </c>
      <c r="D221" s="139" t="s">
        <v>129</v>
      </c>
      <c r="E221" s="171"/>
      <c r="F221" s="367">
        <f t="shared" si="19"/>
        <v>0</v>
      </c>
      <c r="G221" s="257"/>
      <c r="H221" s="257"/>
      <c r="I221" s="19"/>
      <c r="J221" s="19"/>
      <c r="K221" s="19"/>
      <c r="L221" s="19"/>
    </row>
    <row r="222" spans="1:12" s="1" customFormat="1" x14ac:dyDescent="0.25">
      <c r="A222" s="398" t="s">
        <v>716</v>
      </c>
      <c r="B222" s="96" t="s">
        <v>173</v>
      </c>
      <c r="C222" s="146">
        <v>31.5</v>
      </c>
      <c r="D222" s="139" t="s">
        <v>129</v>
      </c>
      <c r="E222" s="171"/>
      <c r="F222" s="367">
        <f t="shared" si="19"/>
        <v>0</v>
      </c>
      <c r="G222" s="257"/>
      <c r="H222" s="257"/>
      <c r="I222" s="19"/>
      <c r="J222" s="19"/>
      <c r="K222" s="19"/>
      <c r="L222" s="19"/>
    </row>
    <row r="223" spans="1:12" s="1" customFormat="1" ht="38.25" x14ac:dyDescent="0.25">
      <c r="A223" s="398" t="s">
        <v>717</v>
      </c>
      <c r="B223" s="96" t="s">
        <v>174</v>
      </c>
      <c r="C223" s="146">
        <v>54</v>
      </c>
      <c r="D223" s="139" t="s">
        <v>129</v>
      </c>
      <c r="E223" s="171"/>
      <c r="F223" s="367">
        <f t="shared" si="19"/>
        <v>0</v>
      </c>
      <c r="G223" s="257"/>
      <c r="H223" s="257"/>
      <c r="I223" s="19"/>
      <c r="J223" s="19"/>
      <c r="K223" s="19"/>
      <c r="L223" s="19"/>
    </row>
    <row r="224" spans="1:12" s="1" customFormat="1" x14ac:dyDescent="0.25">
      <c r="A224" s="398" t="s">
        <v>718</v>
      </c>
      <c r="B224" s="96" t="s">
        <v>175</v>
      </c>
      <c r="C224" s="146">
        <v>19.97</v>
      </c>
      <c r="D224" s="139" t="s">
        <v>129</v>
      </c>
      <c r="E224" s="171"/>
      <c r="F224" s="367">
        <f t="shared" si="19"/>
        <v>0</v>
      </c>
      <c r="G224" s="257"/>
      <c r="H224" s="257"/>
      <c r="I224" s="19"/>
      <c r="J224" s="19"/>
      <c r="K224" s="19"/>
      <c r="L224" s="19"/>
    </row>
    <row r="225" spans="1:12" s="1" customFormat="1" x14ac:dyDescent="0.25">
      <c r="A225" s="398" t="s">
        <v>719</v>
      </c>
      <c r="B225" s="96" t="s">
        <v>176</v>
      </c>
      <c r="C225" s="146">
        <v>50</v>
      </c>
      <c r="D225" s="139" t="s">
        <v>129</v>
      </c>
      <c r="E225" s="171"/>
      <c r="F225" s="367">
        <f t="shared" si="19"/>
        <v>0</v>
      </c>
      <c r="G225" s="257"/>
      <c r="H225" s="257"/>
      <c r="I225" s="19"/>
      <c r="J225" s="19"/>
      <c r="K225" s="19"/>
      <c r="L225" s="19"/>
    </row>
    <row r="226" spans="1:12" s="1" customFormat="1" x14ac:dyDescent="0.25">
      <c r="A226" s="398" t="s">
        <v>720</v>
      </c>
      <c r="B226" s="96" t="s">
        <v>177</v>
      </c>
      <c r="C226" s="146">
        <v>50</v>
      </c>
      <c r="D226" s="139" t="s">
        <v>129</v>
      </c>
      <c r="E226" s="171"/>
      <c r="F226" s="367">
        <f t="shared" si="19"/>
        <v>0</v>
      </c>
      <c r="G226" s="257"/>
      <c r="H226" s="257"/>
      <c r="I226" s="19"/>
      <c r="J226" s="19"/>
      <c r="K226" s="19"/>
      <c r="L226" s="19"/>
    </row>
    <row r="227" spans="1:12" s="1" customFormat="1" x14ac:dyDescent="0.25">
      <c r="A227" s="398" t="s">
        <v>721</v>
      </c>
      <c r="B227" s="96" t="s">
        <v>178</v>
      </c>
      <c r="C227" s="146">
        <v>50</v>
      </c>
      <c r="D227" s="173" t="s">
        <v>74</v>
      </c>
      <c r="E227" s="171"/>
      <c r="F227" s="367">
        <f t="shared" si="19"/>
        <v>0</v>
      </c>
      <c r="G227" s="257"/>
      <c r="H227" s="257"/>
      <c r="I227" s="19"/>
      <c r="J227" s="19"/>
      <c r="K227" s="19"/>
      <c r="L227" s="19"/>
    </row>
    <row r="228" spans="1:12" s="1" customFormat="1" x14ac:dyDescent="0.25">
      <c r="A228" s="398" t="s">
        <v>722</v>
      </c>
      <c r="B228" s="96" t="s">
        <v>179</v>
      </c>
      <c r="C228" s="146">
        <v>8</v>
      </c>
      <c r="D228" s="173" t="s">
        <v>74</v>
      </c>
      <c r="E228" s="171"/>
      <c r="F228" s="367">
        <f t="shared" si="19"/>
        <v>0</v>
      </c>
      <c r="G228" s="257"/>
      <c r="H228" s="257"/>
      <c r="I228" s="19"/>
      <c r="J228" s="19"/>
      <c r="K228" s="19"/>
      <c r="L228" s="19"/>
    </row>
    <row r="229" spans="1:12" s="1" customFormat="1" x14ac:dyDescent="0.25">
      <c r="A229" s="398" t="s">
        <v>723</v>
      </c>
      <c r="B229" s="96" t="s">
        <v>180</v>
      </c>
      <c r="C229" s="146">
        <v>8</v>
      </c>
      <c r="D229" s="173" t="s">
        <v>74</v>
      </c>
      <c r="E229" s="171"/>
      <c r="F229" s="367">
        <f t="shared" si="19"/>
        <v>0</v>
      </c>
      <c r="G229" s="257"/>
      <c r="H229" s="257"/>
      <c r="I229" s="19"/>
      <c r="J229" s="19"/>
      <c r="K229" s="19"/>
      <c r="L229" s="19"/>
    </row>
    <row r="230" spans="1:12" s="1" customFormat="1" x14ac:dyDescent="0.25">
      <c r="A230" s="398" t="s">
        <v>724</v>
      </c>
      <c r="B230" s="96" t="s">
        <v>181</v>
      </c>
      <c r="C230" s="146">
        <v>1</v>
      </c>
      <c r="D230" s="173" t="s">
        <v>74</v>
      </c>
      <c r="E230" s="171"/>
      <c r="F230" s="367">
        <f t="shared" si="19"/>
        <v>0</v>
      </c>
      <c r="G230" s="257"/>
      <c r="H230" s="257"/>
      <c r="I230" s="19"/>
      <c r="J230" s="19"/>
      <c r="K230" s="19"/>
      <c r="L230" s="19"/>
    </row>
    <row r="231" spans="1:12" s="1" customFormat="1" x14ac:dyDescent="0.25">
      <c r="A231" s="398" t="s">
        <v>725</v>
      </c>
      <c r="B231" s="96" t="s">
        <v>182</v>
      </c>
      <c r="C231" s="146">
        <v>10</v>
      </c>
      <c r="D231" s="173" t="s">
        <v>74</v>
      </c>
      <c r="E231" s="171"/>
      <c r="F231" s="367">
        <f t="shared" si="19"/>
        <v>0</v>
      </c>
      <c r="G231" s="257"/>
      <c r="H231" s="257"/>
      <c r="I231" s="19"/>
      <c r="J231" s="19"/>
      <c r="K231" s="19"/>
      <c r="L231" s="19"/>
    </row>
    <row r="232" spans="1:12" s="1" customFormat="1" x14ac:dyDescent="0.25">
      <c r="A232" s="399" t="s">
        <v>726</v>
      </c>
      <c r="B232" s="323" t="s">
        <v>183</v>
      </c>
      <c r="C232" s="326">
        <v>10</v>
      </c>
      <c r="D232" s="327" t="s">
        <v>74</v>
      </c>
      <c r="E232" s="328"/>
      <c r="F232" s="371">
        <f t="shared" si="19"/>
        <v>0</v>
      </c>
      <c r="G232" s="257"/>
      <c r="H232" s="257"/>
      <c r="I232" s="19"/>
      <c r="J232" s="19"/>
      <c r="K232" s="19"/>
      <c r="L232" s="19"/>
    </row>
    <row r="233" spans="1:12" s="1" customFormat="1" x14ac:dyDescent="0.25">
      <c r="A233" s="398" t="s">
        <v>727</v>
      </c>
      <c r="B233" s="96" t="s">
        <v>184</v>
      </c>
      <c r="C233" s="146">
        <v>10</v>
      </c>
      <c r="D233" s="173" t="s">
        <v>74</v>
      </c>
      <c r="E233" s="171"/>
      <c r="F233" s="367">
        <f t="shared" si="19"/>
        <v>0</v>
      </c>
      <c r="G233" s="257"/>
      <c r="H233" s="257"/>
      <c r="I233" s="19"/>
      <c r="J233" s="19"/>
      <c r="K233" s="19"/>
      <c r="L233" s="19"/>
    </row>
    <row r="234" spans="1:12" s="1" customFormat="1" x14ac:dyDescent="0.25">
      <c r="A234" s="398" t="s">
        <v>728</v>
      </c>
      <c r="B234" s="96" t="s">
        <v>185</v>
      </c>
      <c r="C234" s="146">
        <v>100</v>
      </c>
      <c r="D234" s="173" t="s">
        <v>74</v>
      </c>
      <c r="E234" s="171"/>
      <c r="F234" s="367">
        <f t="shared" si="19"/>
        <v>0</v>
      </c>
      <c r="G234" s="257"/>
      <c r="H234" s="257"/>
      <c r="I234" s="19"/>
      <c r="J234" s="19"/>
      <c r="K234" s="19"/>
      <c r="L234" s="19"/>
    </row>
    <row r="235" spans="1:12" s="1" customFormat="1" x14ac:dyDescent="0.25">
      <c r="A235" s="400"/>
      <c r="B235" s="96"/>
      <c r="C235" s="146"/>
      <c r="D235" s="173"/>
      <c r="E235" s="171"/>
      <c r="F235" s="367"/>
      <c r="G235" s="257"/>
      <c r="H235" s="257"/>
      <c r="I235" s="19"/>
      <c r="J235" s="19"/>
      <c r="K235" s="19"/>
      <c r="L235" s="19"/>
    </row>
    <row r="236" spans="1:12" s="256" customFormat="1" x14ac:dyDescent="0.25">
      <c r="A236" s="388">
        <v>7</v>
      </c>
      <c r="B236" s="60" t="s">
        <v>729</v>
      </c>
      <c r="C236" s="168"/>
      <c r="D236" s="131"/>
      <c r="E236" s="169"/>
      <c r="F236" s="396"/>
      <c r="G236" s="257"/>
      <c r="H236" s="257"/>
      <c r="I236" s="255"/>
      <c r="J236" s="255"/>
      <c r="K236" s="255"/>
      <c r="L236" s="255"/>
    </row>
    <row r="237" spans="1:12" s="1" customFormat="1" x14ac:dyDescent="0.25">
      <c r="A237" s="343"/>
      <c r="B237" s="162"/>
      <c r="C237" s="146"/>
      <c r="D237" s="106"/>
      <c r="E237" s="174"/>
      <c r="F237" s="367"/>
      <c r="G237" s="257"/>
      <c r="H237" s="257"/>
      <c r="I237" s="19"/>
      <c r="J237" s="19"/>
      <c r="K237" s="19"/>
      <c r="L237" s="19"/>
    </row>
    <row r="238" spans="1:12" s="256" customFormat="1" x14ac:dyDescent="0.25">
      <c r="A238" s="395">
        <v>7.1</v>
      </c>
      <c r="B238" s="60" t="s">
        <v>186</v>
      </c>
      <c r="C238" s="146">
        <v>2</v>
      </c>
      <c r="D238" s="106" t="s">
        <v>730</v>
      </c>
      <c r="E238" s="175"/>
      <c r="F238" s="367">
        <f t="shared" si="19"/>
        <v>0</v>
      </c>
      <c r="G238" s="257"/>
      <c r="H238" s="257"/>
      <c r="I238" s="255"/>
      <c r="J238" s="255"/>
      <c r="K238" s="255"/>
      <c r="L238" s="255"/>
    </row>
    <row r="239" spans="1:12" s="1" customFormat="1" x14ac:dyDescent="0.25">
      <c r="A239" s="401"/>
      <c r="B239" s="163"/>
      <c r="C239" s="146"/>
      <c r="D239" s="106"/>
      <c r="E239" s="174"/>
      <c r="F239" s="367"/>
      <c r="G239" s="257"/>
      <c r="H239" s="257"/>
      <c r="I239" s="19"/>
      <c r="J239" s="19"/>
      <c r="K239" s="19"/>
      <c r="L239" s="19"/>
    </row>
    <row r="240" spans="1:12" s="256" customFormat="1" x14ac:dyDescent="0.25">
      <c r="A240" s="395">
        <v>7.2</v>
      </c>
      <c r="B240" s="60" t="s">
        <v>54</v>
      </c>
      <c r="C240" s="168"/>
      <c r="D240" s="131"/>
      <c r="E240" s="176"/>
      <c r="F240" s="396"/>
      <c r="G240" s="257"/>
      <c r="H240" s="257"/>
      <c r="I240" s="255"/>
      <c r="J240" s="255"/>
      <c r="K240" s="255"/>
      <c r="L240" s="255"/>
    </row>
    <row r="241" spans="1:12" s="1" customFormat="1" x14ac:dyDescent="0.25">
      <c r="A241" s="353" t="s">
        <v>731</v>
      </c>
      <c r="B241" s="91" t="s">
        <v>187</v>
      </c>
      <c r="C241" s="146">
        <f>500*0.6*0.85</f>
        <v>255</v>
      </c>
      <c r="D241" s="106" t="s">
        <v>56</v>
      </c>
      <c r="E241" s="174"/>
      <c r="F241" s="367">
        <f t="shared" si="19"/>
        <v>0</v>
      </c>
      <c r="G241" s="257"/>
      <c r="H241" s="257"/>
      <c r="I241" s="19"/>
      <c r="J241" s="19"/>
      <c r="K241" s="19"/>
      <c r="L241" s="19"/>
    </row>
    <row r="242" spans="1:12" s="1" customFormat="1" x14ac:dyDescent="0.25">
      <c r="A242" s="353" t="s">
        <v>732</v>
      </c>
      <c r="B242" s="87" t="s">
        <v>188</v>
      </c>
      <c r="C242" s="146">
        <f>+C241*1.42</f>
        <v>362.1</v>
      </c>
      <c r="D242" s="106" t="s">
        <v>34</v>
      </c>
      <c r="E242" s="174"/>
      <c r="F242" s="367">
        <f t="shared" ref="F242:F308" si="20">C242*E242</f>
        <v>0</v>
      </c>
      <c r="G242" s="257"/>
      <c r="H242" s="257"/>
      <c r="I242" s="19"/>
      <c r="J242" s="19"/>
      <c r="K242" s="19"/>
      <c r="L242" s="19"/>
    </row>
    <row r="243" spans="1:12" s="1" customFormat="1" x14ac:dyDescent="0.25">
      <c r="A243" s="353" t="s">
        <v>733</v>
      </c>
      <c r="B243" s="91" t="s">
        <v>189</v>
      </c>
      <c r="C243" s="146">
        <f>+(C241-C244)*1.3</f>
        <v>78</v>
      </c>
      <c r="D243" s="106" t="s">
        <v>34</v>
      </c>
      <c r="E243" s="174"/>
      <c r="F243" s="367">
        <f t="shared" si="20"/>
        <v>0</v>
      </c>
      <c r="G243" s="257"/>
      <c r="H243" s="257"/>
      <c r="I243" s="19"/>
      <c r="J243" s="19"/>
      <c r="K243" s="19"/>
      <c r="L243" s="19"/>
    </row>
    <row r="244" spans="1:12" s="1" customFormat="1" ht="25.5" x14ac:dyDescent="0.25">
      <c r="A244" s="353" t="s">
        <v>734</v>
      </c>
      <c r="B244" s="91" t="s">
        <v>735</v>
      </c>
      <c r="C244" s="146">
        <f>500*0.6*0.65</f>
        <v>195</v>
      </c>
      <c r="D244" s="108" t="s">
        <v>129</v>
      </c>
      <c r="E244" s="177"/>
      <c r="F244" s="367">
        <f t="shared" si="20"/>
        <v>0</v>
      </c>
      <c r="G244" s="257"/>
      <c r="H244" s="257"/>
      <c r="I244" s="19"/>
      <c r="J244" s="19"/>
      <c r="K244" s="19"/>
      <c r="L244" s="19"/>
    </row>
    <row r="245" spans="1:12" s="1" customFormat="1" x14ac:dyDescent="0.25">
      <c r="A245" s="90"/>
      <c r="B245" s="91"/>
      <c r="C245" s="146"/>
      <c r="D245" s="106"/>
      <c r="E245" s="174"/>
      <c r="F245" s="367"/>
      <c r="G245" s="257"/>
      <c r="H245" s="257"/>
      <c r="I245" s="19"/>
      <c r="J245" s="19"/>
      <c r="K245" s="19"/>
      <c r="L245" s="19"/>
    </row>
    <row r="246" spans="1:12" s="256" customFormat="1" x14ac:dyDescent="0.25">
      <c r="A246" s="395" t="s">
        <v>203</v>
      </c>
      <c r="B246" s="60" t="s">
        <v>736</v>
      </c>
      <c r="C246" s="168"/>
      <c r="D246" s="131"/>
      <c r="E246" s="176"/>
      <c r="F246" s="396"/>
      <c r="G246" s="257"/>
      <c r="H246" s="257"/>
      <c r="I246" s="255"/>
      <c r="J246" s="255"/>
      <c r="K246" s="255"/>
      <c r="L246" s="255"/>
    </row>
    <row r="247" spans="1:12" s="1" customFormat="1" x14ac:dyDescent="0.25">
      <c r="A247" s="353" t="s">
        <v>737</v>
      </c>
      <c r="B247" s="91" t="s">
        <v>739</v>
      </c>
      <c r="C247" s="146">
        <f>500*0.6*0.25</f>
        <v>75</v>
      </c>
      <c r="D247" s="139" t="s">
        <v>129</v>
      </c>
      <c r="E247" s="174"/>
      <c r="F247" s="367">
        <f t="shared" si="20"/>
        <v>0</v>
      </c>
      <c r="G247" s="257"/>
      <c r="H247" s="257"/>
      <c r="I247" s="19"/>
      <c r="J247" s="19"/>
      <c r="K247" s="19"/>
      <c r="L247" s="19"/>
    </row>
    <row r="248" spans="1:12" s="1" customFormat="1" x14ac:dyDescent="0.25">
      <c r="A248" s="353" t="s">
        <v>738</v>
      </c>
      <c r="B248" s="91" t="s">
        <v>740</v>
      </c>
      <c r="C248" s="146">
        <f>500*3.1</f>
        <v>1550</v>
      </c>
      <c r="D248" s="108" t="s">
        <v>60</v>
      </c>
      <c r="E248" s="174"/>
      <c r="F248" s="367">
        <f t="shared" si="20"/>
        <v>0</v>
      </c>
      <c r="G248" s="257"/>
      <c r="H248" s="257"/>
      <c r="I248" s="19"/>
      <c r="J248" s="19"/>
      <c r="K248" s="19"/>
      <c r="L248" s="19"/>
    </row>
    <row r="249" spans="1:12" s="1" customFormat="1" x14ac:dyDescent="0.25">
      <c r="A249" s="90"/>
      <c r="B249" s="91"/>
      <c r="C249" s="146"/>
      <c r="D249" s="108"/>
      <c r="E249" s="177"/>
      <c r="F249" s="367"/>
      <c r="G249" s="257"/>
      <c r="H249" s="257"/>
      <c r="I249" s="19"/>
      <c r="J249" s="19"/>
      <c r="K249" s="19"/>
      <c r="L249" s="19"/>
    </row>
    <row r="250" spans="1:12" s="256" customFormat="1" x14ac:dyDescent="0.25">
      <c r="A250" s="395">
        <v>7.4</v>
      </c>
      <c r="B250" s="60" t="s">
        <v>741</v>
      </c>
      <c r="C250" s="168"/>
      <c r="D250" s="131"/>
      <c r="E250" s="176"/>
      <c r="F250" s="396"/>
      <c r="G250" s="257"/>
      <c r="H250" s="257"/>
      <c r="I250" s="255"/>
      <c r="J250" s="255"/>
      <c r="K250" s="255"/>
      <c r="L250" s="255"/>
    </row>
    <row r="251" spans="1:12" s="268" customFormat="1" x14ac:dyDescent="0.25">
      <c r="A251" s="353" t="s">
        <v>743</v>
      </c>
      <c r="B251" s="172" t="s">
        <v>742</v>
      </c>
      <c r="C251" s="146">
        <v>1</v>
      </c>
      <c r="D251" s="108" t="s">
        <v>15</v>
      </c>
      <c r="E251" s="178"/>
      <c r="F251" s="367">
        <f t="shared" ref="F251" si="21">C251*E251</f>
        <v>0</v>
      </c>
      <c r="G251" s="266"/>
      <c r="H251" s="266"/>
      <c r="I251" s="267"/>
      <c r="J251" s="267"/>
      <c r="K251" s="267"/>
      <c r="L251" s="267"/>
    </row>
    <row r="252" spans="1:12" s="1" customFormat="1" x14ac:dyDescent="0.25">
      <c r="A252" s="402"/>
      <c r="B252" s="96"/>
      <c r="C252" s="146"/>
      <c r="D252" s="108"/>
      <c r="E252" s="178"/>
      <c r="F252" s="367"/>
      <c r="G252" s="257"/>
      <c r="H252" s="257"/>
      <c r="I252" s="19"/>
      <c r="J252" s="19"/>
      <c r="K252" s="19"/>
      <c r="L252" s="19"/>
    </row>
    <row r="253" spans="1:12" s="1" customFormat="1" x14ac:dyDescent="0.25">
      <c r="A253" s="122">
        <v>8</v>
      </c>
      <c r="B253" s="98" t="s">
        <v>1345</v>
      </c>
      <c r="C253" s="104"/>
      <c r="D253" s="131"/>
      <c r="E253" s="61"/>
      <c r="F253" s="61"/>
      <c r="G253" s="257"/>
      <c r="H253" s="257"/>
      <c r="I253" s="19"/>
      <c r="J253" s="19"/>
      <c r="K253" s="19"/>
      <c r="L253" s="19"/>
    </row>
    <row r="254" spans="1:12" s="1" customFormat="1" x14ac:dyDescent="0.25">
      <c r="A254" s="122">
        <v>8.1</v>
      </c>
      <c r="B254" s="7" t="s">
        <v>54</v>
      </c>
      <c r="C254" s="146"/>
      <c r="D254" s="167"/>
      <c r="E254" s="166"/>
      <c r="F254" s="367"/>
      <c r="G254" s="257"/>
      <c r="H254" s="257"/>
      <c r="I254" s="19"/>
      <c r="J254" s="19"/>
      <c r="K254" s="19"/>
      <c r="L254" s="19"/>
    </row>
    <row r="255" spans="1:12" s="1" customFormat="1" x14ac:dyDescent="0.25">
      <c r="A255" s="384" t="s">
        <v>744</v>
      </c>
      <c r="B255" s="96" t="s">
        <v>745</v>
      </c>
      <c r="C255" s="146">
        <v>78.06</v>
      </c>
      <c r="D255" s="139" t="s">
        <v>129</v>
      </c>
      <c r="E255" s="166"/>
      <c r="F255" s="367">
        <f t="shared" si="20"/>
        <v>0</v>
      </c>
      <c r="G255" s="257"/>
      <c r="H255" s="257"/>
      <c r="I255" s="19"/>
      <c r="J255" s="19"/>
      <c r="K255" s="19"/>
      <c r="L255" s="19"/>
    </row>
    <row r="256" spans="1:12" s="1" customFormat="1" x14ac:dyDescent="0.25">
      <c r="A256" s="384" t="s">
        <v>747</v>
      </c>
      <c r="B256" s="96" t="s">
        <v>188</v>
      </c>
      <c r="C256" s="146">
        <v>101.48</v>
      </c>
      <c r="D256" s="139" t="s">
        <v>129</v>
      </c>
      <c r="E256" s="166"/>
      <c r="F256" s="367">
        <f t="shared" si="20"/>
        <v>0</v>
      </c>
      <c r="G256" s="257"/>
      <c r="H256" s="257"/>
      <c r="I256" s="19"/>
      <c r="J256" s="19"/>
      <c r="K256" s="19"/>
      <c r="L256" s="19"/>
    </row>
    <row r="257" spans="1:12" s="1" customFormat="1" x14ac:dyDescent="0.25">
      <c r="A257" s="58"/>
      <c r="B257" s="96"/>
      <c r="C257" s="146"/>
      <c r="D257" s="139"/>
      <c r="E257" s="166"/>
      <c r="F257" s="367"/>
      <c r="G257" s="257"/>
      <c r="H257" s="257"/>
      <c r="I257" s="19"/>
      <c r="J257" s="19"/>
      <c r="K257" s="19"/>
      <c r="L257" s="19"/>
    </row>
    <row r="258" spans="1:12" s="1" customFormat="1" x14ac:dyDescent="0.25">
      <c r="A258" s="395">
        <v>8.1999999999999993</v>
      </c>
      <c r="B258" s="8" t="s">
        <v>746</v>
      </c>
      <c r="C258" s="146"/>
      <c r="D258" s="167"/>
      <c r="E258" s="166"/>
      <c r="F258" s="367"/>
      <c r="G258" s="257"/>
      <c r="H258" s="257"/>
      <c r="I258" s="19"/>
      <c r="J258" s="19"/>
      <c r="K258" s="19"/>
      <c r="L258" s="19"/>
    </row>
    <row r="259" spans="1:12" s="1" customFormat="1" ht="18" customHeight="1" x14ac:dyDescent="0.25">
      <c r="A259" s="384" t="s">
        <v>748</v>
      </c>
      <c r="B259" s="87" t="s">
        <v>749</v>
      </c>
      <c r="C259" s="146">
        <v>1.7</v>
      </c>
      <c r="D259" s="139" t="s">
        <v>129</v>
      </c>
      <c r="E259" s="166"/>
      <c r="F259" s="367">
        <f t="shared" si="20"/>
        <v>0</v>
      </c>
      <c r="G259" s="257"/>
      <c r="H259" s="257"/>
      <c r="I259" s="19"/>
      <c r="J259" s="19"/>
      <c r="K259" s="19"/>
      <c r="L259" s="19"/>
    </row>
    <row r="260" spans="1:12" s="1" customFormat="1" x14ac:dyDescent="0.25">
      <c r="A260" s="384" t="s">
        <v>752</v>
      </c>
      <c r="B260" s="96" t="s">
        <v>750</v>
      </c>
      <c r="C260" s="146">
        <v>4.59</v>
      </c>
      <c r="D260" s="139" t="s">
        <v>129</v>
      </c>
      <c r="E260" s="166"/>
      <c r="F260" s="367">
        <f t="shared" si="20"/>
        <v>0</v>
      </c>
      <c r="G260" s="257"/>
      <c r="H260" s="257"/>
      <c r="I260" s="19"/>
      <c r="J260" s="19"/>
      <c r="K260" s="19"/>
      <c r="L260" s="19"/>
    </row>
    <row r="261" spans="1:12" s="1" customFormat="1" x14ac:dyDescent="0.25">
      <c r="A261" s="384" t="s">
        <v>753</v>
      </c>
      <c r="B261" s="96" t="s">
        <v>754</v>
      </c>
      <c r="C261" s="146">
        <v>0.82</v>
      </c>
      <c r="D261" s="139" t="s">
        <v>129</v>
      </c>
      <c r="E261" s="166"/>
      <c r="F261" s="367">
        <f t="shared" si="20"/>
        <v>0</v>
      </c>
      <c r="G261" s="257"/>
      <c r="H261" s="257"/>
      <c r="I261" s="19"/>
      <c r="J261" s="19"/>
      <c r="K261" s="19"/>
      <c r="L261" s="19"/>
    </row>
    <row r="262" spans="1:12" s="1" customFormat="1" x14ac:dyDescent="0.25">
      <c r="A262" s="58"/>
      <c r="B262" s="96"/>
      <c r="C262" s="146"/>
      <c r="D262" s="139"/>
      <c r="E262" s="166"/>
      <c r="F262" s="367"/>
      <c r="G262" s="257"/>
      <c r="H262" s="257"/>
      <c r="I262" s="19"/>
      <c r="J262" s="19"/>
      <c r="K262" s="19"/>
      <c r="L262" s="19"/>
    </row>
    <row r="263" spans="1:12" s="1" customFormat="1" x14ac:dyDescent="0.25">
      <c r="A263" s="395">
        <v>8.3000000000000007</v>
      </c>
      <c r="B263" s="8" t="s">
        <v>751</v>
      </c>
      <c r="C263" s="146"/>
      <c r="D263" s="167"/>
      <c r="E263" s="166"/>
      <c r="F263" s="367"/>
      <c r="G263" s="257"/>
      <c r="H263" s="257"/>
      <c r="I263" s="19"/>
      <c r="J263" s="19"/>
      <c r="K263" s="19"/>
      <c r="L263" s="19"/>
    </row>
    <row r="264" spans="1:12" s="1" customFormat="1" x14ac:dyDescent="0.25">
      <c r="A264" s="384" t="s">
        <v>755</v>
      </c>
      <c r="B264" s="96" t="s">
        <v>193</v>
      </c>
      <c r="C264" s="146">
        <v>49.14</v>
      </c>
      <c r="D264" s="108" t="s">
        <v>60</v>
      </c>
      <c r="E264" s="166"/>
      <c r="F264" s="367">
        <f t="shared" si="20"/>
        <v>0</v>
      </c>
      <c r="G264" s="257"/>
      <c r="H264" s="257"/>
      <c r="I264" s="19"/>
      <c r="J264" s="19"/>
      <c r="K264" s="19"/>
      <c r="L264" s="19"/>
    </row>
    <row r="265" spans="1:12" s="1" customFormat="1" x14ac:dyDescent="0.25">
      <c r="A265" s="384" t="s">
        <v>756</v>
      </c>
      <c r="B265" s="96" t="s">
        <v>194</v>
      </c>
      <c r="C265" s="146">
        <v>1.24</v>
      </c>
      <c r="D265" s="108" t="s">
        <v>60</v>
      </c>
      <c r="E265" s="166"/>
      <c r="F265" s="367">
        <f t="shared" si="20"/>
        <v>0</v>
      </c>
      <c r="G265" s="257"/>
      <c r="H265" s="257"/>
      <c r="I265" s="19"/>
      <c r="J265" s="19"/>
      <c r="K265" s="19"/>
      <c r="L265" s="19"/>
    </row>
    <row r="266" spans="1:12" s="1" customFormat="1" x14ac:dyDescent="0.25">
      <c r="A266" s="58"/>
      <c r="B266" s="96"/>
      <c r="C266" s="146"/>
      <c r="D266" s="108"/>
      <c r="E266" s="166"/>
      <c r="F266" s="367"/>
      <c r="G266" s="257"/>
      <c r="H266" s="257"/>
      <c r="I266" s="19"/>
      <c r="J266" s="19"/>
      <c r="K266" s="19"/>
      <c r="L266" s="19"/>
    </row>
    <row r="267" spans="1:12" s="1" customFormat="1" x14ac:dyDescent="0.25">
      <c r="A267" s="395">
        <v>8.4</v>
      </c>
      <c r="B267" s="8" t="s">
        <v>523</v>
      </c>
      <c r="C267" s="146"/>
      <c r="D267" s="167"/>
      <c r="E267" s="166"/>
      <c r="F267" s="367"/>
      <c r="G267" s="257"/>
      <c r="H267" s="257"/>
      <c r="I267" s="19"/>
      <c r="J267" s="19"/>
      <c r="K267" s="19"/>
      <c r="L267" s="19"/>
    </row>
    <row r="268" spans="1:12" s="1" customFormat="1" x14ac:dyDescent="0.25">
      <c r="A268" s="384" t="s">
        <v>757</v>
      </c>
      <c r="B268" s="96" t="s">
        <v>195</v>
      </c>
      <c r="C268" s="146">
        <v>49.14</v>
      </c>
      <c r="D268" s="108" t="s">
        <v>60</v>
      </c>
      <c r="E268" s="166"/>
      <c r="F268" s="367">
        <f t="shared" si="20"/>
        <v>0</v>
      </c>
      <c r="G268" s="257"/>
      <c r="H268" s="257"/>
      <c r="I268" s="19"/>
      <c r="J268" s="19"/>
      <c r="K268" s="19"/>
      <c r="L268" s="19"/>
    </row>
    <row r="269" spans="1:12" s="1" customFormat="1" x14ac:dyDescent="0.25">
      <c r="A269" s="384" t="s">
        <v>758</v>
      </c>
      <c r="B269" s="96" t="s">
        <v>196</v>
      </c>
      <c r="C269" s="146">
        <v>14.23</v>
      </c>
      <c r="D269" s="108" t="s">
        <v>60</v>
      </c>
      <c r="E269" s="166"/>
      <c r="F269" s="367">
        <f t="shared" si="20"/>
        <v>0</v>
      </c>
      <c r="G269" s="257"/>
      <c r="H269" s="257"/>
      <c r="I269" s="19"/>
      <c r="J269" s="19"/>
      <c r="K269" s="19"/>
      <c r="L269" s="19"/>
    </row>
    <row r="270" spans="1:12" s="1" customFormat="1" x14ac:dyDescent="0.25">
      <c r="A270" s="384" t="s">
        <v>759</v>
      </c>
      <c r="B270" s="96" t="s">
        <v>197</v>
      </c>
      <c r="C270" s="146">
        <v>14.6</v>
      </c>
      <c r="D270" s="167" t="s">
        <v>53</v>
      </c>
      <c r="E270" s="166"/>
      <c r="F270" s="367">
        <f t="shared" si="20"/>
        <v>0</v>
      </c>
      <c r="G270" s="257"/>
      <c r="H270" s="257"/>
      <c r="I270" s="19"/>
      <c r="J270" s="19"/>
      <c r="K270" s="19"/>
      <c r="L270" s="19"/>
    </row>
    <row r="271" spans="1:12" s="1" customFormat="1" x14ac:dyDescent="0.25">
      <c r="A271" s="84"/>
      <c r="B271" s="96"/>
      <c r="C271" s="146"/>
      <c r="D271" s="167"/>
      <c r="E271" s="166"/>
      <c r="F271" s="367"/>
      <c r="G271" s="257"/>
      <c r="H271" s="257"/>
      <c r="I271" s="19"/>
      <c r="J271" s="19"/>
      <c r="K271" s="19"/>
      <c r="L271" s="19"/>
    </row>
    <row r="272" spans="1:12" s="1" customFormat="1" x14ac:dyDescent="0.25">
      <c r="A272" s="395">
        <v>8.5</v>
      </c>
      <c r="B272" s="8" t="s">
        <v>760</v>
      </c>
      <c r="C272" s="146"/>
      <c r="D272" s="167"/>
      <c r="E272" s="166"/>
      <c r="F272" s="367"/>
      <c r="G272" s="257"/>
      <c r="H272" s="257"/>
      <c r="I272" s="19"/>
      <c r="J272" s="19"/>
      <c r="K272" s="19"/>
      <c r="L272" s="19"/>
    </row>
    <row r="273" spans="1:12" s="256" customFormat="1" x14ac:dyDescent="0.25">
      <c r="A273" s="384" t="s">
        <v>761</v>
      </c>
      <c r="B273" s="96" t="s">
        <v>762</v>
      </c>
      <c r="C273" s="146">
        <v>1</v>
      </c>
      <c r="D273" s="167" t="s">
        <v>15</v>
      </c>
      <c r="E273" s="166"/>
      <c r="F273" s="367">
        <f t="shared" si="20"/>
        <v>0</v>
      </c>
      <c r="G273" s="257"/>
      <c r="H273" s="257"/>
      <c r="I273" s="255"/>
      <c r="J273" s="255"/>
      <c r="K273" s="255"/>
      <c r="L273" s="255"/>
    </row>
    <row r="274" spans="1:12" s="1" customFormat="1" x14ac:dyDescent="0.25">
      <c r="A274" s="384" t="s">
        <v>763</v>
      </c>
      <c r="B274" s="96" t="s">
        <v>198</v>
      </c>
      <c r="C274" s="146">
        <v>1</v>
      </c>
      <c r="D274" s="167" t="s">
        <v>74</v>
      </c>
      <c r="E274" s="166"/>
      <c r="F274" s="367">
        <f t="shared" si="20"/>
        <v>0</v>
      </c>
      <c r="G274" s="257"/>
      <c r="H274" s="257"/>
      <c r="I274" s="19"/>
      <c r="J274" s="19"/>
      <c r="K274" s="19"/>
      <c r="L274" s="19"/>
    </row>
    <row r="275" spans="1:12" s="1" customFormat="1" x14ac:dyDescent="0.25">
      <c r="A275" s="384" t="s">
        <v>764</v>
      </c>
      <c r="B275" s="96" t="s">
        <v>199</v>
      </c>
      <c r="C275" s="146">
        <v>1</v>
      </c>
      <c r="D275" s="167" t="s">
        <v>74</v>
      </c>
      <c r="E275" s="166"/>
      <c r="F275" s="367">
        <f t="shared" si="20"/>
        <v>0</v>
      </c>
      <c r="G275" s="257"/>
      <c r="H275" s="257"/>
      <c r="I275" s="19"/>
      <c r="J275" s="19"/>
      <c r="K275" s="19"/>
      <c r="L275" s="19"/>
    </row>
    <row r="276" spans="1:12" s="1" customFormat="1" x14ac:dyDescent="0.25">
      <c r="A276" s="84"/>
      <c r="B276" s="96"/>
      <c r="C276" s="146"/>
      <c r="D276" s="167"/>
      <c r="E276" s="166"/>
      <c r="F276" s="367"/>
      <c r="G276" s="257"/>
      <c r="H276" s="257"/>
      <c r="I276" s="19"/>
      <c r="J276" s="19"/>
      <c r="K276" s="19"/>
      <c r="L276" s="19"/>
    </row>
    <row r="277" spans="1:12" s="1" customFormat="1" x14ac:dyDescent="0.25">
      <c r="A277" s="395">
        <v>8.6</v>
      </c>
      <c r="B277" s="8" t="s">
        <v>200</v>
      </c>
      <c r="C277" s="146"/>
      <c r="D277" s="167"/>
      <c r="E277" s="166"/>
      <c r="F277" s="367"/>
      <c r="G277" s="257"/>
      <c r="H277" s="257"/>
      <c r="I277" s="19"/>
      <c r="J277" s="19"/>
      <c r="K277" s="19"/>
      <c r="L277" s="19"/>
    </row>
    <row r="278" spans="1:12" s="1" customFormat="1" x14ac:dyDescent="0.25">
      <c r="A278" s="384" t="s">
        <v>765</v>
      </c>
      <c r="B278" s="96" t="s">
        <v>201</v>
      </c>
      <c r="C278" s="146">
        <v>2</v>
      </c>
      <c r="D278" s="167" t="s">
        <v>74</v>
      </c>
      <c r="E278" s="166"/>
      <c r="F278" s="367">
        <f t="shared" si="20"/>
        <v>0</v>
      </c>
      <c r="G278" s="257"/>
      <c r="H278" s="257"/>
      <c r="I278" s="19"/>
      <c r="J278" s="19"/>
      <c r="K278" s="19"/>
      <c r="L278" s="19"/>
    </row>
    <row r="279" spans="1:12" s="1" customFormat="1" x14ac:dyDescent="0.25">
      <c r="A279" s="384" t="s">
        <v>766</v>
      </c>
      <c r="B279" s="96" t="s">
        <v>202</v>
      </c>
      <c r="C279" s="146">
        <v>11</v>
      </c>
      <c r="D279" s="167" t="s">
        <v>53</v>
      </c>
      <c r="E279" s="166"/>
      <c r="F279" s="367">
        <f t="shared" si="20"/>
        <v>0</v>
      </c>
      <c r="G279" s="257"/>
      <c r="H279" s="257"/>
      <c r="I279" s="19"/>
      <c r="J279" s="19"/>
      <c r="K279" s="19"/>
      <c r="L279" s="19"/>
    </row>
    <row r="280" spans="1:12" s="1" customFormat="1" x14ac:dyDescent="0.25">
      <c r="A280" s="84"/>
      <c r="B280" s="96"/>
      <c r="C280" s="146"/>
      <c r="D280" s="167"/>
      <c r="E280" s="166"/>
      <c r="F280" s="367"/>
      <c r="G280" s="257"/>
      <c r="H280" s="257"/>
      <c r="I280" s="19"/>
      <c r="J280" s="19"/>
      <c r="K280" s="19"/>
      <c r="L280" s="19"/>
    </row>
    <row r="281" spans="1:12" s="1" customFormat="1" x14ac:dyDescent="0.25">
      <c r="A281" s="395">
        <v>8.6999999999999993</v>
      </c>
      <c r="B281" s="8" t="s">
        <v>768</v>
      </c>
      <c r="C281" s="146"/>
      <c r="D281" s="167"/>
      <c r="E281" s="166"/>
      <c r="F281" s="367"/>
      <c r="G281" s="257"/>
      <c r="H281" s="257"/>
      <c r="I281" s="19"/>
      <c r="J281" s="19"/>
      <c r="K281" s="19"/>
      <c r="L281" s="19"/>
    </row>
    <row r="282" spans="1:12" s="1" customFormat="1" x14ac:dyDescent="0.25">
      <c r="A282" s="384" t="s">
        <v>767</v>
      </c>
      <c r="B282" s="96" t="s">
        <v>774</v>
      </c>
      <c r="C282" s="146">
        <v>2</v>
      </c>
      <c r="D282" s="167" t="s">
        <v>74</v>
      </c>
      <c r="E282" s="166"/>
      <c r="F282" s="367">
        <f t="shared" si="20"/>
        <v>0</v>
      </c>
      <c r="G282" s="257"/>
      <c r="H282" s="257"/>
      <c r="I282" s="19"/>
      <c r="J282" s="19"/>
      <c r="K282" s="19"/>
      <c r="L282" s="19"/>
    </row>
    <row r="283" spans="1:12" s="1" customFormat="1" x14ac:dyDescent="0.25">
      <c r="A283" s="384" t="s">
        <v>771</v>
      </c>
      <c r="B283" s="96" t="s">
        <v>769</v>
      </c>
      <c r="C283" s="146">
        <v>3</v>
      </c>
      <c r="D283" s="167" t="s">
        <v>74</v>
      </c>
      <c r="E283" s="166"/>
      <c r="F283" s="367">
        <f t="shared" si="20"/>
        <v>0</v>
      </c>
      <c r="G283" s="257"/>
      <c r="H283" s="257"/>
      <c r="I283" s="19"/>
      <c r="J283" s="19"/>
      <c r="K283" s="19"/>
      <c r="L283" s="19"/>
    </row>
    <row r="284" spans="1:12" s="1" customFormat="1" x14ac:dyDescent="0.25">
      <c r="A284" s="384" t="s">
        <v>772</v>
      </c>
      <c r="B284" s="96" t="s">
        <v>770</v>
      </c>
      <c r="C284" s="146">
        <v>3</v>
      </c>
      <c r="D284" s="167" t="s">
        <v>74</v>
      </c>
      <c r="E284" s="166"/>
      <c r="F284" s="367">
        <f t="shared" si="20"/>
        <v>0</v>
      </c>
      <c r="G284" s="257"/>
      <c r="H284" s="257"/>
      <c r="I284" s="19"/>
      <c r="J284" s="19"/>
      <c r="K284" s="19"/>
      <c r="L284" s="19"/>
    </row>
    <row r="285" spans="1:12" s="1" customFormat="1" x14ac:dyDescent="0.25">
      <c r="A285" s="384" t="s">
        <v>773</v>
      </c>
      <c r="B285" s="96" t="s">
        <v>204</v>
      </c>
      <c r="C285" s="146">
        <v>2</v>
      </c>
      <c r="D285" s="167" t="s">
        <v>74</v>
      </c>
      <c r="E285" s="166"/>
      <c r="F285" s="367">
        <f t="shared" si="20"/>
        <v>0</v>
      </c>
      <c r="G285" s="257"/>
      <c r="H285" s="257"/>
      <c r="I285" s="19"/>
      <c r="J285" s="19"/>
      <c r="K285" s="19"/>
      <c r="L285" s="19"/>
    </row>
    <row r="286" spans="1:12" s="1" customFormat="1" x14ac:dyDescent="0.25">
      <c r="A286" s="84"/>
      <c r="B286" s="96"/>
      <c r="C286" s="146"/>
      <c r="D286" s="167"/>
      <c r="E286" s="166"/>
      <c r="F286" s="367"/>
      <c r="G286" s="257"/>
      <c r="H286" s="257"/>
      <c r="I286" s="19"/>
      <c r="J286" s="19"/>
      <c r="K286" s="19"/>
      <c r="L286" s="19"/>
    </row>
    <row r="287" spans="1:12" s="1" customFormat="1" x14ac:dyDescent="0.25">
      <c r="A287" s="388">
        <v>9</v>
      </c>
      <c r="B287" s="8" t="s">
        <v>775</v>
      </c>
      <c r="C287" s="146"/>
      <c r="D287" s="167"/>
      <c r="E287" s="166"/>
      <c r="F287" s="367"/>
      <c r="G287" s="257"/>
      <c r="H287" s="257"/>
      <c r="I287" s="19"/>
      <c r="J287" s="19"/>
      <c r="K287" s="19"/>
      <c r="L287" s="19"/>
    </row>
    <row r="288" spans="1:12" s="1" customFormat="1" x14ac:dyDescent="0.25">
      <c r="A288" s="395">
        <v>9.1</v>
      </c>
      <c r="B288" s="8" t="s">
        <v>84</v>
      </c>
      <c r="C288" s="146"/>
      <c r="D288" s="167"/>
      <c r="E288" s="166"/>
      <c r="F288" s="367"/>
      <c r="G288" s="257"/>
      <c r="H288" s="257"/>
      <c r="I288" s="19"/>
      <c r="J288" s="19"/>
      <c r="K288" s="19"/>
      <c r="L288" s="19"/>
    </row>
    <row r="289" spans="1:12" s="1" customFormat="1" x14ac:dyDescent="0.25">
      <c r="A289" s="123" t="s">
        <v>783</v>
      </c>
      <c r="B289" s="91" t="s">
        <v>872</v>
      </c>
      <c r="C289" s="146">
        <v>20.66</v>
      </c>
      <c r="D289" s="139" t="s">
        <v>129</v>
      </c>
      <c r="E289" s="178"/>
      <c r="F289" s="367">
        <f t="shared" si="20"/>
        <v>0</v>
      </c>
      <c r="G289" s="257"/>
      <c r="H289" s="257"/>
      <c r="I289" s="19"/>
      <c r="J289" s="19"/>
      <c r="K289" s="19"/>
      <c r="L289" s="19"/>
    </row>
    <row r="290" spans="1:12" s="1" customFormat="1" x14ac:dyDescent="0.25">
      <c r="A290" s="123" t="s">
        <v>784</v>
      </c>
      <c r="B290" s="91" t="s">
        <v>871</v>
      </c>
      <c r="C290" s="146">
        <v>2.1800000000000002</v>
      </c>
      <c r="D290" s="139" t="s">
        <v>129</v>
      </c>
      <c r="E290" s="178"/>
      <c r="F290" s="367">
        <f t="shared" si="20"/>
        <v>0</v>
      </c>
      <c r="G290" s="257"/>
      <c r="H290" s="257"/>
      <c r="I290" s="19"/>
      <c r="J290" s="19"/>
      <c r="K290" s="19"/>
      <c r="L290" s="19"/>
    </row>
    <row r="291" spans="1:12" s="1" customFormat="1" x14ac:dyDescent="0.25">
      <c r="A291" s="388"/>
      <c r="B291" s="8"/>
      <c r="C291" s="146"/>
      <c r="D291" s="167"/>
      <c r="E291" s="166"/>
      <c r="F291" s="367"/>
      <c r="G291" s="257"/>
      <c r="H291" s="257"/>
      <c r="I291" s="19"/>
      <c r="J291" s="19"/>
      <c r="K291" s="19"/>
      <c r="L291" s="19"/>
    </row>
    <row r="292" spans="1:12" s="1" customFormat="1" x14ac:dyDescent="0.25">
      <c r="A292" s="395">
        <v>9.1999999999999993</v>
      </c>
      <c r="B292" s="8" t="s">
        <v>776</v>
      </c>
      <c r="C292" s="146"/>
      <c r="D292" s="167"/>
      <c r="E292" s="166"/>
      <c r="F292" s="367"/>
      <c r="G292" s="257"/>
      <c r="H292" s="257"/>
      <c r="I292" s="19"/>
      <c r="J292" s="19"/>
      <c r="K292" s="19"/>
      <c r="L292" s="19"/>
    </row>
    <row r="293" spans="1:12" s="1" customFormat="1" x14ac:dyDescent="0.25">
      <c r="A293" s="123" t="s">
        <v>785</v>
      </c>
      <c r="B293" s="91" t="s">
        <v>777</v>
      </c>
      <c r="C293" s="146">
        <f>+(0.6*0.3*61.42)</f>
        <v>11.06</v>
      </c>
      <c r="D293" s="139" t="s">
        <v>129</v>
      </c>
      <c r="E293" s="178"/>
      <c r="F293" s="367">
        <f t="shared" si="20"/>
        <v>0</v>
      </c>
      <c r="G293" s="257"/>
      <c r="H293" s="257"/>
      <c r="I293" s="19"/>
      <c r="J293" s="19"/>
      <c r="K293" s="19"/>
      <c r="L293" s="19"/>
    </row>
    <row r="294" spans="1:12" s="1" customFormat="1" x14ac:dyDescent="0.25">
      <c r="A294" s="123" t="s">
        <v>786</v>
      </c>
      <c r="B294" s="91" t="s">
        <v>778</v>
      </c>
      <c r="C294" s="146">
        <f>+(4.77*0.2*0.3)*12</f>
        <v>3.43</v>
      </c>
      <c r="D294" s="139" t="s">
        <v>129</v>
      </c>
      <c r="E294" s="178"/>
      <c r="F294" s="367">
        <f t="shared" si="20"/>
        <v>0</v>
      </c>
      <c r="G294" s="257"/>
      <c r="H294" s="257"/>
      <c r="I294" s="19"/>
      <c r="J294" s="19"/>
      <c r="K294" s="19"/>
      <c r="L294" s="19"/>
    </row>
    <row r="295" spans="1:12" s="1" customFormat="1" x14ac:dyDescent="0.25">
      <c r="A295" s="403" t="s">
        <v>787</v>
      </c>
      <c r="B295" s="329" t="s">
        <v>779</v>
      </c>
      <c r="C295" s="326">
        <f>+(0.2*0.4*3.77)*2</f>
        <v>0.6</v>
      </c>
      <c r="D295" s="330" t="s">
        <v>129</v>
      </c>
      <c r="E295" s="331"/>
      <c r="F295" s="371">
        <f t="shared" si="20"/>
        <v>0</v>
      </c>
      <c r="G295" s="257"/>
      <c r="H295" s="257"/>
      <c r="I295" s="19"/>
      <c r="J295" s="19"/>
      <c r="K295" s="19"/>
      <c r="L295" s="19"/>
    </row>
    <row r="296" spans="1:12" s="1" customFormat="1" x14ac:dyDescent="0.25">
      <c r="A296" s="123" t="s">
        <v>788</v>
      </c>
      <c r="B296" s="91" t="s">
        <v>780</v>
      </c>
      <c r="C296" s="146">
        <f>+(0.2*0.3*45.6)</f>
        <v>2.74</v>
      </c>
      <c r="D296" s="139" t="s">
        <v>129</v>
      </c>
      <c r="E296" s="178"/>
      <c r="F296" s="367">
        <f t="shared" si="20"/>
        <v>0</v>
      </c>
      <c r="G296" s="257"/>
      <c r="H296" s="257"/>
      <c r="I296" s="19"/>
      <c r="J296" s="19"/>
      <c r="K296" s="19"/>
      <c r="L296" s="19"/>
    </row>
    <row r="297" spans="1:12" s="1" customFormat="1" x14ac:dyDescent="0.25">
      <c r="A297" s="123" t="s">
        <v>789</v>
      </c>
      <c r="B297" s="91" t="s">
        <v>781</v>
      </c>
      <c r="C297" s="146">
        <f>10.16*0.2*0.25</f>
        <v>0.51</v>
      </c>
      <c r="D297" s="139" t="s">
        <v>129</v>
      </c>
      <c r="E297" s="178"/>
      <c r="F297" s="367">
        <f t="shared" si="20"/>
        <v>0</v>
      </c>
      <c r="G297" s="257"/>
      <c r="H297" s="257"/>
      <c r="I297" s="19"/>
      <c r="J297" s="19"/>
      <c r="K297" s="19"/>
      <c r="L297" s="19"/>
    </row>
    <row r="298" spans="1:12" s="1" customFormat="1" x14ac:dyDescent="0.25">
      <c r="A298" s="123" t="s">
        <v>790</v>
      </c>
      <c r="B298" s="91" t="s">
        <v>782</v>
      </c>
      <c r="C298" s="146">
        <f>+(4.5*4.9*0.12)*2</f>
        <v>5.29</v>
      </c>
      <c r="D298" s="139" t="s">
        <v>129</v>
      </c>
      <c r="E298" s="178"/>
      <c r="F298" s="367">
        <f t="shared" si="20"/>
        <v>0</v>
      </c>
      <c r="G298" s="257"/>
      <c r="H298" s="257"/>
      <c r="I298" s="19"/>
      <c r="J298" s="19"/>
      <c r="K298" s="19"/>
      <c r="L298" s="19"/>
    </row>
    <row r="299" spans="1:12" s="1" customFormat="1" x14ac:dyDescent="0.25">
      <c r="A299" s="112"/>
      <c r="B299" s="91"/>
      <c r="C299" s="146"/>
      <c r="D299" s="139"/>
      <c r="E299" s="178"/>
      <c r="F299" s="367"/>
      <c r="G299" s="257"/>
      <c r="H299" s="257"/>
      <c r="I299" s="19"/>
      <c r="J299" s="19"/>
      <c r="K299" s="19"/>
      <c r="L299" s="19"/>
    </row>
    <row r="300" spans="1:12" s="1" customFormat="1" x14ac:dyDescent="0.25">
      <c r="A300" s="395">
        <v>9.3000000000000007</v>
      </c>
      <c r="B300" s="8" t="s">
        <v>794</v>
      </c>
      <c r="C300" s="146"/>
      <c r="D300" s="167"/>
      <c r="E300" s="166"/>
      <c r="F300" s="367"/>
      <c r="G300" s="257"/>
      <c r="H300" s="257"/>
      <c r="I300" s="19"/>
      <c r="J300" s="19"/>
      <c r="K300" s="19"/>
      <c r="L300" s="19"/>
    </row>
    <row r="301" spans="1:12" s="1" customFormat="1" x14ac:dyDescent="0.25">
      <c r="A301" s="123" t="s">
        <v>791</v>
      </c>
      <c r="B301" s="91" t="s">
        <v>796</v>
      </c>
      <c r="C301" s="146">
        <f>14.94+7.5</f>
        <v>22.44</v>
      </c>
      <c r="D301" s="108" t="s">
        <v>60</v>
      </c>
      <c r="E301" s="175"/>
      <c r="F301" s="367">
        <f t="shared" si="20"/>
        <v>0</v>
      </c>
      <c r="G301" s="257"/>
      <c r="H301" s="257"/>
      <c r="I301" s="19"/>
      <c r="J301" s="19"/>
      <c r="K301" s="19"/>
      <c r="L301" s="19"/>
    </row>
    <row r="302" spans="1:12" s="1" customFormat="1" x14ac:dyDescent="0.25">
      <c r="A302" s="123" t="s">
        <v>792</v>
      </c>
      <c r="B302" s="91" t="s">
        <v>795</v>
      </c>
      <c r="C302" s="146">
        <f>40.6+47.02</f>
        <v>87.62</v>
      </c>
      <c r="D302" s="108" t="s">
        <v>60</v>
      </c>
      <c r="E302" s="175"/>
      <c r="F302" s="367">
        <f t="shared" si="20"/>
        <v>0</v>
      </c>
      <c r="G302" s="257"/>
      <c r="H302" s="257"/>
      <c r="I302" s="19"/>
      <c r="J302" s="19"/>
      <c r="K302" s="19"/>
      <c r="L302" s="19"/>
    </row>
    <row r="303" spans="1:12" s="1" customFormat="1" x14ac:dyDescent="0.25">
      <c r="A303" s="123" t="s">
        <v>793</v>
      </c>
      <c r="B303" s="91" t="s">
        <v>797</v>
      </c>
      <c r="C303" s="146">
        <f>5*0.4*2</f>
        <v>4</v>
      </c>
      <c r="D303" s="108" t="s">
        <v>60</v>
      </c>
      <c r="E303" s="175"/>
      <c r="F303" s="367">
        <f t="shared" si="20"/>
        <v>0</v>
      </c>
      <c r="G303" s="257"/>
      <c r="H303" s="257"/>
      <c r="I303" s="19"/>
      <c r="J303" s="19"/>
      <c r="K303" s="19"/>
      <c r="L303" s="19"/>
    </row>
    <row r="304" spans="1:12" s="1" customFormat="1" x14ac:dyDescent="0.25">
      <c r="A304" s="112"/>
      <c r="B304" s="91"/>
      <c r="C304" s="146"/>
      <c r="D304" s="108"/>
      <c r="E304" s="175"/>
      <c r="F304" s="367"/>
      <c r="G304" s="257"/>
      <c r="H304" s="257"/>
      <c r="I304" s="19"/>
      <c r="J304" s="19"/>
      <c r="K304" s="19"/>
      <c r="L304" s="19"/>
    </row>
    <row r="305" spans="1:12" s="1" customFormat="1" x14ac:dyDescent="0.25">
      <c r="A305" s="395">
        <v>9.4</v>
      </c>
      <c r="B305" s="404" t="s">
        <v>523</v>
      </c>
      <c r="C305" s="146"/>
      <c r="D305" s="167"/>
      <c r="E305" s="166"/>
      <c r="F305" s="367"/>
      <c r="G305" s="257"/>
      <c r="H305" s="257"/>
      <c r="I305" s="19"/>
      <c r="J305" s="19"/>
      <c r="K305" s="19"/>
      <c r="L305" s="19"/>
    </row>
    <row r="306" spans="1:12" s="1" customFormat="1" x14ac:dyDescent="0.25">
      <c r="A306" s="123" t="s">
        <v>800</v>
      </c>
      <c r="B306" s="9" t="s">
        <v>799</v>
      </c>
      <c r="C306" s="146">
        <v>281.81</v>
      </c>
      <c r="D306" s="108" t="s">
        <v>60</v>
      </c>
      <c r="E306" s="178"/>
      <c r="F306" s="367">
        <f>C306*E306</f>
        <v>0</v>
      </c>
      <c r="G306" s="257"/>
      <c r="H306" s="257"/>
      <c r="I306" s="19"/>
      <c r="J306" s="19"/>
      <c r="K306" s="19"/>
      <c r="L306" s="19"/>
    </row>
    <row r="307" spans="1:12" s="1" customFormat="1" x14ac:dyDescent="0.25">
      <c r="A307" s="123" t="s">
        <v>801</v>
      </c>
      <c r="B307" s="91" t="s">
        <v>409</v>
      </c>
      <c r="C307" s="146">
        <v>281.81</v>
      </c>
      <c r="D307" s="108" t="s">
        <v>60</v>
      </c>
      <c r="E307" s="175"/>
      <c r="F307" s="367">
        <f t="shared" si="20"/>
        <v>0</v>
      </c>
      <c r="G307" s="257"/>
      <c r="H307" s="257"/>
      <c r="I307" s="19"/>
      <c r="J307" s="19"/>
      <c r="K307" s="19"/>
      <c r="L307" s="19"/>
    </row>
    <row r="308" spans="1:12" s="1" customFormat="1" x14ac:dyDescent="0.25">
      <c r="A308" s="123" t="s">
        <v>810</v>
      </c>
      <c r="B308" s="91" t="s">
        <v>803</v>
      </c>
      <c r="C308" s="146">
        <v>70.62</v>
      </c>
      <c r="D308" s="108" t="s">
        <v>60</v>
      </c>
      <c r="E308" s="175"/>
      <c r="F308" s="367">
        <f t="shared" si="20"/>
        <v>0</v>
      </c>
      <c r="G308" s="257"/>
      <c r="H308" s="257"/>
      <c r="I308" s="19"/>
      <c r="J308" s="19"/>
      <c r="K308" s="19"/>
      <c r="L308" s="19"/>
    </row>
    <row r="309" spans="1:12" s="1" customFormat="1" x14ac:dyDescent="0.25">
      <c r="A309" s="123" t="s">
        <v>811</v>
      </c>
      <c r="B309" s="91" t="s">
        <v>399</v>
      </c>
      <c r="C309" s="146">
        <v>58.2</v>
      </c>
      <c r="D309" s="108" t="s">
        <v>53</v>
      </c>
      <c r="E309" s="175"/>
      <c r="F309" s="367">
        <f t="shared" ref="F309:F385" si="22">C309*E309</f>
        <v>0</v>
      </c>
      <c r="G309" s="257"/>
      <c r="H309" s="257"/>
      <c r="I309" s="19"/>
      <c r="J309" s="19"/>
      <c r="K309" s="19"/>
      <c r="L309" s="19"/>
    </row>
    <row r="310" spans="1:12" s="1" customFormat="1" x14ac:dyDescent="0.25">
      <c r="A310" s="123" t="s">
        <v>812</v>
      </c>
      <c r="B310" s="91" t="s">
        <v>400</v>
      </c>
      <c r="C310" s="146">
        <v>151.6</v>
      </c>
      <c r="D310" s="108" t="s">
        <v>53</v>
      </c>
      <c r="E310" s="175"/>
      <c r="F310" s="367">
        <f t="shared" si="22"/>
        <v>0</v>
      </c>
      <c r="G310" s="257"/>
      <c r="H310" s="257"/>
      <c r="I310" s="19"/>
      <c r="J310" s="19"/>
      <c r="K310" s="19"/>
      <c r="L310" s="19"/>
    </row>
    <row r="311" spans="1:12" s="1" customFormat="1" x14ac:dyDescent="0.25">
      <c r="A311" s="123" t="s">
        <v>813</v>
      </c>
      <c r="B311" s="91" t="s">
        <v>401</v>
      </c>
      <c r="C311" s="146">
        <v>75.8</v>
      </c>
      <c r="D311" s="108" t="s">
        <v>53</v>
      </c>
      <c r="E311" s="178"/>
      <c r="F311" s="367">
        <f t="shared" si="22"/>
        <v>0</v>
      </c>
      <c r="G311" s="257"/>
      <c r="H311" s="257"/>
      <c r="I311" s="19"/>
      <c r="J311" s="19"/>
      <c r="K311" s="19"/>
      <c r="L311" s="19"/>
    </row>
    <row r="312" spans="1:12" s="1" customFormat="1" ht="12.75" customHeight="1" x14ac:dyDescent="0.25">
      <c r="A312" s="123" t="s">
        <v>814</v>
      </c>
      <c r="B312" s="91" t="s">
        <v>805</v>
      </c>
      <c r="C312" s="146">
        <v>71.5</v>
      </c>
      <c r="D312" s="108" t="s">
        <v>60</v>
      </c>
      <c r="E312" s="178"/>
      <c r="F312" s="367">
        <f t="shared" si="22"/>
        <v>0</v>
      </c>
      <c r="G312" s="257"/>
      <c r="H312" s="257"/>
      <c r="I312" s="19"/>
      <c r="J312" s="19"/>
      <c r="K312" s="19"/>
      <c r="L312" s="19"/>
    </row>
    <row r="313" spans="1:12" s="1" customFormat="1" ht="25.5" x14ac:dyDescent="0.25">
      <c r="A313" s="123" t="s">
        <v>815</v>
      </c>
      <c r="B313" s="91" t="s">
        <v>804</v>
      </c>
      <c r="C313" s="146">
        <v>33.43</v>
      </c>
      <c r="D313" s="108" t="s">
        <v>60</v>
      </c>
      <c r="E313" s="178"/>
      <c r="F313" s="367">
        <f t="shared" si="22"/>
        <v>0</v>
      </c>
      <c r="G313" s="257"/>
      <c r="H313" s="257"/>
      <c r="I313" s="19"/>
      <c r="J313" s="19"/>
      <c r="K313" s="19"/>
      <c r="L313" s="19"/>
    </row>
    <row r="314" spans="1:12" s="1" customFormat="1" x14ac:dyDescent="0.25">
      <c r="A314" s="123" t="s">
        <v>816</v>
      </c>
      <c r="B314" s="91" t="s">
        <v>806</v>
      </c>
      <c r="C314" s="146">
        <v>28.93</v>
      </c>
      <c r="D314" s="108" t="s">
        <v>60</v>
      </c>
      <c r="E314" s="178"/>
      <c r="F314" s="367">
        <f t="shared" si="22"/>
        <v>0</v>
      </c>
      <c r="G314" s="257"/>
      <c r="H314" s="257"/>
      <c r="I314" s="19"/>
      <c r="J314" s="19"/>
      <c r="K314" s="19"/>
      <c r="L314" s="19"/>
    </row>
    <row r="315" spans="1:12" s="1" customFormat="1" x14ac:dyDescent="0.25">
      <c r="A315" s="123" t="s">
        <v>817</v>
      </c>
      <c r="B315" s="91" t="s">
        <v>402</v>
      </c>
      <c r="C315" s="146">
        <v>166.89</v>
      </c>
      <c r="D315" s="108" t="s">
        <v>60</v>
      </c>
      <c r="E315" s="178"/>
      <c r="F315" s="367">
        <f t="shared" si="22"/>
        <v>0</v>
      </c>
      <c r="G315" s="257"/>
      <c r="H315" s="257"/>
      <c r="I315" s="19"/>
      <c r="J315" s="19"/>
      <c r="K315" s="19"/>
      <c r="L315" s="19"/>
    </row>
    <row r="316" spans="1:12" s="1" customFormat="1" x14ac:dyDescent="0.25">
      <c r="A316" s="112"/>
      <c r="B316" s="91"/>
      <c r="C316" s="146"/>
      <c r="D316" s="108"/>
      <c r="E316" s="178"/>
      <c r="F316" s="367"/>
      <c r="G316" s="257"/>
      <c r="H316" s="257"/>
      <c r="I316" s="19"/>
      <c r="J316" s="19"/>
      <c r="K316" s="19"/>
      <c r="L316" s="19"/>
    </row>
    <row r="317" spans="1:12" s="1" customFormat="1" x14ac:dyDescent="0.25">
      <c r="A317" s="395">
        <v>9.5</v>
      </c>
      <c r="B317" s="8" t="s">
        <v>678</v>
      </c>
      <c r="C317" s="146"/>
      <c r="D317" s="167"/>
      <c r="E317" s="166"/>
      <c r="F317" s="367"/>
      <c r="G317" s="257"/>
      <c r="H317" s="257"/>
      <c r="I317" s="19"/>
      <c r="J317" s="19"/>
      <c r="K317" s="19"/>
      <c r="L317" s="19"/>
    </row>
    <row r="318" spans="1:12" s="1" customFormat="1" x14ac:dyDescent="0.25">
      <c r="A318" s="123" t="s">
        <v>818</v>
      </c>
      <c r="B318" s="91" t="s">
        <v>807</v>
      </c>
      <c r="C318" s="146">
        <v>1</v>
      </c>
      <c r="D318" s="108" t="s">
        <v>74</v>
      </c>
      <c r="E318" s="175"/>
      <c r="F318" s="367">
        <f t="shared" si="22"/>
        <v>0</v>
      </c>
      <c r="G318" s="257"/>
      <c r="H318" s="257"/>
      <c r="I318" s="19"/>
      <c r="J318" s="19"/>
      <c r="K318" s="19"/>
      <c r="L318" s="19"/>
    </row>
    <row r="319" spans="1:12" s="1" customFormat="1" x14ac:dyDescent="0.25">
      <c r="A319" s="398" t="s">
        <v>819</v>
      </c>
      <c r="B319" s="91" t="s">
        <v>809</v>
      </c>
      <c r="C319" s="146">
        <f>2+3</f>
        <v>5</v>
      </c>
      <c r="D319" s="108" t="s">
        <v>74</v>
      </c>
      <c r="E319" s="175"/>
      <c r="F319" s="367">
        <f t="shared" si="22"/>
        <v>0</v>
      </c>
      <c r="G319" s="257"/>
      <c r="H319" s="257"/>
      <c r="I319" s="19"/>
      <c r="J319" s="19"/>
      <c r="K319" s="19"/>
      <c r="L319" s="19"/>
    </row>
    <row r="320" spans="1:12" s="1" customFormat="1" x14ac:dyDescent="0.25">
      <c r="A320" s="123" t="s">
        <v>820</v>
      </c>
      <c r="B320" s="91" t="s">
        <v>808</v>
      </c>
      <c r="C320" s="146">
        <v>2.41</v>
      </c>
      <c r="D320" s="108" t="s">
        <v>60</v>
      </c>
      <c r="E320" s="175"/>
      <c r="F320" s="367">
        <f t="shared" si="22"/>
        <v>0</v>
      </c>
      <c r="G320" s="257"/>
      <c r="H320" s="257"/>
      <c r="I320" s="19"/>
      <c r="J320" s="19"/>
      <c r="K320" s="19"/>
      <c r="L320" s="19"/>
    </row>
    <row r="321" spans="1:12" s="1" customFormat="1" x14ac:dyDescent="0.25">
      <c r="A321" s="397"/>
      <c r="B321" s="91" t="s">
        <v>802</v>
      </c>
      <c r="C321" s="146"/>
      <c r="D321" s="106"/>
      <c r="E321" s="175"/>
      <c r="F321" s="367"/>
      <c r="G321" s="257"/>
      <c r="H321" s="257"/>
      <c r="I321" s="19"/>
      <c r="J321" s="19"/>
      <c r="K321" s="19"/>
      <c r="L321" s="19"/>
    </row>
    <row r="322" spans="1:12" s="1" customFormat="1" x14ac:dyDescent="0.25">
      <c r="A322" s="395">
        <v>9.6</v>
      </c>
      <c r="B322" s="8" t="s">
        <v>821</v>
      </c>
      <c r="C322" s="146"/>
      <c r="D322" s="167"/>
      <c r="E322" s="166"/>
      <c r="F322" s="367"/>
      <c r="G322" s="257"/>
      <c r="H322" s="257"/>
      <c r="I322" s="19"/>
      <c r="J322" s="19"/>
      <c r="K322" s="19"/>
      <c r="L322" s="19"/>
    </row>
    <row r="323" spans="1:12" s="1" customFormat="1" x14ac:dyDescent="0.25">
      <c r="A323" s="123" t="s">
        <v>822</v>
      </c>
      <c r="B323" s="91" t="s">
        <v>840</v>
      </c>
      <c r="C323" s="146">
        <v>17.72</v>
      </c>
      <c r="D323" s="139" t="s">
        <v>129</v>
      </c>
      <c r="E323" s="178"/>
      <c r="F323" s="367">
        <f t="shared" si="22"/>
        <v>0</v>
      </c>
      <c r="G323" s="257"/>
      <c r="H323" s="257"/>
      <c r="I323" s="19"/>
      <c r="J323" s="19"/>
      <c r="K323" s="19"/>
      <c r="L323" s="19"/>
    </row>
    <row r="324" spans="1:12" s="1" customFormat="1" x14ac:dyDescent="0.25">
      <c r="A324" s="123" t="s">
        <v>823</v>
      </c>
      <c r="B324" s="91" t="s">
        <v>841</v>
      </c>
      <c r="C324" s="146">
        <v>3.44</v>
      </c>
      <c r="D324" s="139" t="s">
        <v>129</v>
      </c>
      <c r="E324" s="178"/>
      <c r="F324" s="367">
        <f t="shared" si="22"/>
        <v>0</v>
      </c>
      <c r="G324" s="257"/>
      <c r="H324" s="257"/>
      <c r="I324" s="19"/>
      <c r="J324" s="19"/>
      <c r="K324" s="19"/>
      <c r="L324" s="19"/>
    </row>
    <row r="325" spans="1:12" s="1" customFormat="1" ht="25.5" x14ac:dyDescent="0.25">
      <c r="A325" s="123" t="s">
        <v>824</v>
      </c>
      <c r="B325" s="91" t="s">
        <v>313</v>
      </c>
      <c r="C325" s="146">
        <v>11</v>
      </c>
      <c r="D325" s="108" t="s">
        <v>74</v>
      </c>
      <c r="E325" s="178"/>
      <c r="F325" s="367">
        <f t="shared" si="22"/>
        <v>0</v>
      </c>
      <c r="G325" s="257"/>
      <c r="H325" s="257"/>
      <c r="I325" s="19"/>
      <c r="J325" s="19"/>
      <c r="K325" s="19"/>
      <c r="L325" s="19"/>
    </row>
    <row r="326" spans="1:12" s="1" customFormat="1" ht="25.5" x14ac:dyDescent="0.25">
      <c r="A326" s="123" t="s">
        <v>825</v>
      </c>
      <c r="B326" s="91" t="s">
        <v>842</v>
      </c>
      <c r="C326" s="146">
        <v>6</v>
      </c>
      <c r="D326" s="108" t="s">
        <v>74</v>
      </c>
      <c r="E326" s="178"/>
      <c r="F326" s="367">
        <f t="shared" si="22"/>
        <v>0</v>
      </c>
      <c r="G326" s="257"/>
      <c r="H326" s="257"/>
      <c r="I326" s="19"/>
      <c r="J326" s="19"/>
      <c r="K326" s="19"/>
      <c r="L326" s="19"/>
    </row>
    <row r="327" spans="1:12" s="1" customFormat="1" x14ac:dyDescent="0.25">
      <c r="A327" s="123" t="s">
        <v>826</v>
      </c>
      <c r="B327" s="91" t="s">
        <v>315</v>
      </c>
      <c r="C327" s="146">
        <f>42.8/5.89</f>
        <v>7.27</v>
      </c>
      <c r="D327" s="108" t="s">
        <v>74</v>
      </c>
      <c r="E327" s="178"/>
      <c r="F327" s="367">
        <f t="shared" si="22"/>
        <v>0</v>
      </c>
      <c r="G327" s="257"/>
      <c r="H327" s="257"/>
      <c r="I327" s="19"/>
      <c r="J327" s="19"/>
      <c r="K327" s="19"/>
      <c r="L327" s="19"/>
    </row>
    <row r="328" spans="1:12" s="1" customFormat="1" x14ac:dyDescent="0.25">
      <c r="A328" s="123" t="s">
        <v>827</v>
      </c>
      <c r="B328" s="91" t="s">
        <v>316</v>
      </c>
      <c r="C328" s="146">
        <v>3</v>
      </c>
      <c r="D328" s="108" t="s">
        <v>74</v>
      </c>
      <c r="E328" s="178"/>
      <c r="F328" s="367">
        <f t="shared" si="22"/>
        <v>0</v>
      </c>
      <c r="G328" s="257"/>
      <c r="H328" s="257"/>
      <c r="I328" s="19"/>
      <c r="J328" s="19"/>
      <c r="K328" s="19"/>
      <c r="L328" s="19"/>
    </row>
    <row r="329" spans="1:12" s="1" customFormat="1" x14ac:dyDescent="0.25">
      <c r="A329" s="123" t="s">
        <v>828</v>
      </c>
      <c r="B329" s="91" t="s">
        <v>843</v>
      </c>
      <c r="C329" s="146">
        <v>2</v>
      </c>
      <c r="D329" s="108" t="s">
        <v>74</v>
      </c>
      <c r="E329" s="178"/>
      <c r="F329" s="367">
        <f t="shared" si="22"/>
        <v>0</v>
      </c>
      <c r="G329" s="257"/>
      <c r="H329" s="257"/>
      <c r="I329" s="19"/>
      <c r="J329" s="19"/>
      <c r="K329" s="19"/>
      <c r="L329" s="19"/>
    </row>
    <row r="330" spans="1:12" s="1" customFormat="1" x14ac:dyDescent="0.25">
      <c r="A330" s="123" t="s">
        <v>829</v>
      </c>
      <c r="B330" s="91" t="s">
        <v>844</v>
      </c>
      <c r="C330" s="146">
        <v>5</v>
      </c>
      <c r="D330" s="108" t="s">
        <v>74</v>
      </c>
      <c r="E330" s="178"/>
      <c r="F330" s="367">
        <f t="shared" si="22"/>
        <v>0</v>
      </c>
      <c r="G330" s="257"/>
      <c r="H330" s="257"/>
      <c r="I330" s="19"/>
      <c r="J330" s="19"/>
      <c r="K330" s="19"/>
      <c r="L330" s="19"/>
    </row>
    <row r="331" spans="1:12" s="1" customFormat="1" x14ac:dyDescent="0.25">
      <c r="A331" s="123" t="s">
        <v>830</v>
      </c>
      <c r="B331" s="91" t="s">
        <v>845</v>
      </c>
      <c r="C331" s="146">
        <v>4</v>
      </c>
      <c r="D331" s="108" t="s">
        <v>74</v>
      </c>
      <c r="E331" s="178"/>
      <c r="F331" s="367">
        <f t="shared" si="22"/>
        <v>0</v>
      </c>
      <c r="G331" s="257"/>
      <c r="H331" s="257"/>
      <c r="I331" s="19"/>
      <c r="J331" s="19"/>
      <c r="K331" s="19"/>
      <c r="L331" s="19"/>
    </row>
    <row r="332" spans="1:12" s="1" customFormat="1" x14ac:dyDescent="0.25">
      <c r="A332" s="123" t="s">
        <v>831</v>
      </c>
      <c r="B332" s="91" t="s">
        <v>846</v>
      </c>
      <c r="C332" s="146">
        <v>1</v>
      </c>
      <c r="D332" s="108" t="s">
        <v>74</v>
      </c>
      <c r="E332" s="178"/>
      <c r="F332" s="367">
        <f t="shared" si="22"/>
        <v>0</v>
      </c>
      <c r="G332" s="257"/>
      <c r="H332" s="257"/>
      <c r="I332" s="19"/>
      <c r="J332" s="19"/>
      <c r="K332" s="19"/>
      <c r="L332" s="19"/>
    </row>
    <row r="333" spans="1:12" s="1" customFormat="1" x14ac:dyDescent="0.25">
      <c r="A333" s="123" t="s">
        <v>832</v>
      </c>
      <c r="B333" s="91" t="s">
        <v>324</v>
      </c>
      <c r="C333" s="146">
        <v>1</v>
      </c>
      <c r="D333" s="108" t="s">
        <v>74</v>
      </c>
      <c r="E333" s="178"/>
      <c r="F333" s="367">
        <f t="shared" si="22"/>
        <v>0</v>
      </c>
      <c r="G333" s="257"/>
      <c r="H333" s="257"/>
      <c r="I333" s="19"/>
      <c r="J333" s="19"/>
      <c r="K333" s="19"/>
      <c r="L333" s="19"/>
    </row>
    <row r="334" spans="1:12" s="1" customFormat="1" x14ac:dyDescent="0.25">
      <c r="A334" s="123" t="s">
        <v>833</v>
      </c>
      <c r="B334" s="91" t="s">
        <v>325</v>
      </c>
      <c r="C334" s="146">
        <v>5</v>
      </c>
      <c r="D334" s="108" t="s">
        <v>74</v>
      </c>
      <c r="E334" s="178"/>
      <c r="F334" s="367">
        <f t="shared" si="22"/>
        <v>0</v>
      </c>
      <c r="G334" s="257"/>
      <c r="H334" s="257"/>
      <c r="I334" s="19"/>
      <c r="J334" s="19"/>
      <c r="K334" s="19"/>
      <c r="L334" s="19"/>
    </row>
    <row r="335" spans="1:12" s="1" customFormat="1" x14ac:dyDescent="0.25">
      <c r="A335" s="123" t="s">
        <v>834</v>
      </c>
      <c r="B335" s="91" t="s">
        <v>847</v>
      </c>
      <c r="C335" s="146">
        <v>3</v>
      </c>
      <c r="D335" s="108" t="s">
        <v>74</v>
      </c>
      <c r="E335" s="178"/>
      <c r="F335" s="367">
        <f t="shared" si="22"/>
        <v>0</v>
      </c>
      <c r="G335" s="257"/>
      <c r="H335" s="257"/>
      <c r="I335" s="19"/>
      <c r="J335" s="19"/>
      <c r="K335" s="19"/>
      <c r="L335" s="19"/>
    </row>
    <row r="336" spans="1:12" s="1" customFormat="1" x14ac:dyDescent="0.25">
      <c r="A336" s="123" t="s">
        <v>835</v>
      </c>
      <c r="B336" s="91" t="s">
        <v>848</v>
      </c>
      <c r="C336" s="146">
        <v>5</v>
      </c>
      <c r="D336" s="108" t="s">
        <v>74</v>
      </c>
      <c r="E336" s="178"/>
      <c r="F336" s="367">
        <f t="shared" si="22"/>
        <v>0</v>
      </c>
      <c r="G336" s="257"/>
      <c r="H336" s="257"/>
      <c r="I336" s="19"/>
      <c r="J336" s="19"/>
      <c r="K336" s="19"/>
      <c r="L336" s="19"/>
    </row>
    <row r="337" spans="1:12" s="1" customFormat="1" x14ac:dyDescent="0.25">
      <c r="A337" s="123" t="s">
        <v>836</v>
      </c>
      <c r="B337" s="91" t="s">
        <v>328</v>
      </c>
      <c r="C337" s="146">
        <v>3</v>
      </c>
      <c r="D337" s="108" t="s">
        <v>74</v>
      </c>
      <c r="E337" s="178"/>
      <c r="F337" s="367">
        <f t="shared" si="22"/>
        <v>0</v>
      </c>
      <c r="G337" s="257"/>
      <c r="H337" s="257"/>
      <c r="I337" s="19"/>
      <c r="J337" s="19"/>
      <c r="K337" s="19"/>
      <c r="L337" s="19"/>
    </row>
    <row r="338" spans="1:12" s="1" customFormat="1" x14ac:dyDescent="0.25">
      <c r="A338" s="123" t="s">
        <v>837</v>
      </c>
      <c r="B338" s="91" t="s">
        <v>849</v>
      </c>
      <c r="C338" s="146">
        <v>1</v>
      </c>
      <c r="D338" s="108" t="s">
        <v>74</v>
      </c>
      <c r="E338" s="178"/>
      <c r="F338" s="367">
        <f t="shared" si="22"/>
        <v>0</v>
      </c>
      <c r="G338" s="257"/>
      <c r="H338" s="257"/>
      <c r="I338" s="19"/>
      <c r="J338" s="19"/>
      <c r="K338" s="19"/>
      <c r="L338" s="19"/>
    </row>
    <row r="339" spans="1:12" s="1" customFormat="1" x14ac:dyDescent="0.25">
      <c r="A339" s="123" t="s">
        <v>838</v>
      </c>
      <c r="B339" s="91" t="s">
        <v>850</v>
      </c>
      <c r="C339" s="146">
        <v>1</v>
      </c>
      <c r="D339" s="108" t="s">
        <v>74</v>
      </c>
      <c r="E339" s="178"/>
      <c r="F339" s="367">
        <f t="shared" si="22"/>
        <v>0</v>
      </c>
      <c r="G339" s="257"/>
      <c r="H339" s="257"/>
      <c r="I339" s="19"/>
      <c r="J339" s="19"/>
      <c r="K339" s="19"/>
      <c r="L339" s="19"/>
    </row>
    <row r="340" spans="1:12" s="1" customFormat="1" x14ac:dyDescent="0.25">
      <c r="A340" s="123" t="s">
        <v>839</v>
      </c>
      <c r="B340" s="91" t="s">
        <v>331</v>
      </c>
      <c r="C340" s="146">
        <v>5</v>
      </c>
      <c r="D340" s="108" t="s">
        <v>74</v>
      </c>
      <c r="E340" s="178"/>
      <c r="F340" s="367">
        <f t="shared" si="22"/>
        <v>0</v>
      </c>
      <c r="G340" s="257"/>
      <c r="H340" s="257"/>
      <c r="I340" s="19"/>
      <c r="J340" s="19"/>
      <c r="K340" s="19"/>
      <c r="L340" s="19"/>
    </row>
    <row r="341" spans="1:12" s="1" customFormat="1" x14ac:dyDescent="0.25">
      <c r="A341" s="123"/>
      <c r="B341" s="91"/>
      <c r="C341" s="146"/>
      <c r="D341" s="108"/>
      <c r="E341" s="178"/>
      <c r="F341" s="367"/>
      <c r="G341" s="257"/>
      <c r="H341" s="257"/>
      <c r="I341" s="19"/>
      <c r="J341" s="19"/>
      <c r="K341" s="19"/>
      <c r="L341" s="19"/>
    </row>
    <row r="342" spans="1:12" s="1" customFormat="1" x14ac:dyDescent="0.25">
      <c r="A342" s="395">
        <v>9.6999999999999993</v>
      </c>
      <c r="B342" s="8" t="s">
        <v>855</v>
      </c>
      <c r="C342" s="146"/>
      <c r="D342" s="167"/>
      <c r="E342" s="166"/>
      <c r="F342" s="367"/>
      <c r="G342" s="257"/>
      <c r="H342" s="257"/>
      <c r="I342" s="19"/>
      <c r="J342" s="19"/>
      <c r="K342" s="19"/>
      <c r="L342" s="19"/>
    </row>
    <row r="343" spans="1:12" s="1" customFormat="1" x14ac:dyDescent="0.25">
      <c r="A343" s="123" t="s">
        <v>851</v>
      </c>
      <c r="B343" s="91" t="s">
        <v>856</v>
      </c>
      <c r="C343" s="146">
        <v>5</v>
      </c>
      <c r="D343" s="108" t="s">
        <v>74</v>
      </c>
      <c r="E343" s="178"/>
      <c r="F343" s="367">
        <f>C343*E343</f>
        <v>0</v>
      </c>
      <c r="G343" s="257"/>
      <c r="H343" s="257"/>
      <c r="I343" s="19"/>
      <c r="J343" s="19"/>
      <c r="K343" s="19"/>
      <c r="L343" s="19"/>
    </row>
    <row r="344" spans="1:12" s="1" customFormat="1" x14ac:dyDescent="0.25">
      <c r="A344" s="123" t="s">
        <v>852</v>
      </c>
      <c r="B344" s="91" t="s">
        <v>857</v>
      </c>
      <c r="C344" s="146">
        <v>2</v>
      </c>
      <c r="D344" s="108" t="s">
        <v>74</v>
      </c>
      <c r="E344" s="178"/>
      <c r="F344" s="367">
        <f>C344*E344</f>
        <v>0</v>
      </c>
      <c r="G344" s="257"/>
      <c r="H344" s="257"/>
      <c r="I344" s="19"/>
      <c r="J344" s="19"/>
      <c r="K344" s="19"/>
      <c r="L344" s="19"/>
    </row>
    <row r="345" spans="1:12" s="1" customFormat="1" x14ac:dyDescent="0.25">
      <c r="A345" s="123" t="s">
        <v>853</v>
      </c>
      <c r="B345" s="91" t="s">
        <v>859</v>
      </c>
      <c r="C345" s="146">
        <v>5</v>
      </c>
      <c r="D345" s="108" t="s">
        <v>74</v>
      </c>
      <c r="E345" s="178"/>
      <c r="F345" s="367">
        <f>C345*E345</f>
        <v>0</v>
      </c>
      <c r="G345" s="257"/>
      <c r="H345" s="257"/>
      <c r="I345" s="19"/>
      <c r="J345" s="19"/>
      <c r="K345" s="19"/>
      <c r="L345" s="19"/>
    </row>
    <row r="346" spans="1:12" s="1" customFormat="1" x14ac:dyDescent="0.25">
      <c r="A346" s="123" t="s">
        <v>854</v>
      </c>
      <c r="B346" s="91" t="s">
        <v>858</v>
      </c>
      <c r="C346" s="146">
        <v>2</v>
      </c>
      <c r="D346" s="108" t="s">
        <v>74</v>
      </c>
      <c r="E346" s="178"/>
      <c r="F346" s="367">
        <f>C346*E346</f>
        <v>0</v>
      </c>
      <c r="G346" s="257"/>
      <c r="H346" s="257"/>
      <c r="I346" s="19"/>
      <c r="J346" s="19"/>
      <c r="K346" s="19"/>
      <c r="L346" s="19"/>
    </row>
    <row r="347" spans="1:12" s="1" customFormat="1" x14ac:dyDescent="0.25">
      <c r="A347" s="123"/>
      <c r="B347" s="91"/>
      <c r="C347" s="146"/>
      <c r="D347" s="108"/>
      <c r="E347" s="178"/>
      <c r="F347" s="367"/>
      <c r="G347" s="257"/>
      <c r="H347" s="257"/>
      <c r="I347" s="19"/>
      <c r="J347" s="19"/>
      <c r="K347" s="19"/>
      <c r="L347" s="19"/>
    </row>
    <row r="348" spans="1:12" s="256" customFormat="1" x14ac:dyDescent="0.25">
      <c r="A348" s="113">
        <v>9.8000000000000007</v>
      </c>
      <c r="B348" s="162" t="s">
        <v>862</v>
      </c>
      <c r="C348" s="168"/>
      <c r="D348" s="105"/>
      <c r="E348" s="179"/>
      <c r="F348" s="396"/>
      <c r="G348" s="257"/>
      <c r="H348" s="257"/>
      <c r="I348" s="255"/>
      <c r="J348" s="255"/>
      <c r="K348" s="255"/>
      <c r="L348" s="255"/>
    </row>
    <row r="349" spans="1:12" s="256" customFormat="1" x14ac:dyDescent="0.25">
      <c r="A349" s="113" t="s">
        <v>860</v>
      </c>
      <c r="B349" s="162" t="s">
        <v>873</v>
      </c>
      <c r="C349" s="168"/>
      <c r="D349" s="105"/>
      <c r="E349" s="179"/>
      <c r="F349" s="396"/>
      <c r="G349" s="257"/>
      <c r="H349" s="257"/>
      <c r="I349" s="255"/>
      <c r="J349" s="255"/>
      <c r="K349" s="255"/>
      <c r="L349" s="255"/>
    </row>
    <row r="350" spans="1:12" s="1" customFormat="1" ht="14.1" customHeight="1" x14ac:dyDescent="0.25">
      <c r="A350" s="123" t="s">
        <v>863</v>
      </c>
      <c r="B350" s="91" t="s">
        <v>408</v>
      </c>
      <c r="C350" s="146">
        <v>2.88</v>
      </c>
      <c r="D350" s="108" t="s">
        <v>60</v>
      </c>
      <c r="E350" s="178"/>
      <c r="F350" s="367">
        <f t="shared" si="22"/>
        <v>0</v>
      </c>
      <c r="G350" s="257"/>
      <c r="H350" s="257"/>
      <c r="I350" s="19"/>
      <c r="J350" s="19"/>
      <c r="K350" s="19"/>
      <c r="L350" s="19"/>
    </row>
    <row r="351" spans="1:12" s="1" customFormat="1" ht="14.1" customHeight="1" x14ac:dyDescent="0.25">
      <c r="A351" s="123" t="s">
        <v>864</v>
      </c>
      <c r="B351" s="91" t="s">
        <v>409</v>
      </c>
      <c r="C351" s="146">
        <f>+C350*2</f>
        <v>5.76</v>
      </c>
      <c r="D351" s="108" t="s">
        <v>60</v>
      </c>
      <c r="E351" s="178"/>
      <c r="F351" s="367">
        <f t="shared" si="22"/>
        <v>0</v>
      </c>
      <c r="G351" s="257"/>
      <c r="H351" s="257"/>
      <c r="I351" s="19"/>
      <c r="J351" s="19"/>
      <c r="K351" s="19"/>
      <c r="L351" s="19"/>
    </row>
    <row r="352" spans="1:12" s="1" customFormat="1" ht="14.1" customHeight="1" x14ac:dyDescent="0.25">
      <c r="A352" s="123" t="s">
        <v>865</v>
      </c>
      <c r="B352" s="91" t="s">
        <v>866</v>
      </c>
      <c r="C352" s="146">
        <v>0.1</v>
      </c>
      <c r="D352" s="139" t="s">
        <v>129</v>
      </c>
      <c r="E352" s="178"/>
      <c r="F352" s="367">
        <f t="shared" si="22"/>
        <v>0</v>
      </c>
      <c r="G352" s="257"/>
      <c r="H352" s="257"/>
      <c r="I352" s="19"/>
      <c r="J352" s="19"/>
      <c r="K352" s="19"/>
      <c r="L352" s="19"/>
    </row>
    <row r="353" spans="1:12" s="256" customFormat="1" ht="14.1" customHeight="1" x14ac:dyDescent="0.25">
      <c r="A353" s="113" t="s">
        <v>861</v>
      </c>
      <c r="B353" s="162" t="s">
        <v>874</v>
      </c>
      <c r="C353" s="168"/>
      <c r="D353" s="105"/>
      <c r="E353" s="179"/>
      <c r="F353" s="396"/>
      <c r="G353" s="257"/>
      <c r="H353" s="257"/>
      <c r="I353" s="255"/>
      <c r="J353" s="255"/>
      <c r="K353" s="255"/>
      <c r="L353" s="255"/>
    </row>
    <row r="354" spans="1:12" s="1" customFormat="1" ht="14.1" customHeight="1" x14ac:dyDescent="0.25">
      <c r="A354" s="123" t="s">
        <v>867</v>
      </c>
      <c r="B354" s="91" t="s">
        <v>408</v>
      </c>
      <c r="C354" s="146">
        <v>0.96</v>
      </c>
      <c r="D354" s="108" t="s">
        <v>60</v>
      </c>
      <c r="E354" s="178"/>
      <c r="F354" s="367">
        <f t="shared" si="22"/>
        <v>0</v>
      </c>
      <c r="G354" s="257"/>
      <c r="H354" s="257"/>
      <c r="I354" s="19"/>
      <c r="J354" s="19"/>
      <c r="K354" s="19"/>
      <c r="L354" s="19"/>
    </row>
    <row r="355" spans="1:12" s="1" customFormat="1" ht="14.1" customHeight="1" x14ac:dyDescent="0.25">
      <c r="A355" s="123" t="s">
        <v>868</v>
      </c>
      <c r="B355" s="91" t="s">
        <v>409</v>
      </c>
      <c r="C355" s="146">
        <f>+C354*2</f>
        <v>1.92</v>
      </c>
      <c r="D355" s="108" t="s">
        <v>60</v>
      </c>
      <c r="E355" s="178"/>
      <c r="F355" s="367">
        <f t="shared" si="22"/>
        <v>0</v>
      </c>
      <c r="G355" s="257"/>
      <c r="H355" s="257"/>
      <c r="I355" s="19"/>
      <c r="J355" s="19"/>
      <c r="K355" s="19"/>
      <c r="L355" s="19"/>
    </row>
    <row r="356" spans="1:12" s="1" customFormat="1" ht="14.1" customHeight="1" x14ac:dyDescent="0.25">
      <c r="A356" s="403" t="s">
        <v>869</v>
      </c>
      <c r="B356" s="329" t="s">
        <v>866</v>
      </c>
      <c r="C356" s="326">
        <v>0.1</v>
      </c>
      <c r="D356" s="330" t="s">
        <v>129</v>
      </c>
      <c r="E356" s="331"/>
      <c r="F356" s="371">
        <f t="shared" si="22"/>
        <v>0</v>
      </c>
      <c r="G356" s="257"/>
      <c r="H356" s="257"/>
      <c r="I356" s="19"/>
      <c r="J356" s="19"/>
      <c r="K356" s="19"/>
      <c r="L356" s="19"/>
    </row>
    <row r="357" spans="1:12" s="1" customFormat="1" ht="14.1" customHeight="1" x14ac:dyDescent="0.25">
      <c r="A357" s="123"/>
      <c r="B357" s="91"/>
      <c r="C357" s="146"/>
      <c r="D357" s="139"/>
      <c r="E357" s="178"/>
      <c r="F357" s="367"/>
      <c r="G357" s="257"/>
      <c r="H357" s="257"/>
      <c r="I357" s="19"/>
      <c r="J357" s="19"/>
      <c r="K357" s="19"/>
      <c r="L357" s="19"/>
    </row>
    <row r="358" spans="1:12" s="256" customFormat="1" ht="14.1" customHeight="1" x14ac:dyDescent="0.25">
      <c r="A358" s="113">
        <v>10</v>
      </c>
      <c r="B358" s="162" t="s">
        <v>206</v>
      </c>
      <c r="C358" s="168"/>
      <c r="D358" s="105"/>
      <c r="E358" s="179"/>
      <c r="F358" s="396"/>
      <c r="G358" s="257"/>
      <c r="H358" s="257"/>
      <c r="I358" s="255"/>
      <c r="J358" s="255"/>
      <c r="K358" s="255"/>
      <c r="L358" s="255"/>
    </row>
    <row r="359" spans="1:12" s="256" customFormat="1" ht="14.1" customHeight="1" x14ac:dyDescent="0.25">
      <c r="A359" s="113">
        <v>10.1</v>
      </c>
      <c r="B359" s="162" t="s">
        <v>54</v>
      </c>
      <c r="C359" s="168"/>
      <c r="D359" s="105"/>
      <c r="E359" s="179"/>
      <c r="F359" s="396"/>
      <c r="G359" s="257"/>
      <c r="H359" s="257"/>
      <c r="I359" s="255"/>
      <c r="J359" s="255"/>
      <c r="K359" s="255"/>
      <c r="L359" s="255"/>
    </row>
    <row r="360" spans="1:12" s="1" customFormat="1" ht="14.1" customHeight="1" x14ac:dyDescent="0.25">
      <c r="A360" s="384" t="s">
        <v>870</v>
      </c>
      <c r="B360" s="158" t="s">
        <v>207</v>
      </c>
      <c r="C360" s="146">
        <v>420.44</v>
      </c>
      <c r="D360" s="106" t="s">
        <v>129</v>
      </c>
      <c r="E360" s="166"/>
      <c r="F360" s="367">
        <f t="shared" si="22"/>
        <v>0</v>
      </c>
      <c r="G360" s="257"/>
      <c r="H360" s="257"/>
      <c r="I360" s="19"/>
      <c r="J360" s="19"/>
      <c r="K360" s="19"/>
      <c r="L360" s="19"/>
    </row>
    <row r="361" spans="1:12" s="1" customFormat="1" ht="14.1" customHeight="1" x14ac:dyDescent="0.25">
      <c r="A361" s="58"/>
      <c r="B361" s="158"/>
      <c r="C361" s="146"/>
      <c r="D361" s="106"/>
      <c r="E361" s="166"/>
      <c r="F361" s="367"/>
      <c r="G361" s="257"/>
      <c r="H361" s="257"/>
      <c r="I361" s="19"/>
      <c r="J361" s="19"/>
      <c r="K361" s="19"/>
      <c r="L361" s="19"/>
    </row>
    <row r="362" spans="1:12" s="256" customFormat="1" ht="14.1" customHeight="1" x14ac:dyDescent="0.25">
      <c r="A362" s="113">
        <v>10.199999999999999</v>
      </c>
      <c r="B362" s="162" t="s">
        <v>474</v>
      </c>
      <c r="C362" s="168"/>
      <c r="D362" s="105"/>
      <c r="E362" s="179"/>
      <c r="F362" s="396"/>
      <c r="G362" s="257"/>
      <c r="H362" s="257"/>
      <c r="I362" s="255"/>
      <c r="J362" s="255"/>
      <c r="K362" s="255"/>
      <c r="L362" s="255"/>
    </row>
    <row r="363" spans="1:12" s="1" customFormat="1" ht="14.1" customHeight="1" x14ac:dyDescent="0.25">
      <c r="A363" s="58" t="s">
        <v>876</v>
      </c>
      <c r="B363" s="158" t="s">
        <v>875</v>
      </c>
      <c r="C363" s="146">
        <f>133.33*0.1</f>
        <v>13.33</v>
      </c>
      <c r="D363" s="139" t="s">
        <v>129</v>
      </c>
      <c r="E363" s="166"/>
      <c r="F363" s="367">
        <f t="shared" si="22"/>
        <v>0</v>
      </c>
      <c r="G363" s="257"/>
      <c r="H363" s="257"/>
      <c r="I363" s="19"/>
      <c r="J363" s="19"/>
      <c r="K363" s="19"/>
      <c r="L363" s="19"/>
    </row>
    <row r="364" spans="1:12" s="1" customFormat="1" ht="14.1" customHeight="1" x14ac:dyDescent="0.25">
      <c r="A364" s="58"/>
      <c r="B364" s="158"/>
      <c r="C364" s="146"/>
      <c r="D364" s="139"/>
      <c r="E364" s="166"/>
      <c r="F364" s="367"/>
      <c r="G364" s="257"/>
      <c r="H364" s="257"/>
      <c r="I364" s="19"/>
      <c r="J364" s="19"/>
      <c r="K364" s="19"/>
      <c r="L364" s="19"/>
    </row>
    <row r="365" spans="1:12" s="256" customFormat="1" ht="14.1" customHeight="1" x14ac:dyDescent="0.25">
      <c r="A365" s="113">
        <v>10.3</v>
      </c>
      <c r="B365" s="162" t="s">
        <v>877</v>
      </c>
      <c r="C365" s="168"/>
      <c r="D365" s="105"/>
      <c r="E365" s="179"/>
      <c r="F365" s="396"/>
      <c r="G365" s="257"/>
      <c r="H365" s="257"/>
      <c r="I365" s="255"/>
      <c r="J365" s="255"/>
      <c r="K365" s="255"/>
      <c r="L365" s="255"/>
    </row>
    <row r="366" spans="1:12" s="1" customFormat="1" ht="14.1" customHeight="1" x14ac:dyDescent="0.25">
      <c r="A366" s="58" t="s">
        <v>879</v>
      </c>
      <c r="B366" s="9" t="s">
        <v>878</v>
      </c>
      <c r="C366" s="146">
        <f>149.76*0.7</f>
        <v>104.83</v>
      </c>
      <c r="D366" s="108" t="s">
        <v>60</v>
      </c>
      <c r="E366" s="166"/>
      <c r="F366" s="367">
        <f t="shared" si="22"/>
        <v>0</v>
      </c>
      <c r="G366" s="257"/>
      <c r="H366" s="257"/>
      <c r="I366" s="19"/>
      <c r="J366" s="19"/>
      <c r="K366" s="19"/>
      <c r="L366" s="19"/>
    </row>
    <row r="367" spans="1:12" s="1" customFormat="1" ht="14.1" customHeight="1" x14ac:dyDescent="0.25">
      <c r="A367" s="84"/>
      <c r="B367" s="158"/>
      <c r="C367" s="146"/>
      <c r="D367" s="106"/>
      <c r="E367" s="166"/>
      <c r="F367" s="367"/>
      <c r="G367" s="257"/>
      <c r="H367" s="257"/>
      <c r="I367" s="19"/>
      <c r="J367" s="19"/>
      <c r="K367" s="19"/>
      <c r="L367" s="19"/>
    </row>
    <row r="368" spans="1:12" s="256" customFormat="1" ht="14.1" customHeight="1" x14ac:dyDescent="0.25">
      <c r="A368" s="113">
        <v>10.4</v>
      </c>
      <c r="B368" s="162" t="s">
        <v>880</v>
      </c>
      <c r="C368" s="168"/>
      <c r="D368" s="105"/>
      <c r="E368" s="179"/>
      <c r="F368" s="396"/>
      <c r="G368" s="257"/>
      <c r="H368" s="257"/>
      <c r="I368" s="255"/>
      <c r="J368" s="255"/>
      <c r="K368" s="255"/>
      <c r="L368" s="255"/>
    </row>
    <row r="369" spans="1:12" s="1" customFormat="1" ht="14.1" customHeight="1" x14ac:dyDescent="0.25">
      <c r="A369" s="384" t="s">
        <v>881</v>
      </c>
      <c r="B369" s="158" t="s">
        <v>208</v>
      </c>
      <c r="C369" s="146">
        <v>3229</v>
      </c>
      <c r="D369" s="106" t="s">
        <v>53</v>
      </c>
      <c r="E369" s="170"/>
      <c r="F369" s="367">
        <f t="shared" si="22"/>
        <v>0</v>
      </c>
      <c r="G369" s="257"/>
      <c r="H369" s="257"/>
      <c r="I369" s="19"/>
      <c r="J369" s="19"/>
      <c r="K369" s="19"/>
      <c r="L369" s="19"/>
    </row>
    <row r="370" spans="1:12" s="1" customFormat="1" x14ac:dyDescent="0.25">
      <c r="A370" s="384" t="s">
        <v>882</v>
      </c>
      <c r="B370" s="158" t="s">
        <v>209</v>
      </c>
      <c r="C370" s="146">
        <v>3229</v>
      </c>
      <c r="D370" s="106" t="s">
        <v>53</v>
      </c>
      <c r="E370" s="166"/>
      <c r="F370" s="367">
        <f t="shared" si="22"/>
        <v>0</v>
      </c>
      <c r="G370" s="257"/>
      <c r="H370" s="257"/>
      <c r="I370" s="19"/>
      <c r="J370" s="19"/>
      <c r="K370" s="19"/>
      <c r="L370" s="19"/>
    </row>
    <row r="371" spans="1:12" s="1" customFormat="1" x14ac:dyDescent="0.25">
      <c r="A371" s="84"/>
      <c r="B371" s="158"/>
      <c r="C371" s="146"/>
      <c r="D371" s="106"/>
      <c r="E371" s="170"/>
      <c r="F371" s="367"/>
      <c r="G371" s="257"/>
      <c r="H371" s="257"/>
      <c r="I371" s="19"/>
      <c r="J371" s="19"/>
      <c r="K371" s="19"/>
      <c r="L371" s="19"/>
    </row>
    <row r="372" spans="1:12" s="1" customFormat="1" x14ac:dyDescent="0.25">
      <c r="A372" s="122">
        <v>10.5</v>
      </c>
      <c r="B372" s="180" t="s">
        <v>885</v>
      </c>
      <c r="C372" s="146"/>
      <c r="D372" s="106"/>
      <c r="E372" s="166"/>
      <c r="F372" s="367"/>
      <c r="G372" s="257"/>
      <c r="H372" s="257"/>
      <c r="I372" s="19"/>
      <c r="J372" s="19"/>
      <c r="K372" s="19"/>
      <c r="L372" s="19"/>
    </row>
    <row r="373" spans="1:12" s="1" customFormat="1" x14ac:dyDescent="0.25">
      <c r="A373" s="384" t="s">
        <v>883</v>
      </c>
      <c r="B373" s="158" t="s">
        <v>884</v>
      </c>
      <c r="C373" s="146">
        <v>125</v>
      </c>
      <c r="D373" s="108" t="s">
        <v>60</v>
      </c>
      <c r="E373" s="170"/>
      <c r="F373" s="367">
        <f t="shared" si="22"/>
        <v>0</v>
      </c>
      <c r="G373" s="257"/>
      <c r="H373" s="257"/>
      <c r="I373" s="19"/>
      <c r="J373" s="19"/>
      <c r="K373" s="19"/>
      <c r="L373" s="19"/>
    </row>
    <row r="374" spans="1:12" s="1" customFormat="1" x14ac:dyDescent="0.25">
      <c r="A374" s="84"/>
      <c r="B374" s="158"/>
      <c r="C374" s="146"/>
      <c r="D374" s="167"/>
      <c r="E374" s="166"/>
      <c r="F374" s="367"/>
      <c r="G374" s="257"/>
      <c r="H374" s="257"/>
      <c r="I374" s="19"/>
      <c r="J374" s="19"/>
      <c r="K374" s="19"/>
      <c r="L374" s="19"/>
    </row>
    <row r="375" spans="1:12" s="1" customFormat="1" x14ac:dyDescent="0.25">
      <c r="A375" s="122">
        <v>11</v>
      </c>
      <c r="B375" s="180" t="s">
        <v>210</v>
      </c>
      <c r="C375" s="146"/>
      <c r="D375" s="106"/>
      <c r="E375" s="166"/>
      <c r="F375" s="367"/>
      <c r="G375" s="257"/>
      <c r="H375" s="257"/>
      <c r="I375" s="19"/>
      <c r="J375" s="19"/>
      <c r="K375" s="19"/>
      <c r="L375" s="19"/>
    </row>
    <row r="376" spans="1:12" s="1" customFormat="1" x14ac:dyDescent="0.25">
      <c r="A376" s="122">
        <v>11.1</v>
      </c>
      <c r="B376" s="180" t="s">
        <v>211</v>
      </c>
      <c r="C376" s="146"/>
      <c r="D376" s="106"/>
      <c r="E376" s="166"/>
      <c r="F376" s="367"/>
      <c r="G376" s="257"/>
      <c r="H376" s="257"/>
      <c r="I376" s="19"/>
      <c r="J376" s="19"/>
      <c r="K376" s="19"/>
      <c r="L376" s="19"/>
    </row>
    <row r="377" spans="1:12" s="1" customFormat="1" x14ac:dyDescent="0.25">
      <c r="A377" s="384" t="s">
        <v>886</v>
      </c>
      <c r="B377" s="158" t="s">
        <v>186</v>
      </c>
      <c r="C377" s="146">
        <v>1</v>
      </c>
      <c r="D377" s="106" t="s">
        <v>730</v>
      </c>
      <c r="E377" s="166"/>
      <c r="F377" s="367">
        <f t="shared" si="22"/>
        <v>0</v>
      </c>
      <c r="G377" s="257"/>
      <c r="H377" s="257"/>
      <c r="I377" s="19"/>
      <c r="J377" s="19"/>
      <c r="K377" s="19"/>
      <c r="L377" s="19"/>
    </row>
    <row r="378" spans="1:12" s="1" customFormat="1" x14ac:dyDescent="0.25">
      <c r="A378" s="384"/>
      <c r="B378" s="158"/>
      <c r="C378" s="146"/>
      <c r="D378" s="106"/>
      <c r="E378" s="166"/>
      <c r="F378" s="367"/>
      <c r="G378" s="257"/>
      <c r="H378" s="257"/>
      <c r="I378" s="19"/>
      <c r="J378" s="19"/>
      <c r="K378" s="19"/>
      <c r="L378" s="19"/>
    </row>
    <row r="379" spans="1:12" s="1" customFormat="1" x14ac:dyDescent="0.25">
      <c r="A379" s="122">
        <v>11.2</v>
      </c>
      <c r="B379" s="180" t="s">
        <v>54</v>
      </c>
      <c r="C379" s="146"/>
      <c r="D379" s="106"/>
      <c r="E379" s="166"/>
      <c r="F379" s="367"/>
      <c r="G379" s="257"/>
      <c r="H379" s="257"/>
      <c r="I379" s="19"/>
      <c r="J379" s="19"/>
      <c r="K379" s="19"/>
      <c r="L379" s="19"/>
    </row>
    <row r="380" spans="1:12" s="1" customFormat="1" x14ac:dyDescent="0.25">
      <c r="A380" s="384" t="s">
        <v>889</v>
      </c>
      <c r="B380" s="158" t="s">
        <v>887</v>
      </c>
      <c r="C380" s="146">
        <v>3.85</v>
      </c>
      <c r="D380" s="106" t="s">
        <v>56</v>
      </c>
      <c r="E380" s="166"/>
      <c r="F380" s="367">
        <f t="shared" si="22"/>
        <v>0</v>
      </c>
      <c r="G380" s="257"/>
      <c r="H380" s="257"/>
      <c r="I380" s="19"/>
      <c r="J380" s="19"/>
      <c r="K380" s="19"/>
      <c r="L380" s="19"/>
    </row>
    <row r="381" spans="1:12" s="1" customFormat="1" x14ac:dyDescent="0.25">
      <c r="A381" s="384" t="s">
        <v>890</v>
      </c>
      <c r="B381" s="158" t="s">
        <v>188</v>
      </c>
      <c r="C381" s="146">
        <v>2.34</v>
      </c>
      <c r="D381" s="106" t="s">
        <v>28</v>
      </c>
      <c r="E381" s="166"/>
      <c r="F381" s="367">
        <f t="shared" si="22"/>
        <v>0</v>
      </c>
      <c r="G381" s="257"/>
      <c r="H381" s="257"/>
      <c r="I381" s="19"/>
      <c r="J381" s="19"/>
      <c r="K381" s="19"/>
      <c r="L381" s="19"/>
    </row>
    <row r="382" spans="1:12" s="1" customFormat="1" x14ac:dyDescent="0.25">
      <c r="A382" s="384" t="s">
        <v>891</v>
      </c>
      <c r="B382" s="158" t="s">
        <v>888</v>
      </c>
      <c r="C382" s="146">
        <v>2.0499999999999998</v>
      </c>
      <c r="D382" s="106" t="s">
        <v>914</v>
      </c>
      <c r="E382" s="166"/>
      <c r="F382" s="367">
        <f t="shared" si="22"/>
        <v>0</v>
      </c>
      <c r="G382" s="257"/>
      <c r="H382" s="257"/>
      <c r="I382" s="19"/>
      <c r="J382" s="19"/>
      <c r="K382" s="19"/>
      <c r="L382" s="19"/>
    </row>
    <row r="383" spans="1:12" s="1" customFormat="1" x14ac:dyDescent="0.25">
      <c r="A383" s="384"/>
      <c r="B383" s="158"/>
      <c r="C383" s="146"/>
      <c r="D383" s="106"/>
      <c r="E383" s="166"/>
      <c r="F383" s="367"/>
      <c r="G383" s="257"/>
      <c r="H383" s="257"/>
      <c r="I383" s="19"/>
      <c r="J383" s="19"/>
      <c r="K383" s="19"/>
      <c r="L383" s="19"/>
    </row>
    <row r="384" spans="1:12" s="1" customFormat="1" x14ac:dyDescent="0.25">
      <c r="A384" s="122">
        <v>11.3</v>
      </c>
      <c r="B384" s="180" t="s">
        <v>894</v>
      </c>
      <c r="C384" s="146"/>
      <c r="D384" s="106"/>
      <c r="E384" s="166"/>
      <c r="F384" s="367"/>
      <c r="G384" s="257"/>
      <c r="H384" s="257"/>
      <c r="I384" s="19"/>
      <c r="J384" s="19"/>
      <c r="K384" s="19"/>
      <c r="L384" s="19"/>
    </row>
    <row r="385" spans="1:12" s="1" customFormat="1" x14ac:dyDescent="0.25">
      <c r="A385" s="384" t="s">
        <v>897</v>
      </c>
      <c r="B385" s="158" t="s">
        <v>892</v>
      </c>
      <c r="C385" s="146">
        <v>1.1200000000000001</v>
      </c>
      <c r="D385" s="139" t="s">
        <v>129</v>
      </c>
      <c r="E385" s="166"/>
      <c r="F385" s="367">
        <f t="shared" si="22"/>
        <v>0</v>
      </c>
      <c r="G385" s="257"/>
      <c r="H385" s="257"/>
      <c r="I385" s="19"/>
      <c r="J385" s="19"/>
      <c r="K385" s="19"/>
      <c r="L385" s="19"/>
    </row>
    <row r="386" spans="1:12" s="1" customFormat="1" x14ac:dyDescent="0.25">
      <c r="A386" s="384" t="s">
        <v>898</v>
      </c>
      <c r="B386" s="158" t="s">
        <v>893</v>
      </c>
      <c r="C386" s="146">
        <v>3.6</v>
      </c>
      <c r="D386" s="139" t="s">
        <v>129</v>
      </c>
      <c r="E386" s="166"/>
      <c r="F386" s="367">
        <f t="shared" ref="F386:F417" si="23">C386*E386</f>
        <v>0</v>
      </c>
      <c r="G386" s="257"/>
      <c r="H386" s="257"/>
      <c r="I386" s="19"/>
      <c r="J386" s="19"/>
      <c r="K386" s="19"/>
      <c r="L386" s="19"/>
    </row>
    <row r="387" spans="1:12" s="1" customFormat="1" x14ac:dyDescent="0.25">
      <c r="A387" s="384" t="s">
        <v>899</v>
      </c>
      <c r="B387" s="158" t="s">
        <v>895</v>
      </c>
      <c r="C387" s="146">
        <v>0.54</v>
      </c>
      <c r="D387" s="139" t="s">
        <v>129</v>
      </c>
      <c r="E387" s="166"/>
      <c r="F387" s="367">
        <f t="shared" si="23"/>
        <v>0</v>
      </c>
      <c r="G387" s="257"/>
      <c r="H387" s="257"/>
      <c r="I387" s="19"/>
      <c r="J387" s="19"/>
      <c r="K387" s="19"/>
      <c r="L387" s="19"/>
    </row>
    <row r="388" spans="1:12" s="1" customFormat="1" x14ac:dyDescent="0.25">
      <c r="A388" s="384" t="s">
        <v>900</v>
      </c>
      <c r="B388" s="158" t="s">
        <v>896</v>
      </c>
      <c r="C388" s="146">
        <v>1.1399999999999999</v>
      </c>
      <c r="D388" s="139" t="s">
        <v>129</v>
      </c>
      <c r="E388" s="166"/>
      <c r="F388" s="367">
        <f t="shared" si="23"/>
        <v>0</v>
      </c>
      <c r="G388" s="257"/>
      <c r="H388" s="257"/>
      <c r="I388" s="19"/>
      <c r="J388" s="19"/>
      <c r="K388" s="19"/>
      <c r="L388" s="19"/>
    </row>
    <row r="389" spans="1:12" s="1" customFormat="1" x14ac:dyDescent="0.25">
      <c r="A389" s="384"/>
      <c r="B389" s="158"/>
      <c r="C389" s="146"/>
      <c r="D389" s="139"/>
      <c r="E389" s="166"/>
      <c r="F389" s="367"/>
      <c r="G389" s="257"/>
      <c r="H389" s="257"/>
      <c r="I389" s="19"/>
      <c r="J389" s="19"/>
      <c r="K389" s="19"/>
      <c r="L389" s="19"/>
    </row>
    <row r="390" spans="1:12" s="1" customFormat="1" x14ac:dyDescent="0.25">
      <c r="A390" s="122">
        <v>11.4</v>
      </c>
      <c r="B390" s="180" t="s">
        <v>213</v>
      </c>
      <c r="C390" s="146"/>
      <c r="D390" s="106"/>
      <c r="E390" s="166"/>
      <c r="F390" s="367"/>
      <c r="G390" s="257"/>
      <c r="H390" s="257"/>
      <c r="I390" s="19"/>
      <c r="J390" s="19"/>
      <c r="K390" s="19"/>
      <c r="L390" s="19"/>
    </row>
    <row r="391" spans="1:12" s="1" customFormat="1" x14ac:dyDescent="0.25">
      <c r="A391" s="384" t="s">
        <v>902</v>
      </c>
      <c r="B391" s="158" t="s">
        <v>901</v>
      </c>
      <c r="C391" s="146">
        <v>31.31</v>
      </c>
      <c r="D391" s="108" t="s">
        <v>60</v>
      </c>
      <c r="E391" s="166"/>
      <c r="F391" s="367">
        <f t="shared" si="23"/>
        <v>0</v>
      </c>
      <c r="G391" s="257"/>
      <c r="H391" s="257"/>
      <c r="I391" s="19"/>
      <c r="J391" s="19"/>
      <c r="K391" s="19"/>
      <c r="L391" s="19"/>
    </row>
    <row r="392" spans="1:12" s="1" customFormat="1" x14ac:dyDescent="0.25">
      <c r="A392" s="384"/>
      <c r="B392" s="158"/>
      <c r="C392" s="146"/>
      <c r="D392" s="106"/>
      <c r="E392" s="166"/>
      <c r="F392" s="367"/>
      <c r="G392" s="257"/>
      <c r="H392" s="257"/>
      <c r="I392" s="19"/>
      <c r="J392" s="19"/>
      <c r="K392" s="19"/>
      <c r="L392" s="19"/>
    </row>
    <row r="393" spans="1:12" s="1" customFormat="1" x14ac:dyDescent="0.25">
      <c r="A393" s="122">
        <v>11.5</v>
      </c>
      <c r="B393" s="180" t="s">
        <v>523</v>
      </c>
      <c r="C393" s="146"/>
      <c r="D393" s="106"/>
      <c r="E393" s="166"/>
      <c r="F393" s="367"/>
      <c r="G393" s="257"/>
      <c r="H393" s="257"/>
      <c r="I393" s="19"/>
      <c r="J393" s="19"/>
      <c r="K393" s="19"/>
      <c r="L393" s="19"/>
    </row>
    <row r="394" spans="1:12" s="1" customFormat="1" x14ac:dyDescent="0.25">
      <c r="A394" s="384" t="s">
        <v>906</v>
      </c>
      <c r="B394" s="9" t="s">
        <v>903</v>
      </c>
      <c r="C394" s="146">
        <v>30.14</v>
      </c>
      <c r="D394" s="108" t="s">
        <v>60</v>
      </c>
      <c r="E394" s="166"/>
      <c r="F394" s="367">
        <f t="shared" si="23"/>
        <v>0</v>
      </c>
      <c r="G394" s="257"/>
      <c r="H394" s="257"/>
      <c r="I394" s="19"/>
      <c r="J394" s="19"/>
      <c r="K394" s="19"/>
      <c r="L394" s="19"/>
    </row>
    <row r="395" spans="1:12" s="1" customFormat="1" x14ac:dyDescent="0.25">
      <c r="A395" s="384" t="s">
        <v>907</v>
      </c>
      <c r="B395" s="9" t="s">
        <v>904</v>
      </c>
      <c r="C395" s="146">
        <v>30.14</v>
      </c>
      <c r="D395" s="108" t="s">
        <v>60</v>
      </c>
      <c r="E395" s="166"/>
      <c r="F395" s="367">
        <f t="shared" si="23"/>
        <v>0</v>
      </c>
      <c r="G395" s="257"/>
      <c r="H395" s="257"/>
      <c r="I395" s="19"/>
      <c r="J395" s="19"/>
      <c r="K395" s="19"/>
      <c r="L395" s="19"/>
    </row>
    <row r="396" spans="1:12" s="1" customFormat="1" x14ac:dyDescent="0.25">
      <c r="A396" s="384" t="s">
        <v>908</v>
      </c>
      <c r="B396" s="9" t="s">
        <v>905</v>
      </c>
      <c r="C396" s="146">
        <v>30.14</v>
      </c>
      <c r="D396" s="108" t="s">
        <v>60</v>
      </c>
      <c r="E396" s="166"/>
      <c r="F396" s="367">
        <f t="shared" si="23"/>
        <v>0</v>
      </c>
      <c r="G396" s="257"/>
      <c r="H396" s="257"/>
      <c r="I396" s="19"/>
      <c r="J396" s="19"/>
      <c r="K396" s="19"/>
      <c r="L396" s="19"/>
    </row>
    <row r="397" spans="1:12" s="1" customFormat="1" x14ac:dyDescent="0.25">
      <c r="A397" s="384"/>
      <c r="B397" s="158"/>
      <c r="C397" s="146"/>
      <c r="D397" s="106"/>
      <c r="E397" s="166"/>
      <c r="F397" s="367"/>
      <c r="G397" s="257"/>
      <c r="H397" s="257"/>
      <c r="I397" s="19"/>
      <c r="J397" s="19"/>
      <c r="K397" s="19"/>
      <c r="L397" s="19"/>
    </row>
    <row r="398" spans="1:12" s="1" customFormat="1" x14ac:dyDescent="0.25">
      <c r="A398" s="122">
        <v>11.6</v>
      </c>
      <c r="B398" s="180" t="s">
        <v>217</v>
      </c>
      <c r="C398" s="146"/>
      <c r="D398" s="106"/>
      <c r="E398" s="166"/>
      <c r="F398" s="367"/>
      <c r="G398" s="257"/>
      <c r="H398" s="257"/>
      <c r="I398" s="19"/>
      <c r="J398" s="19"/>
      <c r="K398" s="19"/>
      <c r="L398" s="19"/>
    </row>
    <row r="399" spans="1:12" s="1" customFormat="1" x14ac:dyDescent="0.25">
      <c r="A399" s="384" t="s">
        <v>909</v>
      </c>
      <c r="B399" s="158" t="s">
        <v>913</v>
      </c>
      <c r="C399" s="146">
        <v>1</v>
      </c>
      <c r="D399" s="106" t="s">
        <v>74</v>
      </c>
      <c r="E399" s="166"/>
      <c r="F399" s="367">
        <f>C399*E399</f>
        <v>0</v>
      </c>
      <c r="G399" s="257"/>
      <c r="H399" s="257"/>
      <c r="I399" s="19"/>
      <c r="J399" s="19"/>
      <c r="K399" s="19"/>
      <c r="L399" s="19"/>
    </row>
    <row r="400" spans="1:12" s="1" customFormat="1" x14ac:dyDescent="0.25">
      <c r="A400" s="384" t="s">
        <v>910</v>
      </c>
      <c r="B400" s="158" t="s">
        <v>218</v>
      </c>
      <c r="C400" s="146">
        <v>1</v>
      </c>
      <c r="D400" s="106" t="s">
        <v>74</v>
      </c>
      <c r="E400" s="166"/>
      <c r="F400" s="367">
        <f>C400*E400</f>
        <v>0</v>
      </c>
      <c r="G400" s="257"/>
      <c r="H400" s="257"/>
      <c r="I400" s="19"/>
      <c r="J400" s="19"/>
      <c r="K400" s="19"/>
      <c r="L400" s="19"/>
    </row>
    <row r="401" spans="1:12" s="1" customFormat="1" x14ac:dyDescent="0.25">
      <c r="A401" s="384" t="s">
        <v>911</v>
      </c>
      <c r="B401" s="158" t="s">
        <v>219</v>
      </c>
      <c r="C401" s="146">
        <v>1</v>
      </c>
      <c r="D401" s="106" t="s">
        <v>74</v>
      </c>
      <c r="E401" s="166"/>
      <c r="F401" s="367">
        <f>C401*E401</f>
        <v>0</v>
      </c>
      <c r="G401" s="257"/>
      <c r="H401" s="257"/>
      <c r="I401" s="19"/>
      <c r="J401" s="19"/>
      <c r="K401" s="19"/>
      <c r="L401" s="19"/>
    </row>
    <row r="402" spans="1:12" s="1" customFormat="1" x14ac:dyDescent="0.25">
      <c r="A402" s="384" t="s">
        <v>912</v>
      </c>
      <c r="B402" s="158" t="s">
        <v>220</v>
      </c>
      <c r="C402" s="146">
        <v>1</v>
      </c>
      <c r="D402" s="106" t="s">
        <v>74</v>
      </c>
      <c r="E402" s="166"/>
      <c r="F402" s="367">
        <f>C402*E402</f>
        <v>0</v>
      </c>
      <c r="G402" s="257"/>
      <c r="H402" s="257"/>
      <c r="I402" s="19"/>
      <c r="J402" s="19"/>
      <c r="K402" s="19"/>
      <c r="L402" s="19"/>
    </row>
    <row r="403" spans="1:12" s="1" customFormat="1" x14ac:dyDescent="0.25">
      <c r="A403" s="384"/>
      <c r="B403" s="158"/>
      <c r="C403" s="146"/>
      <c r="D403" s="106"/>
      <c r="E403" s="166"/>
      <c r="F403" s="367"/>
      <c r="G403" s="257"/>
      <c r="H403" s="257"/>
      <c r="I403" s="19"/>
      <c r="J403" s="19"/>
      <c r="K403" s="19"/>
      <c r="L403" s="19"/>
    </row>
    <row r="404" spans="1:12" s="1" customFormat="1" x14ac:dyDescent="0.25">
      <c r="A404" s="122">
        <v>11.7</v>
      </c>
      <c r="B404" s="180" t="s">
        <v>214</v>
      </c>
      <c r="C404" s="146"/>
      <c r="D404" s="106"/>
      <c r="E404" s="166"/>
      <c r="F404" s="367"/>
      <c r="G404" s="257"/>
      <c r="H404" s="257"/>
      <c r="I404" s="19"/>
      <c r="J404" s="19"/>
      <c r="K404" s="19"/>
      <c r="L404" s="19"/>
    </row>
    <row r="405" spans="1:12" s="1" customFormat="1" x14ac:dyDescent="0.25">
      <c r="A405" s="122" t="s">
        <v>915</v>
      </c>
      <c r="B405" s="180" t="s">
        <v>211</v>
      </c>
      <c r="C405" s="146"/>
      <c r="D405" s="106"/>
      <c r="E405" s="166"/>
      <c r="F405" s="367"/>
      <c r="G405" s="257"/>
      <c r="H405" s="257"/>
      <c r="I405" s="19"/>
      <c r="J405" s="19"/>
      <c r="K405" s="19"/>
      <c r="L405" s="19"/>
    </row>
    <row r="406" spans="1:12" s="1" customFormat="1" x14ac:dyDescent="0.25">
      <c r="A406" s="384" t="s">
        <v>916</v>
      </c>
      <c r="B406" s="158" t="s">
        <v>127</v>
      </c>
      <c r="C406" s="146">
        <v>118.61</v>
      </c>
      <c r="D406" s="106" t="s">
        <v>53</v>
      </c>
      <c r="E406" s="166"/>
      <c r="F406" s="367">
        <f t="shared" si="23"/>
        <v>0</v>
      </c>
      <c r="G406" s="257"/>
      <c r="H406" s="257"/>
      <c r="I406" s="19"/>
      <c r="J406" s="19"/>
      <c r="K406" s="19"/>
      <c r="L406" s="19"/>
    </row>
    <row r="407" spans="1:12" s="1" customFormat="1" x14ac:dyDescent="0.25">
      <c r="A407" s="384"/>
      <c r="B407" s="158"/>
      <c r="C407" s="146"/>
      <c r="D407" s="106"/>
      <c r="E407" s="166"/>
      <c r="F407" s="367"/>
      <c r="G407" s="257"/>
      <c r="H407" s="257"/>
      <c r="I407" s="19"/>
      <c r="J407" s="19"/>
      <c r="K407" s="19"/>
      <c r="L407" s="19"/>
    </row>
    <row r="408" spans="1:12" s="1" customFormat="1" x14ac:dyDescent="0.25">
      <c r="A408" s="122" t="s">
        <v>917</v>
      </c>
      <c r="B408" s="180" t="s">
        <v>54</v>
      </c>
      <c r="C408" s="146"/>
      <c r="D408" s="106"/>
      <c r="E408" s="166"/>
      <c r="F408" s="367"/>
      <c r="G408" s="257"/>
      <c r="H408" s="257"/>
      <c r="I408" s="19"/>
      <c r="J408" s="19"/>
      <c r="K408" s="19"/>
      <c r="L408" s="19"/>
    </row>
    <row r="409" spans="1:12" s="1" customFormat="1" x14ac:dyDescent="0.25">
      <c r="A409" s="384" t="s">
        <v>918</v>
      </c>
      <c r="B409" s="158" t="s">
        <v>128</v>
      </c>
      <c r="C409" s="146">
        <v>29.65</v>
      </c>
      <c r="D409" s="106" t="s">
        <v>56</v>
      </c>
      <c r="E409" s="166"/>
      <c r="F409" s="367">
        <f t="shared" si="23"/>
        <v>0</v>
      </c>
      <c r="G409" s="257"/>
      <c r="H409" s="257"/>
      <c r="I409" s="19"/>
      <c r="J409" s="19"/>
      <c r="K409" s="19"/>
      <c r="L409" s="19"/>
    </row>
    <row r="410" spans="1:12" s="1" customFormat="1" x14ac:dyDescent="0.25">
      <c r="A410" s="384" t="s">
        <v>919</v>
      </c>
      <c r="B410" s="158" t="s">
        <v>188</v>
      </c>
      <c r="C410" s="146">
        <v>37.07</v>
      </c>
      <c r="D410" s="106" t="s">
        <v>28</v>
      </c>
      <c r="E410" s="166"/>
      <c r="F410" s="367">
        <f t="shared" si="23"/>
        <v>0</v>
      </c>
      <c r="G410" s="257"/>
      <c r="H410" s="257"/>
      <c r="I410" s="19"/>
      <c r="J410" s="19"/>
      <c r="K410" s="19"/>
      <c r="L410" s="19"/>
    </row>
    <row r="411" spans="1:12" s="1" customFormat="1" x14ac:dyDescent="0.25">
      <c r="A411" s="384" t="s">
        <v>920</v>
      </c>
      <c r="B411" s="158" t="s">
        <v>215</v>
      </c>
      <c r="C411" s="146">
        <v>13.58</v>
      </c>
      <c r="D411" s="139" t="s">
        <v>129</v>
      </c>
      <c r="E411" s="166"/>
      <c r="F411" s="367">
        <f t="shared" si="23"/>
        <v>0</v>
      </c>
      <c r="G411" s="257"/>
      <c r="H411" s="257"/>
      <c r="I411" s="19"/>
      <c r="J411" s="19"/>
      <c r="K411" s="19"/>
      <c r="L411" s="19"/>
    </row>
    <row r="412" spans="1:12" s="1" customFormat="1" x14ac:dyDescent="0.25">
      <c r="A412" s="384" t="s">
        <v>921</v>
      </c>
      <c r="B412" s="158" t="s">
        <v>62</v>
      </c>
      <c r="C412" s="146">
        <v>15.54</v>
      </c>
      <c r="D412" s="106" t="s">
        <v>31</v>
      </c>
      <c r="E412" s="166"/>
      <c r="F412" s="367">
        <f t="shared" si="23"/>
        <v>0</v>
      </c>
      <c r="G412" s="257"/>
      <c r="H412" s="257"/>
      <c r="I412" s="19"/>
      <c r="J412" s="19"/>
      <c r="K412" s="19"/>
      <c r="L412" s="19"/>
    </row>
    <row r="413" spans="1:12" s="1" customFormat="1" x14ac:dyDescent="0.25">
      <c r="A413" s="384" t="s">
        <v>922</v>
      </c>
      <c r="B413" s="158" t="s">
        <v>216</v>
      </c>
      <c r="C413" s="146">
        <v>118.61</v>
      </c>
      <c r="D413" s="108" t="s">
        <v>60</v>
      </c>
      <c r="E413" s="166"/>
      <c r="F413" s="367">
        <f t="shared" si="23"/>
        <v>0</v>
      </c>
      <c r="G413" s="257"/>
      <c r="H413" s="257"/>
      <c r="I413" s="19"/>
      <c r="J413" s="19"/>
      <c r="K413" s="19"/>
      <c r="L413" s="19"/>
    </row>
    <row r="414" spans="1:12" s="1" customFormat="1" x14ac:dyDescent="0.25">
      <c r="A414" s="384"/>
      <c r="B414" s="158"/>
      <c r="C414" s="146"/>
      <c r="D414" s="106"/>
      <c r="E414" s="166"/>
      <c r="F414" s="367"/>
      <c r="G414" s="257"/>
      <c r="H414" s="257"/>
      <c r="I414" s="19"/>
      <c r="J414" s="19"/>
      <c r="K414" s="19"/>
      <c r="L414" s="19"/>
    </row>
    <row r="415" spans="1:12" s="1" customFormat="1" x14ac:dyDescent="0.25">
      <c r="A415" s="122" t="s">
        <v>926</v>
      </c>
      <c r="B415" s="180" t="s">
        <v>923</v>
      </c>
      <c r="C415" s="146"/>
      <c r="D415" s="106"/>
      <c r="E415" s="166"/>
      <c r="F415" s="367"/>
      <c r="G415" s="257"/>
      <c r="H415" s="257"/>
      <c r="I415" s="19"/>
      <c r="J415" s="19"/>
      <c r="K415" s="19"/>
      <c r="L415" s="19"/>
    </row>
    <row r="416" spans="1:12" s="1" customFormat="1" x14ac:dyDescent="0.25">
      <c r="A416" s="384" t="s">
        <v>927</v>
      </c>
      <c r="B416" s="158" t="s">
        <v>924</v>
      </c>
      <c r="C416" s="146">
        <v>136.80000000000001</v>
      </c>
      <c r="D416" s="106" t="s">
        <v>53</v>
      </c>
      <c r="E416" s="166"/>
      <c r="F416" s="367">
        <f t="shared" si="23"/>
        <v>0</v>
      </c>
      <c r="G416" s="257"/>
      <c r="H416" s="257"/>
      <c r="I416" s="19"/>
      <c r="J416" s="19"/>
      <c r="K416" s="19"/>
      <c r="L416" s="19"/>
    </row>
    <row r="417" spans="1:12" s="1" customFormat="1" x14ac:dyDescent="0.25">
      <c r="A417" s="384" t="s">
        <v>928</v>
      </c>
      <c r="B417" s="158" t="s">
        <v>925</v>
      </c>
      <c r="C417" s="146">
        <v>118.61</v>
      </c>
      <c r="D417" s="106" t="s">
        <v>53</v>
      </c>
      <c r="E417" s="166"/>
      <c r="F417" s="367">
        <f t="shared" si="23"/>
        <v>0</v>
      </c>
      <c r="G417" s="257"/>
      <c r="H417" s="257"/>
      <c r="I417" s="19"/>
      <c r="J417" s="19"/>
      <c r="K417" s="19"/>
      <c r="L417" s="19"/>
    </row>
    <row r="418" spans="1:12" s="1" customFormat="1" x14ac:dyDescent="0.25">
      <c r="A418" s="58"/>
      <c r="B418" s="158"/>
      <c r="C418" s="146"/>
      <c r="D418" s="106"/>
      <c r="E418" s="166"/>
      <c r="F418" s="367"/>
      <c r="G418" s="257"/>
      <c r="H418" s="257"/>
      <c r="I418" s="19"/>
      <c r="J418" s="19"/>
      <c r="K418" s="19"/>
      <c r="L418" s="19"/>
    </row>
    <row r="419" spans="1:12" s="1" customFormat="1" x14ac:dyDescent="0.25">
      <c r="A419" s="405"/>
      <c r="B419" s="273" t="s">
        <v>1346</v>
      </c>
      <c r="C419" s="274"/>
      <c r="D419" s="275"/>
      <c r="E419" s="276"/>
      <c r="F419" s="406">
        <f>SUM(F171:F418)</f>
        <v>0</v>
      </c>
      <c r="G419" s="257"/>
      <c r="H419" s="257"/>
      <c r="I419" s="19"/>
      <c r="J419" s="19"/>
      <c r="K419" s="19"/>
      <c r="L419" s="19"/>
    </row>
    <row r="420" spans="1:12" s="1" customFormat="1" x14ac:dyDescent="0.25">
      <c r="A420" s="70"/>
      <c r="B420" s="69"/>
      <c r="C420" s="248"/>
      <c r="D420" s="181"/>
      <c r="E420" s="294"/>
      <c r="F420" s="407"/>
      <c r="G420" s="257"/>
      <c r="H420" s="257"/>
      <c r="I420" s="19"/>
      <c r="J420" s="19"/>
      <c r="K420" s="19"/>
      <c r="L420" s="19"/>
    </row>
    <row r="421" spans="1:12" s="253" customFormat="1" x14ac:dyDescent="0.25">
      <c r="A421" s="210" t="s">
        <v>148</v>
      </c>
      <c r="B421" s="214" t="s">
        <v>221</v>
      </c>
      <c r="C421" s="209"/>
      <c r="D421" s="215"/>
      <c r="E421" s="216"/>
      <c r="F421" s="408"/>
      <c r="G421" s="258"/>
      <c r="H421" s="257"/>
    </row>
    <row r="422" spans="1:12" s="1" customFormat="1" x14ac:dyDescent="0.25">
      <c r="A422" s="122">
        <v>1</v>
      </c>
      <c r="B422" s="180" t="s">
        <v>222</v>
      </c>
      <c r="C422" s="146"/>
      <c r="D422" s="106"/>
      <c r="E422" s="166"/>
      <c r="F422" s="367"/>
      <c r="G422" s="257"/>
      <c r="H422" s="257"/>
      <c r="I422" s="19"/>
      <c r="J422" s="19"/>
      <c r="K422" s="19"/>
      <c r="L422" s="19"/>
    </row>
    <row r="423" spans="1:12" s="256" customFormat="1" x14ac:dyDescent="0.25">
      <c r="A423" s="122">
        <v>1.1000000000000001</v>
      </c>
      <c r="B423" s="247" t="s">
        <v>54</v>
      </c>
      <c r="C423" s="259"/>
      <c r="D423" s="260"/>
      <c r="E423" s="261"/>
      <c r="F423" s="409"/>
      <c r="G423" s="257"/>
      <c r="H423" s="257"/>
      <c r="I423" s="255"/>
      <c r="J423" s="255"/>
      <c r="K423" s="255"/>
      <c r="L423" s="255"/>
    </row>
    <row r="424" spans="1:12" s="1" customFormat="1" x14ac:dyDescent="0.25">
      <c r="A424" s="384" t="s">
        <v>930</v>
      </c>
      <c r="B424" s="158" t="s">
        <v>187</v>
      </c>
      <c r="C424" s="146">
        <v>135.94</v>
      </c>
      <c r="D424" s="106" t="s">
        <v>56</v>
      </c>
      <c r="E424" s="166"/>
      <c r="F424" s="367">
        <f t="shared" ref="F424:F428" si="24">+ROUND(E424*C424,2)</f>
        <v>0</v>
      </c>
      <c r="G424" s="257"/>
      <c r="H424" s="257"/>
      <c r="I424" s="19"/>
      <c r="J424" s="19"/>
      <c r="K424" s="19"/>
      <c r="L424" s="19"/>
    </row>
    <row r="425" spans="1:12" s="1" customFormat="1" x14ac:dyDescent="0.25">
      <c r="A425" s="384" t="s">
        <v>931</v>
      </c>
      <c r="B425" s="158" t="s">
        <v>188</v>
      </c>
      <c r="C425" s="146">
        <v>176.72</v>
      </c>
      <c r="D425" s="106" t="s">
        <v>34</v>
      </c>
      <c r="E425" s="166"/>
      <c r="F425" s="367">
        <f t="shared" si="24"/>
        <v>0</v>
      </c>
      <c r="G425" s="257"/>
      <c r="H425" s="257"/>
      <c r="I425" s="19"/>
      <c r="J425" s="19"/>
      <c r="K425" s="19"/>
      <c r="L425" s="19"/>
    </row>
    <row r="426" spans="1:12" s="1" customFormat="1" x14ac:dyDescent="0.25">
      <c r="A426" s="384" t="s">
        <v>932</v>
      </c>
      <c r="B426" s="158" t="s">
        <v>189</v>
      </c>
      <c r="C426" s="146">
        <v>61.79</v>
      </c>
      <c r="D426" s="106" t="s">
        <v>31</v>
      </c>
      <c r="E426" s="166"/>
      <c r="F426" s="367">
        <f t="shared" si="24"/>
        <v>0</v>
      </c>
      <c r="G426" s="257"/>
      <c r="H426" s="257"/>
      <c r="I426" s="19"/>
      <c r="J426" s="19"/>
      <c r="K426" s="19"/>
      <c r="L426" s="19"/>
    </row>
    <row r="427" spans="1:12" s="1" customFormat="1" x14ac:dyDescent="0.25">
      <c r="A427" s="384" t="s">
        <v>933</v>
      </c>
      <c r="B427" s="158" t="s">
        <v>223</v>
      </c>
      <c r="C427" s="146">
        <v>80.33</v>
      </c>
      <c r="D427" s="106" t="s">
        <v>129</v>
      </c>
      <c r="E427" s="166"/>
      <c r="F427" s="367">
        <f t="shared" si="24"/>
        <v>0</v>
      </c>
      <c r="G427" s="257"/>
      <c r="H427" s="257"/>
      <c r="I427" s="19"/>
      <c r="J427" s="19"/>
      <c r="K427" s="19"/>
      <c r="L427" s="19"/>
    </row>
    <row r="428" spans="1:12" s="1" customFormat="1" x14ac:dyDescent="0.25">
      <c r="A428" s="384" t="s">
        <v>934</v>
      </c>
      <c r="B428" s="158" t="s">
        <v>224</v>
      </c>
      <c r="C428" s="146">
        <v>53.55</v>
      </c>
      <c r="D428" s="106" t="s">
        <v>129</v>
      </c>
      <c r="E428" s="166"/>
      <c r="F428" s="367">
        <f t="shared" si="24"/>
        <v>0</v>
      </c>
      <c r="G428" s="257"/>
      <c r="H428" s="257"/>
      <c r="I428" s="19"/>
      <c r="J428" s="19"/>
      <c r="K428" s="19"/>
      <c r="L428" s="19"/>
    </row>
    <row r="429" spans="1:12" s="1" customFormat="1" x14ac:dyDescent="0.25">
      <c r="A429" s="384"/>
      <c r="B429" s="158"/>
      <c r="C429" s="146"/>
      <c r="D429" s="106"/>
      <c r="E429" s="166"/>
      <c r="F429" s="367"/>
      <c r="G429" s="257"/>
      <c r="H429" s="257"/>
      <c r="I429" s="19"/>
      <c r="J429" s="19"/>
      <c r="K429" s="19"/>
      <c r="L429" s="19"/>
    </row>
    <row r="430" spans="1:12" s="1" customFormat="1" x14ac:dyDescent="0.25">
      <c r="A430" s="122">
        <v>1.2</v>
      </c>
      <c r="B430" s="180" t="s">
        <v>935</v>
      </c>
      <c r="C430" s="146"/>
      <c r="D430" s="106"/>
      <c r="E430" s="166"/>
      <c r="F430" s="367"/>
      <c r="G430" s="257"/>
      <c r="H430" s="257"/>
      <c r="I430" s="19"/>
      <c r="J430" s="19"/>
      <c r="K430" s="19"/>
      <c r="L430" s="19"/>
    </row>
    <row r="431" spans="1:12" s="1" customFormat="1" x14ac:dyDescent="0.25">
      <c r="A431" s="384" t="s">
        <v>936</v>
      </c>
      <c r="B431" s="158" t="s">
        <v>225</v>
      </c>
      <c r="C431" s="146">
        <v>82.39</v>
      </c>
      <c r="D431" s="106" t="s">
        <v>53</v>
      </c>
      <c r="E431" s="166"/>
      <c r="F431" s="367">
        <f>+ROUND(E431*C431,2)</f>
        <v>0</v>
      </c>
      <c r="G431" s="257"/>
      <c r="H431" s="257"/>
      <c r="I431" s="19"/>
      <c r="J431" s="19"/>
      <c r="K431" s="19"/>
      <c r="L431" s="19"/>
    </row>
    <row r="432" spans="1:12" s="1" customFormat="1" x14ac:dyDescent="0.25">
      <c r="A432" s="58"/>
      <c r="B432" s="158"/>
      <c r="C432" s="146"/>
      <c r="D432" s="106"/>
      <c r="E432" s="166"/>
      <c r="F432" s="367"/>
      <c r="G432" s="257"/>
      <c r="H432" s="257"/>
      <c r="I432" s="19"/>
      <c r="J432" s="19"/>
      <c r="K432" s="19"/>
      <c r="L432" s="19"/>
    </row>
    <row r="433" spans="1:12" s="1" customFormat="1" x14ac:dyDescent="0.25">
      <c r="A433" s="122">
        <v>1.3</v>
      </c>
      <c r="B433" s="180" t="s">
        <v>474</v>
      </c>
      <c r="C433" s="146"/>
      <c r="D433" s="106"/>
      <c r="E433" s="166"/>
      <c r="F433" s="367"/>
      <c r="G433" s="257"/>
      <c r="H433" s="257"/>
      <c r="I433" s="19"/>
      <c r="J433" s="19"/>
      <c r="K433" s="19"/>
      <c r="L433" s="19"/>
    </row>
    <row r="434" spans="1:12" s="1" customFormat="1" ht="25.5" x14ac:dyDescent="0.25">
      <c r="A434" s="384" t="s">
        <v>937</v>
      </c>
      <c r="B434" s="94" t="s">
        <v>941</v>
      </c>
      <c r="C434" s="146">
        <v>21.63</v>
      </c>
      <c r="D434" s="106" t="s">
        <v>129</v>
      </c>
      <c r="E434" s="166"/>
      <c r="F434" s="367">
        <f>+C434*E434</f>
        <v>0</v>
      </c>
      <c r="G434" s="257"/>
      <c r="H434" s="257"/>
      <c r="I434" s="19"/>
      <c r="J434" s="19"/>
      <c r="K434" s="19"/>
      <c r="L434" s="19"/>
    </row>
    <row r="435" spans="1:12" s="1" customFormat="1" x14ac:dyDescent="0.25">
      <c r="A435" s="384" t="s">
        <v>938</v>
      </c>
      <c r="B435" s="158" t="s">
        <v>940</v>
      </c>
      <c r="C435" s="146">
        <v>144.18</v>
      </c>
      <c r="D435" s="106" t="s">
        <v>60</v>
      </c>
      <c r="E435" s="166"/>
      <c r="F435" s="367">
        <f>+C435*E435</f>
        <v>0</v>
      </c>
      <c r="G435" s="257"/>
      <c r="H435" s="257"/>
      <c r="I435" s="19"/>
      <c r="J435" s="19"/>
      <c r="K435" s="19"/>
      <c r="L435" s="19"/>
    </row>
    <row r="436" spans="1:12" s="1" customFormat="1" ht="25.5" x14ac:dyDescent="0.25">
      <c r="A436" s="384" t="s">
        <v>939</v>
      </c>
      <c r="B436" s="94" t="s">
        <v>228</v>
      </c>
      <c r="C436" s="146">
        <v>70.38</v>
      </c>
      <c r="D436" s="106" t="s">
        <v>129</v>
      </c>
      <c r="E436" s="166"/>
      <c r="F436" s="367">
        <f>+C436*E436</f>
        <v>0</v>
      </c>
      <c r="G436" s="257"/>
      <c r="H436" s="257"/>
      <c r="I436" s="19"/>
      <c r="J436" s="19"/>
      <c r="K436" s="19"/>
      <c r="L436" s="19"/>
    </row>
    <row r="437" spans="1:12" s="1" customFormat="1" x14ac:dyDescent="0.25">
      <c r="A437" s="58"/>
      <c r="B437" s="158"/>
      <c r="C437" s="146"/>
      <c r="D437" s="106"/>
      <c r="E437" s="166"/>
      <c r="F437" s="367"/>
      <c r="G437" s="257"/>
      <c r="H437" s="257"/>
      <c r="I437" s="19"/>
      <c r="J437" s="19"/>
      <c r="K437" s="19"/>
      <c r="L437" s="19"/>
    </row>
    <row r="438" spans="1:12" s="1" customFormat="1" x14ac:dyDescent="0.25">
      <c r="A438" s="122">
        <v>2</v>
      </c>
      <c r="B438" s="180" t="s">
        <v>229</v>
      </c>
      <c r="C438" s="146"/>
      <c r="D438" s="106"/>
      <c r="E438" s="166"/>
      <c r="F438" s="367"/>
      <c r="G438" s="257"/>
      <c r="H438" s="257"/>
      <c r="I438" s="19"/>
      <c r="J438" s="19"/>
      <c r="K438" s="19"/>
      <c r="L438" s="19"/>
    </row>
    <row r="439" spans="1:12" s="1" customFormat="1" x14ac:dyDescent="0.25">
      <c r="A439" s="122">
        <v>2.1</v>
      </c>
      <c r="B439" s="180" t="s">
        <v>54</v>
      </c>
      <c r="C439" s="146"/>
      <c r="D439" s="106"/>
      <c r="E439" s="166"/>
      <c r="F439" s="367"/>
      <c r="G439" s="257"/>
      <c r="H439" s="257"/>
      <c r="I439" s="19"/>
      <c r="J439" s="19"/>
      <c r="K439" s="19"/>
      <c r="L439" s="19"/>
    </row>
    <row r="440" spans="1:12" s="1" customFormat="1" x14ac:dyDescent="0.25">
      <c r="A440" s="384" t="s">
        <v>942</v>
      </c>
      <c r="B440" s="158" t="s">
        <v>187</v>
      </c>
      <c r="C440" s="146">
        <v>182.6</v>
      </c>
      <c r="D440" s="106" t="s">
        <v>56</v>
      </c>
      <c r="E440" s="166"/>
      <c r="F440" s="367">
        <f t="shared" ref="F440:F444" si="25">+ROUND(E440*C440,2)</f>
        <v>0</v>
      </c>
      <c r="G440" s="257"/>
      <c r="H440" s="257"/>
      <c r="I440" s="19"/>
      <c r="J440" s="19"/>
      <c r="K440" s="19"/>
      <c r="L440" s="19"/>
    </row>
    <row r="441" spans="1:12" s="1" customFormat="1" x14ac:dyDescent="0.25">
      <c r="A441" s="384" t="s">
        <v>943</v>
      </c>
      <c r="B441" s="158" t="s">
        <v>188</v>
      </c>
      <c r="C441" s="146">
        <v>237.38</v>
      </c>
      <c r="D441" s="106" t="s">
        <v>34</v>
      </c>
      <c r="E441" s="166"/>
      <c r="F441" s="367">
        <f t="shared" si="25"/>
        <v>0</v>
      </c>
      <c r="G441" s="257"/>
      <c r="H441" s="257"/>
      <c r="I441" s="19"/>
      <c r="J441" s="19"/>
      <c r="K441" s="19"/>
      <c r="L441" s="19"/>
    </row>
    <row r="442" spans="1:12" s="1" customFormat="1" x14ac:dyDescent="0.25">
      <c r="A442" s="384" t="s">
        <v>944</v>
      </c>
      <c r="B442" s="158" t="s">
        <v>189</v>
      </c>
      <c r="C442" s="146">
        <v>99.6</v>
      </c>
      <c r="D442" s="106" t="s">
        <v>129</v>
      </c>
      <c r="E442" s="166"/>
      <c r="F442" s="367">
        <f t="shared" si="25"/>
        <v>0</v>
      </c>
      <c r="G442" s="257"/>
      <c r="H442" s="257"/>
      <c r="I442" s="19"/>
      <c r="J442" s="19"/>
      <c r="K442" s="19"/>
      <c r="L442" s="19"/>
    </row>
    <row r="443" spans="1:12" s="1" customFormat="1" x14ac:dyDescent="0.25">
      <c r="A443" s="384" t="s">
        <v>945</v>
      </c>
      <c r="B443" s="158" t="s">
        <v>223</v>
      </c>
      <c r="C443" s="146">
        <v>129.47999999999999</v>
      </c>
      <c r="D443" s="106" t="s">
        <v>129</v>
      </c>
      <c r="E443" s="166"/>
      <c r="F443" s="367">
        <f t="shared" si="25"/>
        <v>0</v>
      </c>
      <c r="G443" s="257"/>
      <c r="H443" s="257"/>
      <c r="I443" s="19"/>
      <c r="J443" s="19"/>
      <c r="K443" s="19"/>
      <c r="L443" s="19"/>
    </row>
    <row r="444" spans="1:12" s="1" customFormat="1" x14ac:dyDescent="0.25">
      <c r="A444" s="384" t="s">
        <v>946</v>
      </c>
      <c r="B444" s="158" t="s">
        <v>224</v>
      </c>
      <c r="C444" s="146">
        <v>86.32</v>
      </c>
      <c r="D444" s="106" t="s">
        <v>129</v>
      </c>
      <c r="E444" s="166"/>
      <c r="F444" s="367">
        <f t="shared" si="25"/>
        <v>0</v>
      </c>
      <c r="G444" s="257"/>
      <c r="H444" s="257"/>
      <c r="I444" s="19"/>
      <c r="J444" s="19"/>
      <c r="K444" s="19"/>
      <c r="L444" s="19"/>
    </row>
    <row r="445" spans="1:12" s="1" customFormat="1" x14ac:dyDescent="0.25">
      <c r="A445" s="58"/>
      <c r="B445" s="158"/>
      <c r="C445" s="146"/>
      <c r="D445" s="106"/>
      <c r="E445" s="166"/>
      <c r="F445" s="367"/>
      <c r="G445" s="257"/>
      <c r="H445" s="257"/>
      <c r="I445" s="19"/>
      <c r="J445" s="19"/>
      <c r="K445" s="19"/>
      <c r="L445" s="19"/>
    </row>
    <row r="446" spans="1:12" s="1" customFormat="1" x14ac:dyDescent="0.25">
      <c r="A446" s="122">
        <v>2.2000000000000002</v>
      </c>
      <c r="B446" s="180" t="s">
        <v>474</v>
      </c>
      <c r="C446" s="146"/>
      <c r="D446" s="106"/>
      <c r="E446" s="166"/>
      <c r="F446" s="367"/>
      <c r="G446" s="257"/>
      <c r="H446" s="257"/>
      <c r="I446" s="19"/>
      <c r="J446" s="19"/>
      <c r="K446" s="19"/>
      <c r="L446" s="19"/>
    </row>
    <row r="447" spans="1:12" s="1" customFormat="1" x14ac:dyDescent="0.25">
      <c r="A447" s="384" t="s">
        <v>947</v>
      </c>
      <c r="B447" s="158" t="s">
        <v>230</v>
      </c>
      <c r="C447" s="146">
        <v>49.8</v>
      </c>
      <c r="D447" s="106" t="s">
        <v>129</v>
      </c>
      <c r="E447" s="166"/>
      <c r="F447" s="367">
        <f>+C447*E447</f>
        <v>0</v>
      </c>
      <c r="G447" s="257"/>
      <c r="H447" s="257"/>
      <c r="I447" s="19"/>
      <c r="J447" s="19"/>
      <c r="K447" s="19"/>
      <c r="L447" s="19"/>
    </row>
    <row r="448" spans="1:12" s="1" customFormat="1" x14ac:dyDescent="0.25">
      <c r="A448" s="58"/>
      <c r="B448" s="158"/>
      <c r="C448" s="146"/>
      <c r="D448" s="106"/>
      <c r="E448" s="166"/>
      <c r="F448" s="367"/>
      <c r="G448" s="257"/>
      <c r="H448" s="257"/>
      <c r="I448" s="19"/>
      <c r="J448" s="19"/>
      <c r="K448" s="19"/>
      <c r="L448" s="19"/>
    </row>
    <row r="449" spans="1:12" s="1" customFormat="1" ht="12" customHeight="1" x14ac:dyDescent="0.25">
      <c r="A449" s="58"/>
      <c r="B449" s="158"/>
      <c r="C449" s="146"/>
      <c r="D449" s="106"/>
      <c r="E449" s="166"/>
      <c r="F449" s="367"/>
      <c r="G449" s="257"/>
      <c r="H449" s="257"/>
      <c r="I449" s="19"/>
      <c r="J449" s="19"/>
      <c r="K449" s="19"/>
      <c r="L449" s="19"/>
    </row>
    <row r="450" spans="1:12" s="1" customFormat="1" ht="25.5" x14ac:dyDescent="0.25">
      <c r="A450" s="122">
        <v>3</v>
      </c>
      <c r="B450" s="114" t="s">
        <v>1347</v>
      </c>
      <c r="C450" s="146"/>
      <c r="D450" s="106"/>
      <c r="E450" s="166"/>
      <c r="F450" s="367"/>
      <c r="G450" s="257"/>
      <c r="H450" s="257"/>
      <c r="I450" s="19"/>
      <c r="J450" s="19"/>
      <c r="K450" s="19"/>
      <c r="L450" s="19"/>
    </row>
    <row r="451" spans="1:12" s="256" customFormat="1" x14ac:dyDescent="0.25">
      <c r="A451" s="122">
        <v>3.1</v>
      </c>
      <c r="B451" s="180" t="s">
        <v>231</v>
      </c>
      <c r="C451" s="168"/>
      <c r="D451" s="131"/>
      <c r="E451" s="169"/>
      <c r="F451" s="396"/>
      <c r="G451" s="257"/>
      <c r="H451" s="257"/>
      <c r="I451" s="255"/>
      <c r="J451" s="255"/>
      <c r="K451" s="255"/>
      <c r="L451" s="255"/>
    </row>
    <row r="452" spans="1:12" s="256" customFormat="1" x14ac:dyDescent="0.25">
      <c r="A452" s="122" t="s">
        <v>948</v>
      </c>
      <c r="B452" s="180" t="s">
        <v>54</v>
      </c>
      <c r="C452" s="168"/>
      <c r="D452" s="131"/>
      <c r="E452" s="169"/>
      <c r="F452" s="396"/>
      <c r="G452" s="257"/>
      <c r="H452" s="257"/>
      <c r="I452" s="255"/>
      <c r="J452" s="255"/>
      <c r="K452" s="255"/>
      <c r="L452" s="255"/>
    </row>
    <row r="453" spans="1:12" s="1" customFormat="1" x14ac:dyDescent="0.25">
      <c r="A453" s="384" t="s">
        <v>951</v>
      </c>
      <c r="B453" s="158" t="s">
        <v>62</v>
      </c>
      <c r="C453" s="146">
        <v>166.58</v>
      </c>
      <c r="D453" s="106" t="s">
        <v>129</v>
      </c>
      <c r="E453" s="166"/>
      <c r="F453" s="367">
        <f>E453*C453</f>
        <v>0</v>
      </c>
      <c r="G453" s="257"/>
      <c r="H453" s="257"/>
      <c r="I453" s="19"/>
      <c r="J453" s="19"/>
      <c r="K453" s="19"/>
      <c r="L453" s="19"/>
    </row>
    <row r="454" spans="1:12" s="1" customFormat="1" x14ac:dyDescent="0.25">
      <c r="A454" s="384" t="s">
        <v>952</v>
      </c>
      <c r="B454" s="158" t="s">
        <v>949</v>
      </c>
      <c r="C454" s="146">
        <v>440.47</v>
      </c>
      <c r="D454" s="106" t="s">
        <v>28</v>
      </c>
      <c r="E454" s="166"/>
      <c r="F454" s="367">
        <f>E454*C454</f>
        <v>0</v>
      </c>
      <c r="G454" s="257"/>
      <c r="H454" s="257"/>
      <c r="I454" s="19"/>
      <c r="J454" s="19"/>
      <c r="K454" s="19"/>
      <c r="L454" s="19"/>
    </row>
    <row r="455" spans="1:12" s="1" customFormat="1" x14ac:dyDescent="0.25">
      <c r="A455" s="384" t="s">
        <v>953</v>
      </c>
      <c r="B455" s="158" t="s">
        <v>950</v>
      </c>
      <c r="C455" s="146">
        <v>34.229999999999997</v>
      </c>
      <c r="D455" s="106" t="s">
        <v>129</v>
      </c>
      <c r="E455" s="166"/>
      <c r="F455" s="367">
        <f>E455*C455</f>
        <v>0</v>
      </c>
      <c r="G455" s="257"/>
      <c r="H455" s="257"/>
      <c r="I455" s="19"/>
      <c r="J455" s="19"/>
      <c r="K455" s="19"/>
      <c r="L455" s="19"/>
    </row>
    <row r="456" spans="1:12" s="1" customFormat="1" x14ac:dyDescent="0.25">
      <c r="A456" s="58"/>
      <c r="B456" s="158"/>
      <c r="C456" s="146"/>
      <c r="D456" s="106"/>
      <c r="E456" s="166"/>
      <c r="F456" s="367"/>
      <c r="G456" s="257"/>
      <c r="H456" s="257"/>
      <c r="I456" s="19"/>
      <c r="J456" s="19"/>
      <c r="K456" s="19"/>
      <c r="L456" s="19"/>
    </row>
    <row r="457" spans="1:12" s="256" customFormat="1" x14ac:dyDescent="0.25">
      <c r="A457" s="122" t="s">
        <v>961</v>
      </c>
      <c r="B457" s="180" t="s">
        <v>686</v>
      </c>
      <c r="C457" s="168"/>
      <c r="D457" s="131"/>
      <c r="E457" s="169"/>
      <c r="F457" s="396"/>
      <c r="G457" s="257"/>
      <c r="H457" s="257"/>
      <c r="I457" s="255"/>
      <c r="J457" s="255"/>
      <c r="K457" s="255"/>
      <c r="L457" s="255"/>
    </row>
    <row r="458" spans="1:12" s="1" customFormat="1" x14ac:dyDescent="0.25">
      <c r="A458" s="384" t="s">
        <v>963</v>
      </c>
      <c r="B458" s="158" t="s">
        <v>958</v>
      </c>
      <c r="C458" s="146">
        <v>131.77000000000001</v>
      </c>
      <c r="D458" s="106" t="s">
        <v>129</v>
      </c>
      <c r="E458" s="166"/>
      <c r="F458" s="367">
        <f>E458*C458</f>
        <v>0</v>
      </c>
      <c r="G458" s="257"/>
      <c r="H458" s="257"/>
      <c r="I458" s="19"/>
      <c r="J458" s="19"/>
      <c r="K458" s="19"/>
      <c r="L458" s="19"/>
    </row>
    <row r="459" spans="1:12" s="1" customFormat="1" x14ac:dyDescent="0.25">
      <c r="A459" s="384" t="s">
        <v>964</v>
      </c>
      <c r="B459" s="158" t="s">
        <v>956</v>
      </c>
      <c r="C459" s="146">
        <v>47.92</v>
      </c>
      <c r="D459" s="106" t="s">
        <v>129</v>
      </c>
      <c r="E459" s="166"/>
      <c r="F459" s="367">
        <f>E459*C459</f>
        <v>0</v>
      </c>
      <c r="G459" s="257"/>
      <c r="H459" s="257"/>
      <c r="I459" s="19"/>
      <c r="J459" s="19"/>
      <c r="K459" s="19"/>
      <c r="L459" s="19"/>
    </row>
    <row r="460" spans="1:12" s="1" customFormat="1" x14ac:dyDescent="0.25">
      <c r="A460" s="384" t="s">
        <v>965</v>
      </c>
      <c r="B460" s="158" t="s">
        <v>957</v>
      </c>
      <c r="C460" s="146">
        <v>229.32</v>
      </c>
      <c r="D460" s="108" t="s">
        <v>60</v>
      </c>
      <c r="E460" s="166"/>
      <c r="F460" s="367">
        <f>E460*C460</f>
        <v>0</v>
      </c>
      <c r="G460" s="257"/>
      <c r="H460" s="257"/>
      <c r="I460" s="19"/>
      <c r="J460" s="19"/>
      <c r="K460" s="19"/>
      <c r="L460" s="19"/>
    </row>
    <row r="461" spans="1:12" s="1" customFormat="1" x14ac:dyDescent="0.25">
      <c r="A461" s="58"/>
      <c r="B461" s="158"/>
      <c r="C461" s="146"/>
      <c r="D461" s="106"/>
      <c r="E461" s="166"/>
      <c r="F461" s="367"/>
      <c r="G461" s="257"/>
      <c r="H461" s="257"/>
      <c r="I461" s="19"/>
      <c r="J461" s="19"/>
      <c r="K461" s="19"/>
      <c r="L461" s="19"/>
    </row>
    <row r="462" spans="1:12" s="256" customFormat="1" x14ac:dyDescent="0.25">
      <c r="A462" s="122" t="s">
        <v>962</v>
      </c>
      <c r="B462" s="180" t="s">
        <v>232</v>
      </c>
      <c r="C462" s="168"/>
      <c r="D462" s="131"/>
      <c r="E462" s="169"/>
      <c r="F462" s="396"/>
      <c r="G462" s="257"/>
      <c r="H462" s="257"/>
      <c r="I462" s="255"/>
      <c r="J462" s="255"/>
      <c r="K462" s="255"/>
      <c r="L462" s="255"/>
    </row>
    <row r="463" spans="1:12" s="1" customFormat="1" x14ac:dyDescent="0.25">
      <c r="A463" s="384" t="s">
        <v>966</v>
      </c>
      <c r="B463" s="158" t="s">
        <v>960</v>
      </c>
      <c r="C463" s="146">
        <v>228.17</v>
      </c>
      <c r="D463" s="108" t="s">
        <v>60</v>
      </c>
      <c r="E463" s="166"/>
      <c r="F463" s="367">
        <f>E463*C463</f>
        <v>0</v>
      </c>
      <c r="G463" s="257"/>
      <c r="H463" s="257"/>
      <c r="I463" s="19"/>
      <c r="J463" s="19"/>
      <c r="K463" s="19"/>
      <c r="L463" s="19"/>
    </row>
    <row r="464" spans="1:12" s="1" customFormat="1" x14ac:dyDescent="0.25">
      <c r="A464" s="58"/>
      <c r="B464" s="158"/>
      <c r="C464" s="146"/>
      <c r="D464" s="106"/>
      <c r="E464" s="166"/>
      <c r="F464" s="367"/>
      <c r="G464" s="257"/>
      <c r="H464" s="257"/>
      <c r="I464" s="19"/>
      <c r="J464" s="19"/>
      <c r="K464" s="19"/>
      <c r="L464" s="19"/>
    </row>
    <row r="465" spans="1:12" s="256" customFormat="1" x14ac:dyDescent="0.25">
      <c r="A465" s="122">
        <v>3.2</v>
      </c>
      <c r="B465" s="180" t="s">
        <v>233</v>
      </c>
      <c r="C465" s="168"/>
      <c r="D465" s="131"/>
      <c r="E465" s="169"/>
      <c r="F465" s="396"/>
      <c r="G465" s="257"/>
      <c r="H465" s="257"/>
      <c r="I465" s="255"/>
      <c r="J465" s="255"/>
      <c r="K465" s="255"/>
      <c r="L465" s="255"/>
    </row>
    <row r="466" spans="1:12" s="256" customFormat="1" x14ac:dyDescent="0.25">
      <c r="A466" s="122" t="s">
        <v>954</v>
      </c>
      <c r="B466" s="180" t="s">
        <v>54</v>
      </c>
      <c r="C466" s="168"/>
      <c r="D466" s="131"/>
      <c r="E466" s="169"/>
      <c r="F466" s="396"/>
      <c r="G466" s="257"/>
      <c r="H466" s="257"/>
      <c r="I466" s="255"/>
      <c r="J466" s="255"/>
      <c r="K466" s="255"/>
      <c r="L466" s="255"/>
    </row>
    <row r="467" spans="1:12" s="1" customFormat="1" x14ac:dyDescent="0.25">
      <c r="A467" s="58" t="s">
        <v>969</v>
      </c>
      <c r="B467" s="158" t="s">
        <v>967</v>
      </c>
      <c r="C467" s="146">
        <v>136.91</v>
      </c>
      <c r="D467" s="108" t="s">
        <v>60</v>
      </c>
      <c r="E467" s="166"/>
      <c r="F467" s="367">
        <f>E467*C467</f>
        <v>0</v>
      </c>
      <c r="G467" s="257"/>
      <c r="H467" s="257"/>
      <c r="I467" s="19"/>
      <c r="J467" s="19"/>
      <c r="K467" s="19"/>
      <c r="L467" s="19"/>
    </row>
    <row r="468" spans="1:12" s="1" customFormat="1" x14ac:dyDescent="0.25">
      <c r="A468" s="58" t="s">
        <v>970</v>
      </c>
      <c r="B468" s="158" t="s">
        <v>968</v>
      </c>
      <c r="C468" s="146">
        <v>34.229999999999997</v>
      </c>
      <c r="D468" s="106" t="s">
        <v>129</v>
      </c>
      <c r="E468" s="166"/>
      <c r="F468" s="367">
        <f>E468*C468</f>
        <v>0</v>
      </c>
      <c r="G468" s="257"/>
      <c r="H468" s="257"/>
      <c r="I468" s="19"/>
      <c r="J468" s="19"/>
      <c r="K468" s="19"/>
      <c r="L468" s="19"/>
    </row>
    <row r="469" spans="1:12" s="1" customFormat="1" x14ac:dyDescent="0.25">
      <c r="A469" s="58" t="s">
        <v>971</v>
      </c>
      <c r="B469" s="158" t="s">
        <v>949</v>
      </c>
      <c r="C469" s="146">
        <v>127.5</v>
      </c>
      <c r="D469" s="106" t="s">
        <v>28</v>
      </c>
      <c r="E469" s="166"/>
      <c r="F469" s="367">
        <f>E469*C469</f>
        <v>0</v>
      </c>
      <c r="G469" s="257"/>
      <c r="H469" s="257"/>
      <c r="I469" s="19"/>
      <c r="J469" s="19"/>
      <c r="K469" s="19"/>
      <c r="L469" s="19"/>
    </row>
    <row r="470" spans="1:12" s="1" customFormat="1" x14ac:dyDescent="0.25">
      <c r="A470" s="58"/>
      <c r="B470" s="158"/>
      <c r="C470" s="146"/>
      <c r="D470" s="106"/>
      <c r="E470" s="166"/>
      <c r="F470" s="367"/>
      <c r="G470" s="257"/>
      <c r="H470" s="257"/>
      <c r="I470" s="19"/>
      <c r="J470" s="19"/>
      <c r="K470" s="19"/>
      <c r="L470" s="19"/>
    </row>
    <row r="471" spans="1:12" s="256" customFormat="1" x14ac:dyDescent="0.25">
      <c r="A471" s="122" t="s">
        <v>954</v>
      </c>
      <c r="B471" s="180" t="s">
        <v>686</v>
      </c>
      <c r="C471" s="168"/>
      <c r="D471" s="131"/>
      <c r="E471" s="169"/>
      <c r="F471" s="396"/>
      <c r="G471" s="257"/>
      <c r="H471" s="257"/>
      <c r="I471" s="255"/>
      <c r="J471" s="255"/>
      <c r="K471" s="255"/>
      <c r="L471" s="255"/>
    </row>
    <row r="472" spans="1:12" s="1" customFormat="1" x14ac:dyDescent="0.25">
      <c r="A472" s="384" t="s">
        <v>969</v>
      </c>
      <c r="B472" s="158" t="s">
        <v>972</v>
      </c>
      <c r="C472" s="146">
        <v>95.83</v>
      </c>
      <c r="D472" s="106" t="s">
        <v>129</v>
      </c>
      <c r="E472" s="166"/>
      <c r="F472" s="367">
        <f>E472*C472</f>
        <v>0</v>
      </c>
      <c r="G472" s="257"/>
      <c r="H472" s="257"/>
      <c r="I472" s="19"/>
      <c r="J472" s="19"/>
      <c r="K472" s="19"/>
      <c r="L472" s="19"/>
    </row>
    <row r="473" spans="1:12" s="1" customFormat="1" x14ac:dyDescent="0.25">
      <c r="A473" s="384" t="s">
        <v>970</v>
      </c>
      <c r="B473" s="158" t="s">
        <v>956</v>
      </c>
      <c r="C473" s="146">
        <v>59.9</v>
      </c>
      <c r="D473" s="106" t="s">
        <v>129</v>
      </c>
      <c r="E473" s="166"/>
      <c r="F473" s="367">
        <f>E473*C473</f>
        <v>0</v>
      </c>
      <c r="G473" s="257"/>
      <c r="H473" s="257"/>
      <c r="I473" s="19"/>
      <c r="J473" s="19"/>
      <c r="K473" s="19"/>
      <c r="L473" s="19"/>
    </row>
    <row r="474" spans="1:12" s="1" customFormat="1" x14ac:dyDescent="0.25">
      <c r="A474" s="384" t="s">
        <v>971</v>
      </c>
      <c r="B474" s="158" t="s">
        <v>957</v>
      </c>
      <c r="C474" s="146">
        <v>229.32</v>
      </c>
      <c r="D474" s="108" t="s">
        <v>60</v>
      </c>
      <c r="E474" s="166"/>
      <c r="F474" s="367">
        <f>E474*C474</f>
        <v>0</v>
      </c>
      <c r="G474" s="257"/>
      <c r="H474" s="257"/>
      <c r="I474" s="19"/>
      <c r="J474" s="19"/>
      <c r="K474" s="19"/>
      <c r="L474" s="19"/>
    </row>
    <row r="475" spans="1:12" s="1" customFormat="1" x14ac:dyDescent="0.25">
      <c r="A475" s="384"/>
      <c r="B475" s="158"/>
      <c r="C475" s="146"/>
      <c r="D475" s="106"/>
      <c r="E475" s="166"/>
      <c r="F475" s="367"/>
      <c r="G475" s="257"/>
      <c r="H475" s="257"/>
      <c r="I475" s="19"/>
      <c r="J475" s="19"/>
      <c r="K475" s="19"/>
      <c r="L475" s="19"/>
    </row>
    <row r="476" spans="1:12" s="256" customFormat="1" x14ac:dyDescent="0.25">
      <c r="A476" s="122">
        <v>3.3</v>
      </c>
      <c r="B476" s="180" t="s">
        <v>234</v>
      </c>
      <c r="C476" s="168"/>
      <c r="D476" s="131"/>
      <c r="E476" s="169"/>
      <c r="F476" s="396"/>
      <c r="G476" s="257"/>
      <c r="H476" s="257"/>
      <c r="I476" s="255"/>
      <c r="J476" s="255"/>
      <c r="K476" s="255"/>
      <c r="L476" s="255"/>
    </row>
    <row r="477" spans="1:12" s="256" customFormat="1" x14ac:dyDescent="0.25">
      <c r="A477" s="122" t="s">
        <v>959</v>
      </c>
      <c r="B477" s="180" t="s">
        <v>54</v>
      </c>
      <c r="C477" s="168"/>
      <c r="D477" s="131"/>
      <c r="E477" s="169"/>
      <c r="F477" s="396"/>
      <c r="G477" s="257"/>
      <c r="H477" s="257"/>
      <c r="I477" s="255"/>
      <c r="J477" s="255"/>
      <c r="K477" s="255"/>
      <c r="L477" s="255"/>
    </row>
    <row r="478" spans="1:12" s="1" customFormat="1" x14ac:dyDescent="0.25">
      <c r="A478" s="384" t="s">
        <v>975</v>
      </c>
      <c r="B478" s="158" t="s">
        <v>973</v>
      </c>
      <c r="C478" s="146">
        <v>7.91</v>
      </c>
      <c r="D478" s="106" t="s">
        <v>129</v>
      </c>
      <c r="E478" s="166"/>
      <c r="F478" s="367">
        <f>E478*C478</f>
        <v>0</v>
      </c>
      <c r="G478" s="257"/>
      <c r="H478" s="257"/>
      <c r="I478" s="19"/>
      <c r="J478" s="19"/>
      <c r="K478" s="19"/>
      <c r="L478" s="19"/>
    </row>
    <row r="479" spans="1:12" s="1" customFormat="1" x14ac:dyDescent="0.25">
      <c r="A479" s="384" t="s">
        <v>976</v>
      </c>
      <c r="B479" s="158" t="s">
        <v>974</v>
      </c>
      <c r="C479" s="146">
        <v>64.69</v>
      </c>
      <c r="D479" s="106" t="s">
        <v>129</v>
      </c>
      <c r="E479" s="166"/>
      <c r="F479" s="367">
        <f>E479*C479</f>
        <v>0</v>
      </c>
      <c r="G479" s="257"/>
      <c r="H479" s="257"/>
      <c r="I479" s="19"/>
      <c r="J479" s="19"/>
      <c r="K479" s="19"/>
      <c r="L479" s="19"/>
    </row>
    <row r="480" spans="1:12" s="1" customFormat="1" x14ac:dyDescent="0.25">
      <c r="A480" s="410"/>
      <c r="B480" s="311"/>
      <c r="C480" s="326"/>
      <c r="D480" s="325"/>
      <c r="E480" s="324"/>
      <c r="F480" s="371"/>
      <c r="G480" s="257"/>
      <c r="H480" s="257"/>
      <c r="I480" s="19"/>
      <c r="J480" s="19"/>
      <c r="K480" s="19"/>
      <c r="L480" s="19"/>
    </row>
    <row r="481" spans="1:12" s="256" customFormat="1" x14ac:dyDescent="0.25">
      <c r="A481" s="122" t="s">
        <v>977</v>
      </c>
      <c r="B481" s="180" t="s">
        <v>982</v>
      </c>
      <c r="C481" s="168"/>
      <c r="D481" s="131"/>
      <c r="E481" s="169"/>
      <c r="F481" s="396"/>
      <c r="G481" s="257"/>
      <c r="H481" s="257"/>
      <c r="I481" s="255"/>
      <c r="J481" s="255"/>
      <c r="K481" s="255"/>
      <c r="L481" s="255"/>
    </row>
    <row r="482" spans="1:12" s="1" customFormat="1" x14ac:dyDescent="0.25">
      <c r="A482" s="384" t="s">
        <v>984</v>
      </c>
      <c r="B482" s="158" t="s">
        <v>983</v>
      </c>
      <c r="C482" s="146">
        <v>7.92</v>
      </c>
      <c r="D482" s="106" t="s">
        <v>129</v>
      </c>
      <c r="E482" s="166"/>
      <c r="F482" s="367">
        <f>E482*C482</f>
        <v>0</v>
      </c>
      <c r="G482" s="257"/>
      <c r="H482" s="257"/>
      <c r="I482" s="19"/>
      <c r="J482" s="19"/>
      <c r="K482" s="19"/>
      <c r="L482" s="19"/>
    </row>
    <row r="483" spans="1:12" s="1" customFormat="1" x14ac:dyDescent="0.25">
      <c r="A483" s="384" t="s">
        <v>985</v>
      </c>
      <c r="B483" s="158" t="s">
        <v>978</v>
      </c>
      <c r="C483" s="146">
        <v>2.69</v>
      </c>
      <c r="D483" s="106" t="s">
        <v>129</v>
      </c>
      <c r="E483" s="166"/>
      <c r="F483" s="367">
        <f>E483*C483</f>
        <v>0</v>
      </c>
      <c r="G483" s="257"/>
      <c r="H483" s="257"/>
      <c r="I483" s="19"/>
      <c r="J483" s="19"/>
      <c r="K483" s="19"/>
      <c r="L483" s="19"/>
    </row>
    <row r="484" spans="1:12" s="1" customFormat="1" x14ac:dyDescent="0.25">
      <c r="A484" s="384" t="s">
        <v>986</v>
      </c>
      <c r="B484" s="158" t="s">
        <v>979</v>
      </c>
      <c r="C484" s="146">
        <v>2.72</v>
      </c>
      <c r="D484" s="106" t="s">
        <v>129</v>
      </c>
      <c r="E484" s="166"/>
      <c r="F484" s="367">
        <f>E484*C484</f>
        <v>0</v>
      </c>
      <c r="G484" s="257"/>
      <c r="H484" s="257"/>
      <c r="I484" s="19"/>
      <c r="J484" s="19"/>
      <c r="K484" s="19"/>
      <c r="L484" s="19"/>
    </row>
    <row r="485" spans="1:12" s="1" customFormat="1" x14ac:dyDescent="0.25">
      <c r="A485" s="384" t="s">
        <v>987</v>
      </c>
      <c r="B485" s="158" t="s">
        <v>980</v>
      </c>
      <c r="C485" s="146">
        <v>8.06</v>
      </c>
      <c r="D485" s="106" t="s">
        <v>129</v>
      </c>
      <c r="E485" s="166"/>
      <c r="F485" s="367">
        <f>E485*C485</f>
        <v>0</v>
      </c>
      <c r="G485" s="257"/>
      <c r="H485" s="257"/>
      <c r="I485" s="19"/>
      <c r="J485" s="19"/>
      <c r="K485" s="19"/>
      <c r="L485" s="19"/>
    </row>
    <row r="486" spans="1:12" s="1" customFormat="1" x14ac:dyDescent="0.25">
      <c r="A486" s="384" t="s">
        <v>988</v>
      </c>
      <c r="B486" s="158" t="s">
        <v>981</v>
      </c>
      <c r="C486" s="146">
        <v>8.8000000000000007</v>
      </c>
      <c r="D486" s="106" t="s">
        <v>129</v>
      </c>
      <c r="E486" s="166"/>
      <c r="F486" s="367">
        <f>E486*C486</f>
        <v>0</v>
      </c>
      <c r="G486" s="257"/>
      <c r="H486" s="257"/>
      <c r="I486" s="19"/>
      <c r="J486" s="19"/>
      <c r="K486" s="19"/>
      <c r="L486" s="19"/>
    </row>
    <row r="487" spans="1:12" s="1" customFormat="1" x14ac:dyDescent="0.25">
      <c r="A487" s="58"/>
      <c r="B487" s="158"/>
      <c r="C487" s="146"/>
      <c r="D487" s="106"/>
      <c r="E487" s="166"/>
      <c r="F487" s="367"/>
      <c r="G487" s="257"/>
      <c r="H487" s="257"/>
      <c r="I487" s="19"/>
      <c r="J487" s="19"/>
      <c r="K487" s="19"/>
      <c r="L487" s="19"/>
    </row>
    <row r="488" spans="1:12" s="256" customFormat="1" x14ac:dyDescent="0.25">
      <c r="A488" s="122" t="s">
        <v>989</v>
      </c>
      <c r="B488" s="180" t="s">
        <v>213</v>
      </c>
      <c r="C488" s="168"/>
      <c r="D488" s="131"/>
      <c r="E488" s="169"/>
      <c r="F488" s="396"/>
      <c r="G488" s="257"/>
      <c r="H488" s="257"/>
      <c r="I488" s="255"/>
      <c r="J488" s="255"/>
      <c r="K488" s="255"/>
      <c r="L488" s="255"/>
    </row>
    <row r="489" spans="1:12" s="1" customFormat="1" x14ac:dyDescent="0.25">
      <c r="A489" s="384" t="s">
        <v>991</v>
      </c>
      <c r="B489" s="158" t="s">
        <v>990</v>
      </c>
      <c r="C489" s="146">
        <v>196.48</v>
      </c>
      <c r="D489" s="108" t="s">
        <v>60</v>
      </c>
      <c r="E489" s="166"/>
      <c r="F489" s="367">
        <f>E489*C489</f>
        <v>0</v>
      </c>
      <c r="G489" s="257"/>
      <c r="H489" s="257"/>
      <c r="I489" s="19"/>
      <c r="J489" s="19"/>
      <c r="K489" s="19"/>
      <c r="L489" s="19"/>
    </row>
    <row r="490" spans="1:12" s="1" customFormat="1" x14ac:dyDescent="0.25">
      <c r="A490" s="58"/>
      <c r="B490" s="158"/>
      <c r="C490" s="146"/>
      <c r="D490" s="106"/>
      <c r="E490" s="166"/>
      <c r="F490" s="367"/>
      <c r="G490" s="257"/>
      <c r="H490" s="257"/>
      <c r="I490" s="19"/>
      <c r="J490" s="19"/>
      <c r="K490" s="19"/>
      <c r="L490" s="19"/>
    </row>
    <row r="491" spans="1:12" s="256" customFormat="1" x14ac:dyDescent="0.25">
      <c r="A491" s="122" t="s">
        <v>992</v>
      </c>
      <c r="B491" s="180" t="s">
        <v>235</v>
      </c>
      <c r="C491" s="168"/>
      <c r="D491" s="131"/>
      <c r="E491" s="169"/>
      <c r="F491" s="396"/>
      <c r="G491" s="257"/>
      <c r="H491" s="257"/>
      <c r="I491" s="255"/>
      <c r="J491" s="255"/>
      <c r="K491" s="255"/>
      <c r="L491" s="255"/>
    </row>
    <row r="492" spans="1:12" s="1" customFormat="1" x14ac:dyDescent="0.25">
      <c r="A492" s="384" t="s">
        <v>997</v>
      </c>
      <c r="B492" s="158" t="s">
        <v>993</v>
      </c>
      <c r="C492" s="146">
        <v>124.2</v>
      </c>
      <c r="D492" s="108" t="s">
        <v>60</v>
      </c>
      <c r="E492" s="166"/>
      <c r="F492" s="367">
        <f>E492*C492</f>
        <v>0</v>
      </c>
      <c r="G492" s="257"/>
      <c r="H492" s="257"/>
      <c r="I492" s="19"/>
      <c r="J492" s="19"/>
      <c r="K492" s="19"/>
      <c r="L492" s="19"/>
    </row>
    <row r="493" spans="1:12" s="1" customFormat="1" x14ac:dyDescent="0.25">
      <c r="A493" s="384" t="s">
        <v>998</v>
      </c>
      <c r="B493" s="158" t="s">
        <v>798</v>
      </c>
      <c r="C493" s="146">
        <v>66.34</v>
      </c>
      <c r="D493" s="108" t="s">
        <v>60</v>
      </c>
      <c r="E493" s="166"/>
      <c r="F493" s="367">
        <f>E493*C493</f>
        <v>0</v>
      </c>
      <c r="G493" s="257"/>
      <c r="H493" s="257"/>
      <c r="I493" s="19"/>
      <c r="J493" s="19"/>
      <c r="K493" s="19"/>
      <c r="L493" s="19"/>
    </row>
    <row r="494" spans="1:12" s="1" customFormat="1" x14ac:dyDescent="0.25">
      <c r="A494" s="384" t="s">
        <v>999</v>
      </c>
      <c r="B494" s="158" t="s">
        <v>994</v>
      </c>
      <c r="C494" s="146">
        <v>36.5</v>
      </c>
      <c r="D494" s="108" t="s">
        <v>53</v>
      </c>
      <c r="E494" s="166"/>
      <c r="F494" s="367">
        <f>E494*C494</f>
        <v>0</v>
      </c>
      <c r="G494" s="257"/>
      <c r="H494" s="257"/>
      <c r="I494" s="19"/>
      <c r="J494" s="19"/>
      <c r="K494" s="19"/>
      <c r="L494" s="19"/>
    </row>
    <row r="495" spans="1:12" s="1" customFormat="1" x14ac:dyDescent="0.25">
      <c r="A495" s="384" t="s">
        <v>1000</v>
      </c>
      <c r="B495" s="158" t="s">
        <v>400</v>
      </c>
      <c r="C495" s="146">
        <v>10.85</v>
      </c>
      <c r="D495" s="108" t="s">
        <v>53</v>
      </c>
      <c r="E495" s="166"/>
      <c r="F495" s="367">
        <f>E495*C495</f>
        <v>0</v>
      </c>
      <c r="G495" s="257"/>
      <c r="H495" s="257"/>
      <c r="I495" s="19"/>
      <c r="J495" s="19"/>
      <c r="K495" s="19"/>
      <c r="L495" s="19"/>
    </row>
    <row r="496" spans="1:12" s="1" customFormat="1" x14ac:dyDescent="0.25">
      <c r="A496" s="384" t="s">
        <v>1001</v>
      </c>
      <c r="B496" s="158" t="s">
        <v>995</v>
      </c>
      <c r="C496" s="146">
        <v>5.87</v>
      </c>
      <c r="D496" s="108" t="s">
        <v>996</v>
      </c>
      <c r="E496" s="166"/>
      <c r="F496" s="367">
        <f>E496*C496</f>
        <v>0</v>
      </c>
      <c r="G496" s="257"/>
      <c r="H496" s="257"/>
      <c r="I496" s="19"/>
      <c r="J496" s="19"/>
      <c r="K496" s="19"/>
      <c r="L496" s="19"/>
    </row>
    <row r="497" spans="1:12" s="1" customFormat="1" x14ac:dyDescent="0.25">
      <c r="A497" s="58"/>
      <c r="B497" s="158"/>
      <c r="C497" s="146"/>
      <c r="D497" s="106"/>
      <c r="E497" s="166"/>
      <c r="F497" s="367"/>
      <c r="G497" s="257"/>
      <c r="H497" s="257"/>
      <c r="I497" s="19"/>
      <c r="J497" s="19"/>
      <c r="K497" s="19"/>
      <c r="L497" s="19"/>
    </row>
    <row r="498" spans="1:12" s="256" customFormat="1" x14ac:dyDescent="0.25">
      <c r="A498" s="122">
        <v>3.4</v>
      </c>
      <c r="B498" s="180" t="s">
        <v>236</v>
      </c>
      <c r="C498" s="168"/>
      <c r="D498" s="131"/>
      <c r="E498" s="169"/>
      <c r="F498" s="396"/>
      <c r="G498" s="257"/>
      <c r="H498" s="257"/>
      <c r="I498" s="255"/>
      <c r="J498" s="255"/>
      <c r="K498" s="255"/>
      <c r="L498" s="255"/>
    </row>
    <row r="499" spans="1:12" s="1" customFormat="1" x14ac:dyDescent="0.25">
      <c r="A499" s="384" t="s">
        <v>1003</v>
      </c>
      <c r="B499" s="158" t="s">
        <v>1002</v>
      </c>
      <c r="C499" s="146">
        <v>136</v>
      </c>
      <c r="D499" s="108" t="s">
        <v>53</v>
      </c>
      <c r="E499" s="166"/>
      <c r="F499" s="367">
        <f>E499*C499</f>
        <v>0</v>
      </c>
      <c r="G499" s="257"/>
      <c r="H499" s="257"/>
      <c r="I499" s="19"/>
      <c r="J499" s="19"/>
      <c r="K499" s="19"/>
      <c r="L499" s="19"/>
    </row>
    <row r="500" spans="1:12" s="1" customFormat="1" x14ac:dyDescent="0.25">
      <c r="A500" s="58"/>
      <c r="B500" s="158"/>
      <c r="C500" s="146"/>
      <c r="D500" s="106"/>
      <c r="E500" s="166"/>
      <c r="F500" s="367"/>
      <c r="G500" s="257"/>
      <c r="H500" s="257"/>
      <c r="I500" s="19"/>
      <c r="J500" s="19"/>
      <c r="K500" s="19"/>
      <c r="L500" s="19"/>
    </row>
    <row r="501" spans="1:12" s="256" customFormat="1" x14ac:dyDescent="0.25">
      <c r="A501" s="122">
        <v>3.5</v>
      </c>
      <c r="B501" s="180" t="s">
        <v>237</v>
      </c>
      <c r="C501" s="168"/>
      <c r="D501" s="131"/>
      <c r="E501" s="169"/>
      <c r="F501" s="396"/>
      <c r="G501" s="257"/>
      <c r="H501" s="257"/>
      <c r="I501" s="255"/>
      <c r="J501" s="255"/>
      <c r="K501" s="255"/>
      <c r="L501" s="255"/>
    </row>
    <row r="502" spans="1:12" s="1" customFormat="1" x14ac:dyDescent="0.25">
      <c r="A502" s="384" t="s">
        <v>1004</v>
      </c>
      <c r="B502" s="158" t="s">
        <v>1005</v>
      </c>
      <c r="C502" s="146">
        <v>1</v>
      </c>
      <c r="D502" s="108" t="s">
        <v>74</v>
      </c>
      <c r="E502" s="166"/>
      <c r="F502" s="367">
        <f>E502*C502</f>
        <v>0</v>
      </c>
      <c r="G502" s="257"/>
      <c r="H502" s="257"/>
      <c r="I502" s="19"/>
      <c r="J502" s="19"/>
      <c r="K502" s="19"/>
      <c r="L502" s="19"/>
    </row>
    <row r="503" spans="1:12" s="1" customFormat="1" x14ac:dyDescent="0.25">
      <c r="A503" s="58"/>
      <c r="B503" s="158"/>
      <c r="C503" s="146"/>
      <c r="D503" s="106"/>
      <c r="E503" s="166"/>
      <c r="F503" s="367"/>
      <c r="G503" s="257"/>
      <c r="H503" s="257"/>
      <c r="I503" s="19"/>
      <c r="J503" s="19"/>
      <c r="K503" s="19"/>
      <c r="L503" s="19"/>
    </row>
    <row r="504" spans="1:12" s="256" customFormat="1" x14ac:dyDescent="0.25">
      <c r="A504" s="122">
        <v>3.6</v>
      </c>
      <c r="B504" s="180" t="s">
        <v>538</v>
      </c>
      <c r="C504" s="168"/>
      <c r="D504" s="131"/>
      <c r="E504" s="169"/>
      <c r="F504" s="396"/>
      <c r="G504" s="257"/>
      <c r="H504" s="257"/>
      <c r="I504" s="255"/>
      <c r="J504" s="255"/>
      <c r="K504" s="255"/>
      <c r="L504" s="255"/>
    </row>
    <row r="505" spans="1:12" s="1" customFormat="1" x14ac:dyDescent="0.25">
      <c r="A505" s="384" t="s">
        <v>1006</v>
      </c>
      <c r="B505" s="158" t="s">
        <v>1009</v>
      </c>
      <c r="C505" s="146">
        <v>6</v>
      </c>
      <c r="D505" s="108" t="s">
        <v>996</v>
      </c>
      <c r="E505" s="166"/>
      <c r="F505" s="367">
        <f>E505*C505</f>
        <v>0</v>
      </c>
      <c r="G505" s="257"/>
      <c r="H505" s="257"/>
      <c r="I505" s="19"/>
      <c r="J505" s="19"/>
      <c r="K505" s="19"/>
      <c r="L505" s="19"/>
    </row>
    <row r="506" spans="1:12" s="1" customFormat="1" x14ac:dyDescent="0.25">
      <c r="A506" s="384" t="s">
        <v>1007</v>
      </c>
      <c r="B506" s="158" t="s">
        <v>1010</v>
      </c>
      <c r="C506" s="146">
        <v>80</v>
      </c>
      <c r="D506" s="108" t="s">
        <v>996</v>
      </c>
      <c r="E506" s="166"/>
      <c r="F506" s="367">
        <f>E506*C506</f>
        <v>0</v>
      </c>
      <c r="G506" s="257"/>
      <c r="H506" s="257"/>
      <c r="I506" s="19"/>
      <c r="J506" s="19"/>
      <c r="K506" s="19"/>
      <c r="L506" s="19"/>
    </row>
    <row r="507" spans="1:12" s="1" customFormat="1" x14ac:dyDescent="0.25">
      <c r="A507" s="384" t="s">
        <v>1008</v>
      </c>
      <c r="B507" s="158" t="s">
        <v>1011</v>
      </c>
      <c r="C507" s="146">
        <v>116</v>
      </c>
      <c r="D507" s="108" t="s">
        <v>996</v>
      </c>
      <c r="E507" s="166"/>
      <c r="F507" s="367">
        <f>E507*C507</f>
        <v>0</v>
      </c>
      <c r="G507" s="257"/>
      <c r="H507" s="257"/>
      <c r="I507" s="19"/>
      <c r="J507" s="19"/>
      <c r="K507" s="19"/>
      <c r="L507" s="19"/>
    </row>
    <row r="508" spans="1:12" s="1" customFormat="1" x14ac:dyDescent="0.25">
      <c r="A508" s="58"/>
      <c r="B508" s="158"/>
      <c r="C508" s="146"/>
      <c r="D508" s="106"/>
      <c r="E508" s="166"/>
      <c r="F508" s="367"/>
      <c r="G508" s="257"/>
      <c r="H508" s="257"/>
      <c r="I508" s="19"/>
      <c r="J508" s="19"/>
      <c r="K508" s="19"/>
      <c r="L508" s="19"/>
    </row>
    <row r="509" spans="1:12" s="256" customFormat="1" x14ac:dyDescent="0.25">
      <c r="A509" s="122">
        <v>4</v>
      </c>
      <c r="B509" s="180" t="s">
        <v>238</v>
      </c>
      <c r="C509" s="168"/>
      <c r="D509" s="131"/>
      <c r="E509" s="169"/>
      <c r="F509" s="396"/>
      <c r="G509" s="257"/>
      <c r="H509" s="257"/>
      <c r="I509" s="255"/>
      <c r="J509" s="255"/>
      <c r="K509" s="255"/>
      <c r="L509" s="255"/>
    </row>
    <row r="510" spans="1:12" s="256" customFormat="1" x14ac:dyDescent="0.25">
      <c r="A510" s="122">
        <v>4.0999999999999996</v>
      </c>
      <c r="B510" s="180" t="s">
        <v>239</v>
      </c>
      <c r="C510" s="168"/>
      <c r="D510" s="131"/>
      <c r="E510" s="169"/>
      <c r="F510" s="396"/>
      <c r="G510" s="257"/>
      <c r="H510" s="257"/>
      <c r="I510" s="255"/>
      <c r="J510" s="255"/>
      <c r="K510" s="255"/>
      <c r="L510" s="255"/>
    </row>
    <row r="511" spans="1:12" s="1" customFormat="1" x14ac:dyDescent="0.25">
      <c r="A511" s="384" t="s">
        <v>1012</v>
      </c>
      <c r="B511" s="158" t="s">
        <v>1014</v>
      </c>
      <c r="C511" s="146">
        <v>74</v>
      </c>
      <c r="D511" s="108" t="s">
        <v>74</v>
      </c>
      <c r="E511" s="166"/>
      <c r="F511" s="367">
        <f>E511*C511</f>
        <v>0</v>
      </c>
      <c r="G511" s="257"/>
      <c r="H511" s="257"/>
      <c r="I511" s="19"/>
      <c r="J511" s="19"/>
      <c r="K511" s="19"/>
      <c r="L511" s="19"/>
    </row>
    <row r="512" spans="1:12" s="1" customFormat="1" x14ac:dyDescent="0.25">
      <c r="A512" s="384" t="s">
        <v>1013</v>
      </c>
      <c r="B512" s="158" t="s">
        <v>1015</v>
      </c>
      <c r="C512" s="146">
        <v>20</v>
      </c>
      <c r="D512" s="108" t="s">
        <v>74</v>
      </c>
      <c r="E512" s="166"/>
      <c r="F512" s="367">
        <f>E512*C512</f>
        <v>0</v>
      </c>
      <c r="G512" s="257"/>
      <c r="H512" s="257"/>
      <c r="I512" s="19"/>
      <c r="J512" s="19"/>
      <c r="K512" s="19"/>
      <c r="L512" s="19"/>
    </row>
    <row r="513" spans="1:12" s="1" customFormat="1" x14ac:dyDescent="0.25">
      <c r="A513" s="384"/>
      <c r="B513" s="158"/>
      <c r="C513" s="146"/>
      <c r="D513" s="106"/>
      <c r="E513" s="166"/>
      <c r="F513" s="367"/>
      <c r="G513" s="257"/>
      <c r="H513" s="257"/>
      <c r="I513" s="19"/>
      <c r="J513" s="19"/>
      <c r="K513" s="19"/>
      <c r="L513" s="19"/>
    </row>
    <row r="514" spans="1:12" s="256" customFormat="1" x14ac:dyDescent="0.25">
      <c r="A514" s="122">
        <v>4.2</v>
      </c>
      <c r="B514" s="180" t="s">
        <v>151</v>
      </c>
      <c r="C514" s="168"/>
      <c r="D514" s="131"/>
      <c r="E514" s="169"/>
      <c r="F514" s="396"/>
      <c r="G514" s="257"/>
      <c r="H514" s="257"/>
      <c r="I514" s="255"/>
      <c r="J514" s="255"/>
      <c r="K514" s="255"/>
      <c r="L514" s="255"/>
    </row>
    <row r="515" spans="1:12" s="1" customFormat="1" x14ac:dyDescent="0.25">
      <c r="A515" s="384" t="s">
        <v>1017</v>
      </c>
      <c r="B515" s="158" t="s">
        <v>1016</v>
      </c>
      <c r="C515" s="146">
        <v>1</v>
      </c>
      <c r="D515" s="106" t="s">
        <v>129</v>
      </c>
      <c r="E515" s="166"/>
      <c r="F515" s="367">
        <f>E515*C515</f>
        <v>0</v>
      </c>
      <c r="G515" s="257"/>
      <c r="H515" s="257"/>
      <c r="I515" s="19"/>
      <c r="J515" s="19"/>
      <c r="K515" s="19"/>
      <c r="L515" s="19"/>
    </row>
    <row r="516" spans="1:12" s="1" customFormat="1" x14ac:dyDescent="0.25">
      <c r="A516" s="58"/>
      <c r="B516" s="158"/>
      <c r="C516" s="146"/>
      <c r="D516" s="106"/>
      <c r="E516" s="166"/>
      <c r="F516" s="367"/>
      <c r="G516" s="257"/>
      <c r="H516" s="257"/>
      <c r="I516" s="19"/>
      <c r="J516" s="19"/>
      <c r="K516" s="19"/>
      <c r="L516" s="19"/>
    </row>
    <row r="517" spans="1:12" s="256" customFormat="1" x14ac:dyDescent="0.25">
      <c r="A517" s="122">
        <v>4.3</v>
      </c>
      <c r="B517" s="180" t="s">
        <v>205</v>
      </c>
      <c r="C517" s="168"/>
      <c r="D517" s="131"/>
      <c r="E517" s="169"/>
      <c r="F517" s="396"/>
      <c r="G517" s="257"/>
      <c r="H517" s="257"/>
      <c r="I517" s="255"/>
      <c r="J517" s="255"/>
      <c r="K517" s="255"/>
      <c r="L517" s="255"/>
    </row>
    <row r="518" spans="1:12" s="1" customFormat="1" x14ac:dyDescent="0.25">
      <c r="A518" s="384" t="s">
        <v>1019</v>
      </c>
      <c r="B518" s="158" t="s">
        <v>1018</v>
      </c>
      <c r="C518" s="146">
        <v>4</v>
      </c>
      <c r="D518" s="106" t="s">
        <v>996</v>
      </c>
      <c r="E518" s="166"/>
      <c r="F518" s="367">
        <f>E518*C518</f>
        <v>0</v>
      </c>
      <c r="G518" s="257"/>
      <c r="H518" s="257"/>
      <c r="I518" s="19"/>
      <c r="J518" s="19"/>
      <c r="K518" s="19"/>
      <c r="L518" s="19"/>
    </row>
    <row r="519" spans="1:12" s="1" customFormat="1" x14ac:dyDescent="0.25">
      <c r="A519" s="390"/>
      <c r="B519" s="110" t="s">
        <v>929</v>
      </c>
      <c r="C519" s="290"/>
      <c r="D519" s="291"/>
      <c r="E519" s="283"/>
      <c r="F519" s="361">
        <f>SUM(F424:F518)</f>
        <v>0</v>
      </c>
      <c r="G519" s="257"/>
      <c r="H519" s="257"/>
      <c r="I519" s="19"/>
      <c r="J519" s="19"/>
      <c r="K519" s="19"/>
      <c r="L519" s="19"/>
    </row>
    <row r="520" spans="1:12" s="1" customFormat="1" x14ac:dyDescent="0.25">
      <c r="A520" s="411"/>
      <c r="B520" s="295"/>
      <c r="C520" s="296"/>
      <c r="D520" s="95"/>
      <c r="E520" s="182"/>
      <c r="F520" s="384"/>
      <c r="G520" s="257"/>
      <c r="H520" s="257"/>
      <c r="I520" s="19"/>
      <c r="J520" s="19"/>
      <c r="K520" s="19"/>
      <c r="L520" s="19"/>
    </row>
    <row r="521" spans="1:12" s="262" customFormat="1" x14ac:dyDescent="0.25">
      <c r="A521" s="207" t="s">
        <v>8</v>
      </c>
      <c r="B521" s="217" t="s">
        <v>241</v>
      </c>
      <c r="C521" s="218"/>
      <c r="D521" s="199"/>
      <c r="E521" s="219"/>
      <c r="F521" s="412"/>
      <c r="G521" s="258"/>
      <c r="H521" s="257"/>
    </row>
    <row r="522" spans="1:12" s="1" customFormat="1" x14ac:dyDescent="0.25">
      <c r="A522" s="384"/>
      <c r="B522" s="158"/>
      <c r="C522" s="146"/>
      <c r="D522" s="106"/>
      <c r="E522" s="166"/>
      <c r="F522" s="367"/>
      <c r="G522" s="257"/>
      <c r="H522" s="257"/>
      <c r="I522" s="19"/>
      <c r="J522" s="19"/>
      <c r="K522" s="19"/>
      <c r="L522" s="19"/>
    </row>
    <row r="523" spans="1:12" s="256" customFormat="1" x14ac:dyDescent="0.25">
      <c r="A523" s="122" t="s">
        <v>8</v>
      </c>
      <c r="B523" s="180" t="s">
        <v>242</v>
      </c>
      <c r="C523" s="168"/>
      <c r="D523" s="131"/>
      <c r="E523" s="169"/>
      <c r="F523" s="396"/>
      <c r="G523" s="257"/>
      <c r="H523" s="257"/>
      <c r="I523" s="255"/>
      <c r="J523" s="255"/>
      <c r="K523" s="255"/>
      <c r="L523" s="255"/>
    </row>
    <row r="524" spans="1:12" s="256" customFormat="1" x14ac:dyDescent="0.25">
      <c r="A524" s="122" t="s">
        <v>9</v>
      </c>
      <c r="B524" s="180" t="s">
        <v>10</v>
      </c>
      <c r="C524" s="168"/>
      <c r="D524" s="131"/>
      <c r="E524" s="169"/>
      <c r="F524" s="396"/>
      <c r="G524" s="257"/>
      <c r="H524" s="257"/>
      <c r="I524" s="255"/>
      <c r="J524" s="255"/>
      <c r="K524" s="255"/>
      <c r="L524" s="255"/>
    </row>
    <row r="525" spans="1:12" s="1" customFormat="1" x14ac:dyDescent="0.25">
      <c r="A525" s="384" t="s">
        <v>11</v>
      </c>
      <c r="B525" s="158" t="s">
        <v>12</v>
      </c>
      <c r="C525" s="146">
        <v>2</v>
      </c>
      <c r="D525" s="106" t="s">
        <v>243</v>
      </c>
      <c r="E525" s="166"/>
      <c r="F525" s="367">
        <f>C525*E525</f>
        <v>0</v>
      </c>
      <c r="G525" s="257"/>
      <c r="H525" s="257"/>
      <c r="I525" s="19"/>
      <c r="J525" s="19"/>
      <c r="K525" s="19"/>
      <c r="L525" s="19"/>
    </row>
    <row r="526" spans="1:12" s="1" customFormat="1" x14ac:dyDescent="0.25">
      <c r="A526" s="384"/>
      <c r="B526" s="158"/>
      <c r="C526" s="146"/>
      <c r="D526" s="106"/>
      <c r="E526" s="166"/>
      <c r="F526" s="367"/>
      <c r="G526" s="257"/>
      <c r="H526" s="257"/>
      <c r="I526" s="19"/>
      <c r="J526" s="19"/>
      <c r="K526" s="19"/>
      <c r="L526" s="19"/>
    </row>
    <row r="527" spans="1:12" s="256" customFormat="1" x14ac:dyDescent="0.25">
      <c r="A527" s="122" t="s">
        <v>20</v>
      </c>
      <c r="B527" s="180" t="s">
        <v>54</v>
      </c>
      <c r="C527" s="168"/>
      <c r="D527" s="131"/>
      <c r="E527" s="169"/>
      <c r="F527" s="396"/>
      <c r="G527" s="257"/>
      <c r="H527" s="257"/>
      <c r="I527" s="255"/>
      <c r="J527" s="255"/>
      <c r="K527" s="255"/>
      <c r="L527" s="255"/>
    </row>
    <row r="528" spans="1:12" s="1" customFormat="1" x14ac:dyDescent="0.25">
      <c r="A528" s="384" t="s">
        <v>22</v>
      </c>
      <c r="B528" s="158" t="s">
        <v>55</v>
      </c>
      <c r="C528" s="146">
        <v>5250</v>
      </c>
      <c r="D528" s="106" t="s">
        <v>56</v>
      </c>
      <c r="E528" s="166"/>
      <c r="F528" s="367">
        <f>C528*E528</f>
        <v>0</v>
      </c>
      <c r="G528" s="257"/>
      <c r="H528" s="257"/>
      <c r="I528" s="19"/>
      <c r="J528" s="19"/>
      <c r="K528" s="19"/>
      <c r="L528" s="19"/>
    </row>
    <row r="529" spans="1:12" s="1" customFormat="1" ht="25.5" x14ac:dyDescent="0.25">
      <c r="A529" s="384" t="s">
        <v>24</v>
      </c>
      <c r="B529" s="94" t="s">
        <v>244</v>
      </c>
      <c r="C529" s="146">
        <v>2450</v>
      </c>
      <c r="D529" s="106" t="s">
        <v>28</v>
      </c>
      <c r="E529" s="166"/>
      <c r="F529" s="367">
        <f>C529*E529</f>
        <v>0</v>
      </c>
      <c r="G529" s="257"/>
      <c r="H529" s="257"/>
      <c r="I529" s="19"/>
      <c r="J529" s="19"/>
      <c r="K529" s="19"/>
      <c r="L529" s="19"/>
    </row>
    <row r="530" spans="1:12" s="1" customFormat="1" ht="25.5" x14ac:dyDescent="0.25">
      <c r="A530" s="384" t="s">
        <v>26</v>
      </c>
      <c r="B530" s="94" t="s">
        <v>63</v>
      </c>
      <c r="C530" s="146">
        <v>7350</v>
      </c>
      <c r="D530" s="106" t="s">
        <v>34</v>
      </c>
      <c r="E530" s="166"/>
      <c r="F530" s="367">
        <f>C530*E530</f>
        <v>0</v>
      </c>
      <c r="G530" s="257"/>
      <c r="H530" s="257"/>
      <c r="I530" s="19"/>
      <c r="J530" s="19"/>
      <c r="K530" s="19"/>
      <c r="L530" s="19"/>
    </row>
    <row r="531" spans="1:12" s="1" customFormat="1" x14ac:dyDescent="0.25">
      <c r="A531" s="384"/>
      <c r="B531" s="158"/>
      <c r="C531" s="146"/>
      <c r="D531" s="106"/>
      <c r="E531" s="166"/>
      <c r="F531" s="367"/>
      <c r="G531" s="257"/>
      <c r="H531" s="257"/>
      <c r="I531" s="19"/>
      <c r="J531" s="19"/>
      <c r="K531" s="19"/>
      <c r="L531" s="19"/>
    </row>
    <row r="532" spans="1:12" s="256" customFormat="1" x14ac:dyDescent="0.25">
      <c r="A532" s="122" t="s">
        <v>41</v>
      </c>
      <c r="B532" s="180" t="s">
        <v>245</v>
      </c>
      <c r="C532" s="168"/>
      <c r="D532" s="131"/>
      <c r="E532" s="169"/>
      <c r="F532" s="396"/>
      <c r="G532" s="257"/>
      <c r="H532" s="257"/>
      <c r="I532" s="255"/>
      <c r="J532" s="255"/>
      <c r="K532" s="255"/>
      <c r="L532" s="255"/>
    </row>
    <row r="533" spans="1:12" s="1" customFormat="1" x14ac:dyDescent="0.25">
      <c r="A533" s="384">
        <v>3.1</v>
      </c>
      <c r="B533" s="158" t="s">
        <v>246</v>
      </c>
      <c r="C533" s="146">
        <v>4200</v>
      </c>
      <c r="D533" s="106" t="s">
        <v>60</v>
      </c>
      <c r="E533" s="166"/>
      <c r="F533" s="367">
        <f t="shared" ref="F533" si="26">E533*C533</f>
        <v>0</v>
      </c>
      <c r="G533" s="257"/>
      <c r="H533" s="257"/>
      <c r="I533" s="19"/>
      <c r="J533" s="19"/>
      <c r="K533" s="19"/>
      <c r="L533" s="19"/>
    </row>
    <row r="534" spans="1:12" s="1" customFormat="1" x14ac:dyDescent="0.25">
      <c r="A534" s="384"/>
      <c r="B534" s="158"/>
      <c r="C534" s="146"/>
      <c r="D534" s="106"/>
      <c r="E534" s="166"/>
      <c r="F534" s="367"/>
      <c r="G534" s="257"/>
      <c r="H534" s="257"/>
      <c r="I534" s="19"/>
      <c r="J534" s="19"/>
      <c r="K534" s="19"/>
      <c r="L534" s="19"/>
    </row>
    <row r="535" spans="1:12" s="256" customFormat="1" x14ac:dyDescent="0.25">
      <c r="A535" s="122">
        <v>4</v>
      </c>
      <c r="B535" s="180" t="s">
        <v>247</v>
      </c>
      <c r="C535" s="168"/>
      <c r="D535" s="131"/>
      <c r="E535" s="169"/>
      <c r="F535" s="396"/>
      <c r="G535" s="257"/>
      <c r="H535" s="257"/>
      <c r="I535" s="255"/>
      <c r="J535" s="255"/>
      <c r="K535" s="255"/>
      <c r="L535" s="255"/>
    </row>
    <row r="536" spans="1:12" s="1" customFormat="1" ht="25.5" x14ac:dyDescent="0.25">
      <c r="A536" s="384">
        <v>4.0999999999999996</v>
      </c>
      <c r="B536" s="94" t="s">
        <v>1020</v>
      </c>
      <c r="C536" s="146">
        <v>3500</v>
      </c>
      <c r="D536" s="106" t="s">
        <v>60</v>
      </c>
      <c r="E536" s="166"/>
      <c r="F536" s="367">
        <f>+C536*E536</f>
        <v>0</v>
      </c>
      <c r="G536" s="257"/>
      <c r="H536" s="257"/>
      <c r="I536" s="19"/>
      <c r="J536" s="19"/>
      <c r="K536" s="19"/>
      <c r="L536" s="19"/>
    </row>
    <row r="537" spans="1:12" s="1" customFormat="1" x14ac:dyDescent="0.25">
      <c r="A537" s="384"/>
      <c r="B537" s="158"/>
      <c r="C537" s="146"/>
      <c r="D537" s="106"/>
      <c r="E537" s="166"/>
      <c r="F537" s="367"/>
      <c r="G537" s="257"/>
      <c r="H537" s="257"/>
      <c r="I537" s="19"/>
      <c r="J537" s="19"/>
      <c r="K537" s="19"/>
      <c r="L537" s="19"/>
    </row>
    <row r="538" spans="1:12" s="256" customFormat="1" x14ac:dyDescent="0.25">
      <c r="A538" s="122" t="s">
        <v>190</v>
      </c>
      <c r="B538" s="180" t="s">
        <v>1021</v>
      </c>
      <c r="C538" s="168"/>
      <c r="D538" s="131"/>
      <c r="E538" s="169"/>
      <c r="F538" s="396"/>
      <c r="G538" s="257"/>
      <c r="H538" s="257"/>
      <c r="I538" s="255"/>
      <c r="J538" s="255"/>
      <c r="K538" s="255"/>
      <c r="L538" s="255"/>
    </row>
    <row r="539" spans="1:12" s="1" customFormat="1" x14ac:dyDescent="0.25">
      <c r="A539" s="122">
        <v>1</v>
      </c>
      <c r="B539" s="180" t="s">
        <v>10</v>
      </c>
      <c r="C539" s="146"/>
      <c r="D539" s="106"/>
      <c r="E539" s="166"/>
      <c r="F539" s="367"/>
      <c r="G539" s="257"/>
      <c r="H539" s="257"/>
      <c r="I539" s="19"/>
      <c r="J539" s="19"/>
      <c r="K539" s="19"/>
      <c r="L539" s="19"/>
    </row>
    <row r="540" spans="1:12" s="1" customFormat="1" x14ac:dyDescent="0.25">
      <c r="A540" s="384">
        <v>1.1000000000000001</v>
      </c>
      <c r="B540" s="158" t="s">
        <v>12</v>
      </c>
      <c r="C540" s="146">
        <v>1</v>
      </c>
      <c r="D540" s="106" t="s">
        <v>243</v>
      </c>
      <c r="E540" s="166"/>
      <c r="F540" s="367">
        <f>E540*C540</f>
        <v>0</v>
      </c>
      <c r="G540" s="257"/>
      <c r="H540" s="257"/>
      <c r="I540" s="19"/>
      <c r="J540" s="19"/>
      <c r="K540" s="19"/>
      <c r="L540" s="19"/>
    </row>
    <row r="541" spans="1:12" s="1" customFormat="1" x14ac:dyDescent="0.25">
      <c r="A541" s="410"/>
      <c r="B541" s="311"/>
      <c r="C541" s="326"/>
      <c r="D541" s="325"/>
      <c r="E541" s="324"/>
      <c r="F541" s="371"/>
      <c r="G541" s="257"/>
      <c r="H541" s="257"/>
      <c r="I541" s="19"/>
      <c r="J541" s="19"/>
      <c r="K541" s="19"/>
      <c r="L541" s="19"/>
    </row>
    <row r="542" spans="1:12" s="1" customFormat="1" x14ac:dyDescent="0.25">
      <c r="A542" s="122">
        <v>2</v>
      </c>
      <c r="B542" s="180" t="s">
        <v>54</v>
      </c>
      <c r="C542" s="146"/>
      <c r="D542" s="106"/>
      <c r="E542" s="166"/>
      <c r="F542" s="367"/>
      <c r="G542" s="257"/>
      <c r="H542" s="257"/>
      <c r="I542" s="19"/>
      <c r="J542" s="19"/>
      <c r="K542" s="19"/>
      <c r="L542" s="19"/>
    </row>
    <row r="543" spans="1:12" s="1" customFormat="1" x14ac:dyDescent="0.25">
      <c r="A543" s="384">
        <v>2.1</v>
      </c>
      <c r="B543" s="158" t="s">
        <v>187</v>
      </c>
      <c r="C543" s="146">
        <v>481.25</v>
      </c>
      <c r="D543" s="106" t="s">
        <v>56</v>
      </c>
      <c r="E543" s="166"/>
      <c r="F543" s="367">
        <f>+ROUND(E543*C543,2)</f>
        <v>0</v>
      </c>
      <c r="G543" s="257"/>
      <c r="H543" s="257"/>
      <c r="I543" s="19"/>
      <c r="J543" s="19"/>
      <c r="K543" s="19"/>
      <c r="L543" s="19"/>
    </row>
    <row r="544" spans="1:12" s="1" customFormat="1" x14ac:dyDescent="0.25">
      <c r="A544" s="384">
        <v>2.2000000000000002</v>
      </c>
      <c r="B544" s="158" t="s">
        <v>188</v>
      </c>
      <c r="C544" s="146">
        <v>625.63</v>
      </c>
      <c r="D544" s="106" t="s">
        <v>34</v>
      </c>
      <c r="E544" s="166"/>
      <c r="F544" s="367">
        <f>+ROUND(E544*C544,2)</f>
        <v>0</v>
      </c>
      <c r="G544" s="257"/>
      <c r="H544" s="257"/>
      <c r="I544" s="19"/>
      <c r="J544" s="19"/>
      <c r="K544" s="19"/>
      <c r="L544" s="19"/>
    </row>
    <row r="545" spans="1:12" s="1" customFormat="1" x14ac:dyDescent="0.25">
      <c r="A545" s="384">
        <v>2.2999999999999998</v>
      </c>
      <c r="B545" s="158" t="s">
        <v>223</v>
      </c>
      <c r="C545" s="146">
        <v>341.25</v>
      </c>
      <c r="D545" s="106" t="s">
        <v>129</v>
      </c>
      <c r="E545" s="166"/>
      <c r="F545" s="367">
        <f>+ROUND(E545*C545,2)</f>
        <v>0</v>
      </c>
      <c r="G545" s="257"/>
      <c r="H545" s="257"/>
      <c r="I545" s="19"/>
      <c r="J545" s="19"/>
      <c r="K545" s="19"/>
      <c r="L545" s="19"/>
    </row>
    <row r="546" spans="1:12" s="1" customFormat="1" x14ac:dyDescent="0.25">
      <c r="A546" s="384">
        <v>2.4</v>
      </c>
      <c r="B546" s="158" t="s">
        <v>224</v>
      </c>
      <c r="C546" s="146">
        <v>227.5</v>
      </c>
      <c r="D546" s="106" t="s">
        <v>129</v>
      </c>
      <c r="E546" s="166"/>
      <c r="F546" s="367">
        <f>+ROUND(E546*C546,2)</f>
        <v>0</v>
      </c>
      <c r="G546" s="257"/>
      <c r="H546" s="257"/>
      <c r="I546" s="19"/>
      <c r="J546" s="19"/>
      <c r="K546" s="19"/>
      <c r="L546" s="19"/>
    </row>
    <row r="547" spans="1:12" s="1" customFormat="1" x14ac:dyDescent="0.25">
      <c r="A547" s="384"/>
      <c r="B547" s="158"/>
      <c r="C547" s="146"/>
      <c r="D547" s="106"/>
      <c r="E547" s="166"/>
      <c r="F547" s="367"/>
      <c r="G547" s="257"/>
      <c r="H547" s="257"/>
      <c r="I547" s="19"/>
      <c r="J547" s="19"/>
      <c r="K547" s="19"/>
      <c r="L547" s="19"/>
    </row>
    <row r="548" spans="1:12" s="256" customFormat="1" x14ac:dyDescent="0.25">
      <c r="A548" s="122">
        <v>3</v>
      </c>
      <c r="B548" s="180" t="s">
        <v>250</v>
      </c>
      <c r="C548" s="168"/>
      <c r="D548" s="131"/>
      <c r="E548" s="169"/>
      <c r="F548" s="396"/>
      <c r="G548" s="257"/>
      <c r="H548" s="257"/>
      <c r="I548" s="255"/>
      <c r="J548" s="255"/>
      <c r="K548" s="255"/>
      <c r="L548" s="255"/>
    </row>
    <row r="549" spans="1:12" s="1" customFormat="1" x14ac:dyDescent="0.25">
      <c r="A549" s="384">
        <v>3.1</v>
      </c>
      <c r="B549" s="158" t="s">
        <v>251</v>
      </c>
      <c r="C549" s="146">
        <v>1000</v>
      </c>
      <c r="D549" s="106" t="s">
        <v>60</v>
      </c>
      <c r="E549" s="166"/>
      <c r="F549" s="367">
        <f>+ROUND(E549*C549,2)</f>
        <v>0</v>
      </c>
      <c r="G549" s="257"/>
      <c r="H549" s="257"/>
      <c r="I549" s="19"/>
      <c r="J549" s="19"/>
      <c r="K549" s="19"/>
      <c r="L549" s="19"/>
    </row>
    <row r="550" spans="1:12" s="1" customFormat="1" x14ac:dyDescent="0.25">
      <c r="A550" s="384">
        <v>3.2</v>
      </c>
      <c r="B550" s="158" t="s">
        <v>252</v>
      </c>
      <c r="C550" s="146">
        <v>500</v>
      </c>
      <c r="D550" s="106" t="s">
        <v>53</v>
      </c>
      <c r="E550" s="166"/>
      <c r="F550" s="367">
        <f>+ROUND(E550*C550,2)</f>
        <v>0</v>
      </c>
      <c r="G550" s="257"/>
      <c r="H550" s="257"/>
      <c r="I550" s="19"/>
      <c r="J550" s="19"/>
      <c r="K550" s="19"/>
      <c r="L550" s="19"/>
    </row>
    <row r="551" spans="1:12" s="1" customFormat="1" x14ac:dyDescent="0.25">
      <c r="A551" s="384">
        <v>3.3</v>
      </c>
      <c r="B551" s="158" t="s">
        <v>225</v>
      </c>
      <c r="C551" s="146">
        <v>250</v>
      </c>
      <c r="D551" s="106" t="s">
        <v>53</v>
      </c>
      <c r="E551" s="166"/>
      <c r="F551" s="367">
        <f>+ROUND(E551*C551,2)</f>
        <v>0</v>
      </c>
      <c r="G551" s="257"/>
      <c r="H551" s="257"/>
      <c r="I551" s="19"/>
      <c r="J551" s="19"/>
      <c r="K551" s="19"/>
      <c r="L551" s="19"/>
    </row>
    <row r="552" spans="1:12" s="1" customFormat="1" x14ac:dyDescent="0.25">
      <c r="A552" s="384"/>
      <c r="B552" s="158"/>
      <c r="C552" s="146"/>
      <c r="D552" s="106"/>
      <c r="E552" s="166"/>
      <c r="F552" s="367"/>
      <c r="G552" s="257"/>
      <c r="H552" s="257"/>
      <c r="I552" s="19"/>
      <c r="J552" s="19"/>
      <c r="K552" s="19"/>
      <c r="L552" s="19"/>
    </row>
    <row r="553" spans="1:12" s="256" customFormat="1" x14ac:dyDescent="0.25">
      <c r="A553" s="122">
        <v>4</v>
      </c>
      <c r="B553" s="180" t="s">
        <v>1023</v>
      </c>
      <c r="C553" s="168"/>
      <c r="D553" s="131"/>
      <c r="E553" s="169"/>
      <c r="F553" s="396"/>
      <c r="G553" s="257"/>
      <c r="H553" s="257"/>
      <c r="I553" s="255"/>
      <c r="J553" s="255"/>
      <c r="K553" s="255"/>
      <c r="L553" s="255"/>
    </row>
    <row r="554" spans="1:12" s="1" customFormat="1" ht="25.5" x14ac:dyDescent="0.25">
      <c r="A554" s="384">
        <v>4.0999999999999996</v>
      </c>
      <c r="B554" s="94" t="s">
        <v>1022</v>
      </c>
      <c r="C554" s="146">
        <v>105</v>
      </c>
      <c r="D554" s="106" t="s">
        <v>129</v>
      </c>
      <c r="E554" s="166"/>
      <c r="F554" s="367">
        <f>+C554*E554</f>
        <v>0</v>
      </c>
      <c r="G554" s="257"/>
      <c r="H554" s="257"/>
      <c r="I554" s="19"/>
      <c r="J554" s="19"/>
      <c r="K554" s="19"/>
      <c r="L554" s="19"/>
    </row>
    <row r="555" spans="1:12" s="1" customFormat="1" x14ac:dyDescent="0.25">
      <c r="A555" s="384">
        <v>4.2</v>
      </c>
      <c r="B555" s="158" t="s">
        <v>226</v>
      </c>
      <c r="C555" s="146">
        <v>875</v>
      </c>
      <c r="D555" s="106" t="s">
        <v>60</v>
      </c>
      <c r="E555" s="166"/>
      <c r="F555" s="367">
        <f>+C555*E555</f>
        <v>0</v>
      </c>
      <c r="G555" s="257"/>
      <c r="H555" s="257"/>
      <c r="I555" s="19"/>
      <c r="J555" s="19"/>
      <c r="K555" s="19"/>
      <c r="L555" s="19"/>
    </row>
    <row r="556" spans="1:12" s="1" customFormat="1" x14ac:dyDescent="0.25">
      <c r="A556" s="384"/>
      <c r="B556" s="158"/>
      <c r="C556" s="146"/>
      <c r="D556" s="106"/>
      <c r="E556" s="166"/>
      <c r="F556" s="367"/>
      <c r="G556" s="257"/>
      <c r="H556" s="257"/>
      <c r="I556" s="19"/>
      <c r="J556" s="19"/>
      <c r="K556" s="19"/>
      <c r="L556" s="19"/>
    </row>
    <row r="557" spans="1:12" s="1" customFormat="1" ht="25.5" x14ac:dyDescent="0.25">
      <c r="A557" s="122">
        <v>5</v>
      </c>
      <c r="B557" s="94" t="s">
        <v>1024</v>
      </c>
      <c r="C557" s="146">
        <v>250</v>
      </c>
      <c r="D557" s="106" t="s">
        <v>53</v>
      </c>
      <c r="E557" s="166"/>
      <c r="F557" s="367">
        <f>+ROUND(E557*C557,2)</f>
        <v>0</v>
      </c>
      <c r="G557" s="257"/>
      <c r="H557" s="257"/>
      <c r="I557" s="19"/>
      <c r="J557" s="19"/>
      <c r="K557" s="19"/>
      <c r="L557" s="19"/>
    </row>
    <row r="558" spans="1:12" s="1" customFormat="1" x14ac:dyDescent="0.25">
      <c r="A558" s="384"/>
      <c r="B558" s="158"/>
      <c r="C558" s="146"/>
      <c r="D558" s="106"/>
      <c r="E558" s="166"/>
      <c r="F558" s="367"/>
      <c r="G558" s="257"/>
      <c r="H558" s="257"/>
      <c r="I558" s="19"/>
      <c r="J558" s="19"/>
      <c r="K558" s="19"/>
      <c r="L558" s="19"/>
    </row>
    <row r="559" spans="1:12" s="1" customFormat="1" x14ac:dyDescent="0.25">
      <c r="A559" s="122">
        <v>6</v>
      </c>
      <c r="B559" s="158" t="s">
        <v>253</v>
      </c>
      <c r="C559" s="146">
        <v>250</v>
      </c>
      <c r="D559" s="106" t="s">
        <v>53</v>
      </c>
      <c r="E559" s="166"/>
      <c r="F559" s="367">
        <f>+ROUND(E559*C559,2)</f>
        <v>0</v>
      </c>
      <c r="G559" s="257"/>
      <c r="H559" s="257"/>
      <c r="I559" s="19"/>
      <c r="J559" s="19"/>
      <c r="K559" s="19"/>
      <c r="L559" s="19"/>
    </row>
    <row r="560" spans="1:12" s="1" customFormat="1" x14ac:dyDescent="0.25">
      <c r="A560" s="384"/>
      <c r="B560" s="158"/>
      <c r="C560" s="146"/>
      <c r="D560" s="106"/>
      <c r="E560" s="166"/>
      <c r="F560" s="367"/>
      <c r="G560" s="257"/>
      <c r="H560" s="257"/>
      <c r="I560" s="19"/>
      <c r="J560" s="19"/>
      <c r="K560" s="19"/>
      <c r="L560" s="19"/>
    </row>
    <row r="561" spans="1:12" s="1" customFormat="1" x14ac:dyDescent="0.25">
      <c r="A561" s="122">
        <v>7</v>
      </c>
      <c r="B561" s="158" t="s">
        <v>254</v>
      </c>
      <c r="C561" s="146">
        <v>250</v>
      </c>
      <c r="D561" s="106" t="s">
        <v>53</v>
      </c>
      <c r="E561" s="166"/>
      <c r="F561" s="367">
        <f>+ROUND(E561*C561,2)</f>
        <v>0</v>
      </c>
      <c r="G561" s="257"/>
      <c r="H561" s="257"/>
      <c r="I561" s="19"/>
      <c r="J561" s="19"/>
      <c r="K561" s="19"/>
      <c r="L561" s="19"/>
    </row>
    <row r="562" spans="1:12" s="1" customFormat="1" x14ac:dyDescent="0.25">
      <c r="A562" s="384"/>
      <c r="B562" s="158"/>
      <c r="C562" s="146"/>
      <c r="D562" s="106"/>
      <c r="E562" s="166"/>
      <c r="F562" s="367"/>
      <c r="G562" s="257"/>
      <c r="H562" s="257"/>
      <c r="I562" s="19"/>
      <c r="J562" s="19"/>
      <c r="K562" s="19"/>
      <c r="L562" s="19"/>
    </row>
    <row r="563" spans="1:12" s="256" customFormat="1" x14ac:dyDescent="0.25">
      <c r="A563" s="122" t="s">
        <v>461</v>
      </c>
      <c r="B563" s="180" t="s">
        <v>255</v>
      </c>
      <c r="C563" s="168"/>
      <c r="D563" s="131"/>
      <c r="E563" s="169"/>
      <c r="F563" s="396"/>
      <c r="G563" s="257"/>
      <c r="H563" s="257"/>
      <c r="I563" s="255"/>
      <c r="J563" s="255"/>
      <c r="K563" s="255"/>
      <c r="L563" s="255"/>
    </row>
    <row r="564" spans="1:12" s="1" customFormat="1" x14ac:dyDescent="0.25">
      <c r="A564" s="122">
        <v>1</v>
      </c>
      <c r="B564" s="180" t="s">
        <v>1025</v>
      </c>
      <c r="C564" s="146"/>
      <c r="D564" s="106"/>
      <c r="E564" s="166"/>
      <c r="F564" s="367"/>
      <c r="G564" s="257"/>
      <c r="H564" s="257"/>
      <c r="I564" s="19"/>
      <c r="J564" s="19"/>
      <c r="K564" s="19"/>
      <c r="L564" s="19"/>
    </row>
    <row r="565" spans="1:12" s="1" customFormat="1" x14ac:dyDescent="0.25">
      <c r="A565" s="384">
        <v>1.1000000000000001</v>
      </c>
      <c r="B565" s="158" t="s">
        <v>257</v>
      </c>
      <c r="C565" s="146">
        <v>70000</v>
      </c>
      <c r="D565" s="106" t="s">
        <v>74</v>
      </c>
      <c r="E565" s="166"/>
      <c r="F565" s="367">
        <f t="shared" ref="F565:F567" si="27">E565*C565</f>
        <v>0</v>
      </c>
      <c r="G565" s="257"/>
      <c r="H565" s="257"/>
      <c r="I565" s="19"/>
      <c r="J565" s="19"/>
      <c r="K565" s="19"/>
      <c r="L565" s="19"/>
    </row>
    <row r="566" spans="1:12" s="1" customFormat="1" x14ac:dyDescent="0.25">
      <c r="A566" s="384">
        <v>1.2</v>
      </c>
      <c r="B566" s="158" t="s">
        <v>259</v>
      </c>
      <c r="C566" s="146">
        <v>70000</v>
      </c>
      <c r="D566" s="106" t="s">
        <v>74</v>
      </c>
      <c r="E566" s="166"/>
      <c r="F566" s="367">
        <f t="shared" si="27"/>
        <v>0</v>
      </c>
      <c r="G566" s="257"/>
      <c r="H566" s="257"/>
      <c r="I566" s="19"/>
      <c r="J566" s="19"/>
      <c r="K566" s="19"/>
      <c r="L566" s="19"/>
    </row>
    <row r="567" spans="1:12" s="1" customFormat="1" x14ac:dyDescent="0.25">
      <c r="A567" s="384">
        <v>1.3</v>
      </c>
      <c r="B567" s="158" t="s">
        <v>260</v>
      </c>
      <c r="C567" s="146">
        <v>0.3</v>
      </c>
      <c r="D567" s="106" t="s">
        <v>261</v>
      </c>
      <c r="E567" s="166"/>
      <c r="F567" s="367">
        <f t="shared" si="27"/>
        <v>0</v>
      </c>
      <c r="G567" s="257"/>
      <c r="H567" s="257"/>
      <c r="I567" s="19"/>
      <c r="J567" s="19"/>
      <c r="K567" s="19"/>
      <c r="L567" s="19"/>
    </row>
    <row r="568" spans="1:12" s="1" customFormat="1" x14ac:dyDescent="0.25">
      <c r="A568" s="384"/>
      <c r="B568" s="158"/>
      <c r="C568" s="146"/>
      <c r="D568" s="106"/>
      <c r="E568" s="166"/>
      <c r="F568" s="367"/>
      <c r="G568" s="257"/>
      <c r="H568" s="257"/>
      <c r="I568" s="19"/>
      <c r="J568" s="19"/>
      <c r="K568" s="19"/>
      <c r="L568" s="19"/>
    </row>
    <row r="569" spans="1:12" s="1" customFormat="1" x14ac:dyDescent="0.25">
      <c r="A569" s="122">
        <v>2</v>
      </c>
      <c r="B569" s="180" t="s">
        <v>1026</v>
      </c>
      <c r="C569" s="146"/>
      <c r="D569" s="106"/>
      <c r="E569" s="166"/>
      <c r="F569" s="367"/>
      <c r="G569" s="257"/>
      <c r="H569" s="257"/>
      <c r="I569" s="19"/>
      <c r="J569" s="19"/>
      <c r="K569" s="19"/>
      <c r="L569" s="19"/>
    </row>
    <row r="570" spans="1:12" s="1" customFormat="1" x14ac:dyDescent="0.25">
      <c r="A570" s="384">
        <v>2.1</v>
      </c>
      <c r="B570" s="158" t="s">
        <v>263</v>
      </c>
      <c r="C570" s="146">
        <v>4375</v>
      </c>
      <c r="D570" s="106" t="s">
        <v>60</v>
      </c>
      <c r="E570" s="166"/>
      <c r="F570" s="367">
        <f t="shared" ref="F570:F572" si="28">E570*C570</f>
        <v>0</v>
      </c>
      <c r="G570" s="257"/>
      <c r="H570" s="257"/>
      <c r="I570" s="19"/>
      <c r="J570" s="19"/>
      <c r="K570" s="19"/>
      <c r="L570" s="19"/>
    </row>
    <row r="571" spans="1:12" s="1" customFormat="1" x14ac:dyDescent="0.25">
      <c r="A571" s="384">
        <v>2.2000000000000002</v>
      </c>
      <c r="B571" s="158" t="s">
        <v>1349</v>
      </c>
      <c r="C571" s="146">
        <v>4375</v>
      </c>
      <c r="D571" s="106" t="s">
        <v>258</v>
      </c>
      <c r="E571" s="166"/>
      <c r="F571" s="367">
        <f t="shared" si="28"/>
        <v>0</v>
      </c>
      <c r="G571" s="257"/>
      <c r="H571" s="257"/>
      <c r="I571" s="19"/>
      <c r="J571" s="19"/>
      <c r="K571" s="19"/>
      <c r="L571" s="19"/>
    </row>
    <row r="572" spans="1:12" s="1" customFormat="1" x14ac:dyDescent="0.25">
      <c r="A572" s="384">
        <v>2.2999999999999998</v>
      </c>
      <c r="B572" s="158" t="s">
        <v>260</v>
      </c>
      <c r="C572" s="146">
        <v>0.3</v>
      </c>
      <c r="D572" s="106" t="s">
        <v>261</v>
      </c>
      <c r="E572" s="166"/>
      <c r="F572" s="367">
        <f t="shared" si="28"/>
        <v>0</v>
      </c>
      <c r="G572" s="257"/>
      <c r="H572" s="257"/>
      <c r="I572" s="19"/>
      <c r="J572" s="19"/>
      <c r="K572" s="19"/>
      <c r="L572" s="19"/>
    </row>
    <row r="573" spans="1:12" s="1" customFormat="1" x14ac:dyDescent="0.25">
      <c r="A573" s="384"/>
      <c r="B573" s="158"/>
      <c r="C573" s="146"/>
      <c r="D573" s="106"/>
      <c r="E573" s="166"/>
      <c r="F573" s="367"/>
      <c r="G573" s="257"/>
      <c r="H573" s="257"/>
      <c r="I573" s="19"/>
      <c r="J573" s="19"/>
      <c r="K573" s="19"/>
      <c r="L573" s="19"/>
    </row>
    <row r="574" spans="1:12" s="1" customFormat="1" x14ac:dyDescent="0.25">
      <c r="A574" s="390"/>
      <c r="B574" s="23" t="s">
        <v>1348</v>
      </c>
      <c r="C574" s="290"/>
      <c r="D574" s="298"/>
      <c r="E574" s="283"/>
      <c r="F574" s="357">
        <f>SUM(F525:F573)</f>
        <v>0</v>
      </c>
      <c r="G574" s="257"/>
      <c r="H574" s="257"/>
      <c r="I574" s="19"/>
      <c r="J574" s="19"/>
      <c r="K574" s="19"/>
      <c r="L574" s="19"/>
    </row>
    <row r="575" spans="1:12" s="1" customFormat="1" x14ac:dyDescent="0.25">
      <c r="A575" s="413"/>
      <c r="B575" s="180"/>
      <c r="C575" s="297"/>
      <c r="D575" s="299"/>
      <c r="E575" s="166"/>
      <c r="F575" s="414"/>
      <c r="G575" s="257"/>
      <c r="H575" s="257"/>
      <c r="I575" s="19"/>
      <c r="J575" s="19"/>
      <c r="K575" s="19"/>
      <c r="L575" s="19"/>
    </row>
    <row r="576" spans="1:12" s="253" customFormat="1" x14ac:dyDescent="0.25">
      <c r="A576" s="415" t="s">
        <v>240</v>
      </c>
      <c r="B576" s="190" t="s">
        <v>266</v>
      </c>
      <c r="C576" s="220"/>
      <c r="D576" s="221"/>
      <c r="E576" s="222"/>
      <c r="F576" s="416"/>
      <c r="G576" s="258"/>
      <c r="H576" s="257"/>
    </row>
    <row r="577" spans="1:12" s="1" customFormat="1" x14ac:dyDescent="0.25">
      <c r="A577" s="417"/>
      <c r="B577" s="13"/>
      <c r="C577" s="14"/>
      <c r="D577" s="15"/>
      <c r="E577" s="16"/>
      <c r="F577" s="418"/>
      <c r="G577" s="257"/>
      <c r="H577" s="257"/>
      <c r="I577" s="19"/>
      <c r="J577" s="19"/>
      <c r="K577" s="19"/>
      <c r="L577" s="19"/>
    </row>
    <row r="578" spans="1:12" s="1" customFormat="1" x14ac:dyDescent="0.25">
      <c r="A578" s="122">
        <v>1</v>
      </c>
      <c r="B578" s="180" t="s">
        <v>186</v>
      </c>
      <c r="C578" s="146">
        <v>6</v>
      </c>
      <c r="D578" s="106" t="s">
        <v>730</v>
      </c>
      <c r="E578" s="166"/>
      <c r="F578" s="367">
        <f>+ROUND(E578*C578,2)</f>
        <v>0</v>
      </c>
      <c r="G578" s="257"/>
      <c r="H578" s="257"/>
      <c r="I578" s="19"/>
      <c r="J578" s="19"/>
      <c r="K578" s="19"/>
      <c r="L578" s="19"/>
    </row>
    <row r="579" spans="1:12" s="1" customFormat="1" x14ac:dyDescent="0.25">
      <c r="A579" s="419"/>
      <c r="B579" s="183"/>
      <c r="C579" s="14"/>
      <c r="D579" s="15"/>
      <c r="E579" s="16"/>
      <c r="F579" s="420"/>
      <c r="G579" s="257"/>
      <c r="H579" s="257"/>
      <c r="I579" s="19"/>
      <c r="J579" s="19"/>
      <c r="K579" s="19"/>
      <c r="L579" s="19"/>
    </row>
    <row r="580" spans="1:12" s="1" customFormat="1" x14ac:dyDescent="0.25">
      <c r="A580" s="122" t="s">
        <v>20</v>
      </c>
      <c r="B580" s="180" t="s">
        <v>54</v>
      </c>
      <c r="C580" s="146"/>
      <c r="D580" s="106"/>
      <c r="E580" s="166"/>
      <c r="F580" s="367"/>
      <c r="G580" s="257"/>
      <c r="H580" s="257"/>
      <c r="I580" s="19"/>
      <c r="J580" s="19"/>
      <c r="K580" s="19"/>
      <c r="L580" s="19"/>
    </row>
    <row r="581" spans="1:12" s="1" customFormat="1" x14ac:dyDescent="0.25">
      <c r="A581" s="376" t="s">
        <v>22</v>
      </c>
      <c r="B581" s="33" t="s">
        <v>187</v>
      </c>
      <c r="C581" s="76">
        <v>1188</v>
      </c>
      <c r="D581" s="35" t="s">
        <v>56</v>
      </c>
      <c r="E581" s="83"/>
      <c r="F581" s="345">
        <f t="shared" ref="F581:F585" si="29">+ROUND(E581*C581,2)</f>
        <v>0</v>
      </c>
      <c r="G581" s="257"/>
      <c r="H581" s="257"/>
      <c r="I581" s="19"/>
      <c r="J581" s="19"/>
      <c r="K581" s="19"/>
      <c r="L581" s="19"/>
    </row>
    <row r="582" spans="1:12" s="1" customFormat="1" x14ac:dyDescent="0.25">
      <c r="A582" s="376" t="s">
        <v>24</v>
      </c>
      <c r="B582" s="33" t="s">
        <v>188</v>
      </c>
      <c r="C582" s="76">
        <v>1544.4</v>
      </c>
      <c r="D582" s="35" t="s">
        <v>34</v>
      </c>
      <c r="E582" s="83"/>
      <c r="F582" s="345">
        <f t="shared" si="29"/>
        <v>0</v>
      </c>
      <c r="G582" s="257"/>
      <c r="H582" s="257"/>
      <c r="I582" s="19"/>
      <c r="J582" s="19"/>
      <c r="K582" s="19"/>
      <c r="L582" s="19"/>
    </row>
    <row r="583" spans="1:12" s="1" customFormat="1" x14ac:dyDescent="0.25">
      <c r="A583" s="376" t="s">
        <v>26</v>
      </c>
      <c r="B583" s="33" t="s">
        <v>189</v>
      </c>
      <c r="C583" s="76">
        <v>8191.82</v>
      </c>
      <c r="D583" s="35" t="s">
        <v>31</v>
      </c>
      <c r="E583" s="83"/>
      <c r="F583" s="345">
        <f t="shared" si="29"/>
        <v>0</v>
      </c>
      <c r="G583" s="257"/>
      <c r="H583" s="257"/>
      <c r="I583" s="19"/>
      <c r="J583" s="19"/>
      <c r="K583" s="19"/>
      <c r="L583" s="19"/>
    </row>
    <row r="584" spans="1:12" s="1" customFormat="1" x14ac:dyDescent="0.25">
      <c r="A584" s="376" t="s">
        <v>29</v>
      </c>
      <c r="B584" s="33" t="s">
        <v>223</v>
      </c>
      <c r="C584" s="76">
        <v>702</v>
      </c>
      <c r="D584" s="35" t="s">
        <v>129</v>
      </c>
      <c r="E584" s="83"/>
      <c r="F584" s="345">
        <f t="shared" si="29"/>
        <v>0</v>
      </c>
      <c r="G584" s="257"/>
      <c r="H584" s="257"/>
      <c r="I584" s="19"/>
      <c r="J584" s="19"/>
      <c r="K584" s="19"/>
      <c r="L584" s="19"/>
    </row>
    <row r="585" spans="1:12" s="1" customFormat="1" x14ac:dyDescent="0.25">
      <c r="A585" s="376" t="s">
        <v>32</v>
      </c>
      <c r="B585" s="33" t="s">
        <v>224</v>
      </c>
      <c r="C585" s="76">
        <v>468</v>
      </c>
      <c r="D585" s="35" t="s">
        <v>129</v>
      </c>
      <c r="E585" s="83"/>
      <c r="F585" s="345">
        <f t="shared" si="29"/>
        <v>0</v>
      </c>
      <c r="G585" s="257"/>
      <c r="H585" s="257"/>
      <c r="I585" s="19"/>
      <c r="J585" s="19"/>
      <c r="K585" s="19"/>
      <c r="L585" s="19"/>
    </row>
    <row r="586" spans="1:12" s="1" customFormat="1" x14ac:dyDescent="0.25">
      <c r="A586" s="421"/>
      <c r="B586" s="17"/>
      <c r="C586" s="76"/>
      <c r="D586" s="35"/>
      <c r="E586" s="83"/>
      <c r="F586" s="345"/>
      <c r="G586" s="257"/>
      <c r="H586" s="257"/>
      <c r="I586" s="19"/>
      <c r="J586" s="19"/>
      <c r="K586" s="19"/>
      <c r="L586" s="19"/>
    </row>
    <row r="587" spans="1:12" s="1" customFormat="1" x14ac:dyDescent="0.25">
      <c r="A587" s="122" t="s">
        <v>41</v>
      </c>
      <c r="B587" s="180" t="s">
        <v>250</v>
      </c>
      <c r="C587" s="146"/>
      <c r="D587" s="106"/>
      <c r="E587" s="166"/>
      <c r="F587" s="367"/>
      <c r="G587" s="257"/>
      <c r="H587" s="257"/>
      <c r="I587" s="19"/>
      <c r="J587" s="19"/>
      <c r="K587" s="19"/>
      <c r="L587" s="19"/>
    </row>
    <row r="588" spans="1:12" s="1" customFormat="1" x14ac:dyDescent="0.25">
      <c r="A588" s="392" t="s">
        <v>43</v>
      </c>
      <c r="B588" s="33" t="s">
        <v>225</v>
      </c>
      <c r="C588" s="76">
        <v>720</v>
      </c>
      <c r="D588" s="35" t="s">
        <v>53</v>
      </c>
      <c r="E588" s="83"/>
      <c r="F588" s="345">
        <f>+ROUND(E588*C588,2)</f>
        <v>0</v>
      </c>
      <c r="G588" s="257"/>
      <c r="H588" s="257"/>
      <c r="I588" s="19"/>
      <c r="J588" s="19"/>
      <c r="K588" s="19"/>
      <c r="L588" s="19"/>
    </row>
    <row r="589" spans="1:12" s="1" customFormat="1" x14ac:dyDescent="0.25">
      <c r="A589" s="422"/>
      <c r="B589" s="17"/>
      <c r="C589" s="76"/>
      <c r="D589" s="35"/>
      <c r="E589" s="83"/>
      <c r="F589" s="345"/>
      <c r="G589" s="257"/>
      <c r="H589" s="257"/>
      <c r="I589" s="19"/>
      <c r="J589" s="19"/>
      <c r="K589" s="19"/>
      <c r="L589" s="19"/>
    </row>
    <row r="590" spans="1:12" s="1" customFormat="1" x14ac:dyDescent="0.25">
      <c r="A590" s="122" t="s">
        <v>66</v>
      </c>
      <c r="B590" s="180" t="s">
        <v>267</v>
      </c>
      <c r="C590" s="146"/>
      <c r="D590" s="106"/>
      <c r="E590" s="166"/>
      <c r="F590" s="367"/>
      <c r="G590" s="257"/>
      <c r="H590" s="257"/>
      <c r="I590" s="19"/>
      <c r="J590" s="19"/>
      <c r="K590" s="19"/>
      <c r="L590" s="19"/>
    </row>
    <row r="591" spans="1:12" s="1" customFormat="1" x14ac:dyDescent="0.25">
      <c r="A591" s="392" t="s">
        <v>68</v>
      </c>
      <c r="B591" s="33" t="s">
        <v>187</v>
      </c>
      <c r="C591" s="76">
        <v>693</v>
      </c>
      <c r="D591" s="35" t="s">
        <v>56</v>
      </c>
      <c r="E591" s="83"/>
      <c r="F591" s="345">
        <f t="shared" ref="F591:F594" si="30">+ROUND(E591*C591,2)</f>
        <v>0</v>
      </c>
      <c r="G591" s="257"/>
      <c r="H591" s="257"/>
      <c r="I591" s="19"/>
      <c r="J591" s="19"/>
      <c r="K591" s="19"/>
      <c r="L591" s="19"/>
    </row>
    <row r="592" spans="1:12" s="1" customFormat="1" x14ac:dyDescent="0.25">
      <c r="A592" s="392" t="s">
        <v>154</v>
      </c>
      <c r="B592" s="33" t="s">
        <v>188</v>
      </c>
      <c r="C592" s="76">
        <v>900.9</v>
      </c>
      <c r="D592" s="35" t="s">
        <v>34</v>
      </c>
      <c r="E592" s="83"/>
      <c r="F592" s="345">
        <f t="shared" si="30"/>
        <v>0</v>
      </c>
      <c r="G592" s="257"/>
      <c r="H592" s="257"/>
      <c r="I592" s="19"/>
      <c r="J592" s="19"/>
      <c r="K592" s="19"/>
      <c r="L592" s="19"/>
    </row>
    <row r="593" spans="1:12" s="1" customFormat="1" x14ac:dyDescent="0.25">
      <c r="A593" s="392" t="s">
        <v>156</v>
      </c>
      <c r="B593" s="33" t="s">
        <v>223</v>
      </c>
      <c r="C593" s="76">
        <v>491.4</v>
      </c>
      <c r="D593" s="35" t="s">
        <v>129</v>
      </c>
      <c r="E593" s="83"/>
      <c r="F593" s="345">
        <f t="shared" si="30"/>
        <v>0</v>
      </c>
      <c r="G593" s="257"/>
      <c r="H593" s="257"/>
      <c r="I593" s="19"/>
      <c r="J593" s="19"/>
      <c r="K593" s="19"/>
      <c r="L593" s="19"/>
    </row>
    <row r="594" spans="1:12" s="1" customFormat="1" x14ac:dyDescent="0.25">
      <c r="A594" s="392" t="s">
        <v>227</v>
      </c>
      <c r="B594" s="33" t="s">
        <v>224</v>
      </c>
      <c r="C594" s="76">
        <v>327.60000000000002</v>
      </c>
      <c r="D594" s="35" t="s">
        <v>129</v>
      </c>
      <c r="E594" s="83"/>
      <c r="F594" s="345">
        <f t="shared" si="30"/>
        <v>0</v>
      </c>
      <c r="G594" s="257"/>
      <c r="H594" s="257"/>
      <c r="I594" s="19"/>
      <c r="J594" s="19"/>
      <c r="K594" s="19"/>
      <c r="L594" s="19"/>
    </row>
    <row r="595" spans="1:12" s="1" customFormat="1" x14ac:dyDescent="0.25">
      <c r="A595" s="422"/>
      <c r="B595" s="13"/>
      <c r="C595" s="76"/>
      <c r="D595" s="35"/>
      <c r="E595" s="83"/>
      <c r="F595" s="345"/>
      <c r="G595" s="257"/>
      <c r="H595" s="257"/>
      <c r="I595" s="19"/>
      <c r="J595" s="19"/>
      <c r="K595" s="19"/>
      <c r="L595" s="19"/>
    </row>
    <row r="596" spans="1:12" s="1" customFormat="1" x14ac:dyDescent="0.25">
      <c r="A596" s="122">
        <v>4.5</v>
      </c>
      <c r="B596" s="180" t="s">
        <v>1028</v>
      </c>
      <c r="C596" s="146"/>
      <c r="D596" s="106"/>
      <c r="E596" s="166"/>
      <c r="F596" s="367"/>
      <c r="G596" s="257"/>
      <c r="H596" s="257"/>
      <c r="I596" s="19"/>
      <c r="J596" s="19"/>
      <c r="K596" s="19"/>
      <c r="L596" s="19"/>
    </row>
    <row r="597" spans="1:12" s="1" customFormat="1" ht="25.5" x14ac:dyDescent="0.25">
      <c r="A597" s="382" t="s">
        <v>1030</v>
      </c>
      <c r="B597" s="33" t="s">
        <v>1029</v>
      </c>
      <c r="C597" s="76">
        <v>324</v>
      </c>
      <c r="D597" s="35" t="s">
        <v>129</v>
      </c>
      <c r="E597" s="83"/>
      <c r="F597" s="345">
        <f>+C597*E597</f>
        <v>0</v>
      </c>
      <c r="G597" s="257"/>
      <c r="H597" s="257"/>
      <c r="I597" s="19"/>
      <c r="J597" s="19"/>
      <c r="K597" s="19"/>
      <c r="L597" s="19"/>
    </row>
    <row r="598" spans="1:12" s="1" customFormat="1" x14ac:dyDescent="0.25">
      <c r="A598" s="392" t="s">
        <v>1031</v>
      </c>
      <c r="B598" s="33" t="s">
        <v>1035</v>
      </c>
      <c r="C598" s="76">
        <v>2160</v>
      </c>
      <c r="D598" s="106" t="s">
        <v>60</v>
      </c>
      <c r="E598" s="83"/>
      <c r="F598" s="345">
        <f>+C598*E598</f>
        <v>0</v>
      </c>
      <c r="G598" s="257"/>
      <c r="H598" s="257"/>
      <c r="I598" s="19"/>
      <c r="J598" s="19"/>
      <c r="K598" s="19"/>
      <c r="L598" s="19"/>
    </row>
    <row r="599" spans="1:12" s="1" customFormat="1" x14ac:dyDescent="0.25">
      <c r="A599" s="392"/>
      <c r="B599" s="33"/>
      <c r="C599" s="76"/>
      <c r="D599" s="106"/>
      <c r="E599" s="83"/>
      <c r="F599" s="345"/>
      <c r="G599" s="257"/>
      <c r="H599" s="257"/>
      <c r="I599" s="19"/>
      <c r="J599" s="19"/>
      <c r="K599" s="19"/>
      <c r="L599" s="19"/>
    </row>
    <row r="600" spans="1:12" s="1" customFormat="1" x14ac:dyDescent="0.25">
      <c r="A600" s="423" t="s">
        <v>1032</v>
      </c>
      <c r="B600" s="127" t="s">
        <v>1033</v>
      </c>
      <c r="C600" s="76">
        <v>126</v>
      </c>
      <c r="D600" s="35" t="s">
        <v>129</v>
      </c>
      <c r="E600" s="83"/>
      <c r="F600" s="345">
        <f>+C600*E600</f>
        <v>0</v>
      </c>
      <c r="G600" s="257"/>
      <c r="H600" s="257"/>
      <c r="I600" s="19"/>
      <c r="J600" s="19"/>
      <c r="K600" s="19"/>
      <c r="L600" s="19"/>
    </row>
    <row r="601" spans="1:12" s="1" customFormat="1" x14ac:dyDescent="0.25">
      <c r="A601" s="392" t="s">
        <v>1036</v>
      </c>
      <c r="B601" s="33" t="s">
        <v>1034</v>
      </c>
      <c r="C601" s="76">
        <v>840</v>
      </c>
      <c r="D601" s="106" t="s">
        <v>60</v>
      </c>
      <c r="E601" s="83"/>
      <c r="F601" s="345">
        <f>+C601*E601</f>
        <v>0</v>
      </c>
      <c r="G601" s="257"/>
      <c r="H601" s="257"/>
      <c r="I601" s="19"/>
      <c r="J601" s="19"/>
      <c r="K601" s="19"/>
      <c r="L601" s="19"/>
    </row>
    <row r="602" spans="1:12" s="1" customFormat="1" x14ac:dyDescent="0.25">
      <c r="A602" s="424"/>
      <c r="B602" s="332"/>
      <c r="C602" s="333"/>
      <c r="D602" s="334"/>
      <c r="E602" s="335"/>
      <c r="F602" s="425"/>
      <c r="G602" s="257"/>
      <c r="H602" s="257"/>
      <c r="I602" s="19"/>
      <c r="J602" s="19"/>
      <c r="K602" s="19"/>
      <c r="L602" s="19"/>
    </row>
    <row r="603" spans="1:12" s="1" customFormat="1" x14ac:dyDescent="0.25">
      <c r="A603" s="122">
        <v>4.5999999999999996</v>
      </c>
      <c r="B603" s="180" t="s">
        <v>1037</v>
      </c>
      <c r="C603" s="146"/>
      <c r="D603" s="106"/>
      <c r="E603" s="166"/>
      <c r="F603" s="367"/>
      <c r="G603" s="257"/>
      <c r="H603" s="257"/>
      <c r="I603" s="19"/>
      <c r="J603" s="19"/>
      <c r="K603" s="19"/>
      <c r="L603" s="19"/>
    </row>
    <row r="604" spans="1:12" s="1" customFormat="1" ht="25.5" x14ac:dyDescent="0.25">
      <c r="A604" s="392" t="s">
        <v>1038</v>
      </c>
      <c r="B604" s="33" t="s">
        <v>170</v>
      </c>
      <c r="C604" s="76">
        <v>40</v>
      </c>
      <c r="D604" s="35" t="s">
        <v>74</v>
      </c>
      <c r="E604" s="83"/>
      <c r="F604" s="345">
        <f>C604*E604</f>
        <v>0</v>
      </c>
      <c r="G604" s="257"/>
      <c r="H604" s="257"/>
      <c r="I604" s="19"/>
      <c r="J604" s="19"/>
      <c r="K604" s="19"/>
      <c r="L604" s="19"/>
    </row>
    <row r="605" spans="1:12" s="1" customFormat="1" ht="38.25" x14ac:dyDescent="0.25">
      <c r="A605" s="392" t="s">
        <v>1039</v>
      </c>
      <c r="B605" s="33" t="s">
        <v>171</v>
      </c>
      <c r="C605" s="76">
        <v>40</v>
      </c>
      <c r="D605" s="35" t="s">
        <v>74</v>
      </c>
      <c r="E605" s="83"/>
      <c r="F605" s="345">
        <f t="shared" ref="F605" si="31">C605*E605</f>
        <v>0</v>
      </c>
      <c r="G605" s="257"/>
      <c r="H605" s="257"/>
      <c r="I605" s="19"/>
      <c r="J605" s="19"/>
      <c r="K605" s="19"/>
      <c r="L605" s="19"/>
    </row>
    <row r="606" spans="1:12" s="1" customFormat="1" x14ac:dyDescent="0.25">
      <c r="A606" s="392" t="s">
        <v>1040</v>
      </c>
      <c r="B606" s="33" t="s">
        <v>176</v>
      </c>
      <c r="C606" s="76">
        <v>21.6</v>
      </c>
      <c r="D606" s="35" t="s">
        <v>129</v>
      </c>
      <c r="E606" s="83"/>
      <c r="F606" s="345">
        <f t="shared" ref="F606:F610" si="32">+E606*C606</f>
        <v>0</v>
      </c>
      <c r="G606" s="257"/>
      <c r="H606" s="257"/>
      <c r="I606" s="19"/>
      <c r="J606" s="19"/>
      <c r="K606" s="19"/>
      <c r="L606" s="19"/>
    </row>
    <row r="607" spans="1:12" s="1" customFormat="1" x14ac:dyDescent="0.25">
      <c r="A607" s="392" t="s">
        <v>1041</v>
      </c>
      <c r="B607" s="33" t="s">
        <v>177</v>
      </c>
      <c r="C607" s="76">
        <v>40</v>
      </c>
      <c r="D607" s="35" t="s">
        <v>74</v>
      </c>
      <c r="E607" s="83"/>
      <c r="F607" s="345">
        <f t="shared" si="32"/>
        <v>0</v>
      </c>
      <c r="G607" s="257"/>
      <c r="H607" s="257"/>
      <c r="I607" s="19"/>
      <c r="J607" s="19"/>
      <c r="K607" s="19"/>
      <c r="L607" s="19"/>
    </row>
    <row r="608" spans="1:12" s="1" customFormat="1" x14ac:dyDescent="0.25">
      <c r="A608" s="392" t="s">
        <v>1042</v>
      </c>
      <c r="B608" s="33" t="s">
        <v>178</v>
      </c>
      <c r="C608" s="76">
        <v>40</v>
      </c>
      <c r="D608" s="35" t="s">
        <v>74</v>
      </c>
      <c r="E608" s="83"/>
      <c r="F608" s="345">
        <f t="shared" si="32"/>
        <v>0</v>
      </c>
      <c r="G608" s="257"/>
      <c r="H608" s="257"/>
      <c r="I608" s="19"/>
      <c r="J608" s="19"/>
      <c r="K608" s="19"/>
      <c r="L608" s="19"/>
    </row>
    <row r="609" spans="1:12" s="1" customFormat="1" x14ac:dyDescent="0.25">
      <c r="A609" s="392" t="s">
        <v>1043</v>
      </c>
      <c r="B609" s="33" t="s">
        <v>179</v>
      </c>
      <c r="C609" s="76">
        <v>5</v>
      </c>
      <c r="D609" s="35" t="s">
        <v>74</v>
      </c>
      <c r="E609" s="83"/>
      <c r="F609" s="345">
        <f t="shared" si="32"/>
        <v>0</v>
      </c>
      <c r="G609" s="257"/>
      <c r="H609" s="257"/>
      <c r="I609" s="19"/>
      <c r="J609" s="19"/>
      <c r="K609" s="19"/>
      <c r="L609" s="19"/>
    </row>
    <row r="610" spans="1:12" s="1" customFormat="1" x14ac:dyDescent="0.25">
      <c r="A610" s="392" t="s">
        <v>1044</v>
      </c>
      <c r="B610" s="33" t="s">
        <v>180</v>
      </c>
      <c r="C610" s="76">
        <v>5</v>
      </c>
      <c r="D610" s="35" t="s">
        <v>74</v>
      </c>
      <c r="E610" s="83"/>
      <c r="F610" s="345">
        <f t="shared" si="32"/>
        <v>0</v>
      </c>
      <c r="G610" s="257"/>
      <c r="H610" s="257"/>
      <c r="I610" s="19"/>
      <c r="J610" s="19"/>
      <c r="K610" s="19"/>
      <c r="L610" s="19"/>
    </row>
    <row r="611" spans="1:12" s="1" customFormat="1" ht="25.5" x14ac:dyDescent="0.25">
      <c r="A611" s="392" t="s">
        <v>1045</v>
      </c>
      <c r="B611" s="33" t="s">
        <v>268</v>
      </c>
      <c r="C611" s="76">
        <v>2</v>
      </c>
      <c r="D611" s="35" t="s">
        <v>74</v>
      </c>
      <c r="E611" s="83"/>
      <c r="F611" s="345">
        <f t="shared" ref="F611" si="33">+C611*E611</f>
        <v>0</v>
      </c>
      <c r="G611" s="257"/>
      <c r="H611" s="257"/>
      <c r="I611" s="19"/>
      <c r="J611" s="19"/>
      <c r="K611" s="19"/>
      <c r="L611" s="19"/>
    </row>
    <row r="612" spans="1:12" s="1" customFormat="1" x14ac:dyDescent="0.25">
      <c r="A612" s="90"/>
      <c r="B612" s="98"/>
      <c r="C612" s="76"/>
      <c r="D612" s="35"/>
      <c r="E612" s="83"/>
      <c r="F612" s="345"/>
      <c r="G612" s="257"/>
      <c r="H612" s="257"/>
      <c r="I612" s="19"/>
      <c r="J612" s="19"/>
      <c r="K612" s="19"/>
      <c r="L612" s="19"/>
    </row>
    <row r="613" spans="1:12" s="1" customFormat="1" x14ac:dyDescent="0.25">
      <c r="A613" s="122">
        <v>4.7</v>
      </c>
      <c r="B613" s="180" t="s">
        <v>269</v>
      </c>
      <c r="C613" s="146"/>
      <c r="D613" s="106"/>
      <c r="E613" s="166"/>
      <c r="F613" s="367"/>
      <c r="G613" s="257"/>
      <c r="H613" s="257"/>
      <c r="I613" s="19"/>
      <c r="J613" s="19"/>
      <c r="K613" s="19"/>
      <c r="L613" s="19"/>
    </row>
    <row r="614" spans="1:12" s="1" customFormat="1" x14ac:dyDescent="0.25">
      <c r="A614" s="122" t="s">
        <v>1049</v>
      </c>
      <c r="B614" s="180" t="s">
        <v>270</v>
      </c>
      <c r="C614" s="146"/>
      <c r="D614" s="106"/>
      <c r="E614" s="166"/>
      <c r="F614" s="367"/>
      <c r="G614" s="257"/>
      <c r="H614" s="257"/>
      <c r="I614" s="19"/>
      <c r="J614" s="19"/>
      <c r="K614" s="19"/>
      <c r="L614" s="19"/>
    </row>
    <row r="615" spans="1:12" s="1" customFormat="1" ht="25.5" x14ac:dyDescent="0.25">
      <c r="A615" s="385" t="s">
        <v>1050</v>
      </c>
      <c r="B615" s="33" t="s">
        <v>1053</v>
      </c>
      <c r="C615" s="76">
        <v>2160</v>
      </c>
      <c r="D615" s="106" t="s">
        <v>60</v>
      </c>
      <c r="E615" s="83"/>
      <c r="F615" s="345">
        <f>+C615*E615</f>
        <v>0</v>
      </c>
      <c r="G615" s="257"/>
      <c r="H615" s="257"/>
      <c r="I615" s="19"/>
      <c r="J615" s="19"/>
      <c r="K615" s="19"/>
      <c r="L615" s="19"/>
    </row>
    <row r="616" spans="1:12" s="1" customFormat="1" ht="25.5" x14ac:dyDescent="0.25">
      <c r="A616" s="385" t="s">
        <v>1051</v>
      </c>
      <c r="B616" s="33" t="s">
        <v>1054</v>
      </c>
      <c r="C616" s="76">
        <v>2160</v>
      </c>
      <c r="D616" s="106" t="s">
        <v>60</v>
      </c>
      <c r="E616" s="83"/>
      <c r="F616" s="345">
        <f>+C616*E616</f>
        <v>0</v>
      </c>
      <c r="G616" s="257"/>
      <c r="H616" s="257"/>
      <c r="I616" s="19"/>
      <c r="J616" s="19"/>
      <c r="K616" s="19"/>
      <c r="L616" s="19"/>
    </row>
    <row r="617" spans="1:12" s="1" customFormat="1" x14ac:dyDescent="0.25">
      <c r="A617" s="426"/>
      <c r="B617" s="92"/>
      <c r="C617" s="76"/>
      <c r="D617" s="35"/>
      <c r="E617" s="83"/>
      <c r="F617" s="345"/>
      <c r="G617" s="257"/>
      <c r="H617" s="257"/>
      <c r="I617" s="19"/>
      <c r="J617" s="19"/>
      <c r="K617" s="19"/>
      <c r="L617" s="19"/>
    </row>
    <row r="618" spans="1:12" s="1" customFormat="1" x14ac:dyDescent="0.25">
      <c r="A618" s="122" t="s">
        <v>1052</v>
      </c>
      <c r="B618" s="180" t="s">
        <v>271</v>
      </c>
      <c r="C618" s="146"/>
      <c r="D618" s="106"/>
      <c r="E618" s="166"/>
      <c r="F618" s="367"/>
      <c r="G618" s="257"/>
      <c r="H618" s="257"/>
      <c r="I618" s="19"/>
      <c r="J618" s="19"/>
      <c r="K618" s="19"/>
      <c r="L618" s="19"/>
    </row>
    <row r="619" spans="1:12" s="1" customFormat="1" ht="25.5" x14ac:dyDescent="0.25">
      <c r="A619" s="385" t="s">
        <v>1055</v>
      </c>
      <c r="B619" s="33" t="s">
        <v>1053</v>
      </c>
      <c r="C619" s="76">
        <v>1260</v>
      </c>
      <c r="D619" s="106" t="s">
        <v>60</v>
      </c>
      <c r="E619" s="83"/>
      <c r="F619" s="345">
        <f>+C619*E619</f>
        <v>0</v>
      </c>
      <c r="G619" s="257"/>
      <c r="H619" s="257"/>
      <c r="I619" s="19"/>
      <c r="J619" s="19"/>
      <c r="K619" s="19"/>
      <c r="L619" s="19"/>
    </row>
    <row r="620" spans="1:12" s="1" customFormat="1" ht="25.5" x14ac:dyDescent="0.25">
      <c r="A620" s="385" t="s">
        <v>1056</v>
      </c>
      <c r="B620" s="33" t="s">
        <v>1054</v>
      </c>
      <c r="C620" s="76">
        <v>1260</v>
      </c>
      <c r="D620" s="106" t="s">
        <v>60</v>
      </c>
      <c r="E620" s="83"/>
      <c r="F620" s="345">
        <f>+C620*E620</f>
        <v>0</v>
      </c>
      <c r="G620" s="257"/>
      <c r="H620" s="257"/>
      <c r="I620" s="19"/>
      <c r="J620" s="19"/>
      <c r="K620" s="19"/>
      <c r="L620" s="19"/>
    </row>
    <row r="621" spans="1:12" s="1" customFormat="1" x14ac:dyDescent="0.25">
      <c r="A621" s="385"/>
      <c r="B621" s="33"/>
      <c r="C621" s="76"/>
      <c r="D621" s="35"/>
      <c r="E621" s="83"/>
      <c r="F621" s="345"/>
      <c r="G621" s="257"/>
      <c r="H621" s="257"/>
      <c r="I621" s="19"/>
      <c r="J621" s="19"/>
      <c r="K621" s="19"/>
      <c r="L621" s="19"/>
    </row>
    <row r="622" spans="1:12" s="1" customFormat="1" ht="25.5" x14ac:dyDescent="0.25">
      <c r="A622" s="122">
        <v>4.8</v>
      </c>
      <c r="B622" s="33" t="s">
        <v>1046</v>
      </c>
      <c r="C622" s="76">
        <v>360</v>
      </c>
      <c r="D622" s="35" t="s">
        <v>53</v>
      </c>
      <c r="E622" s="83"/>
      <c r="F622" s="345">
        <f>+ROUND(E622*C622,2)</f>
        <v>0</v>
      </c>
      <c r="G622" s="257"/>
      <c r="H622" s="257"/>
      <c r="I622" s="19"/>
      <c r="J622" s="19"/>
      <c r="K622" s="19"/>
      <c r="L622" s="19"/>
    </row>
    <row r="623" spans="1:12" s="1" customFormat="1" x14ac:dyDescent="0.25">
      <c r="A623" s="122"/>
      <c r="B623" s="180"/>
      <c r="C623" s="146"/>
      <c r="D623" s="106"/>
      <c r="E623" s="166"/>
      <c r="F623" s="367"/>
      <c r="G623" s="257"/>
      <c r="H623" s="257"/>
      <c r="I623" s="19"/>
      <c r="J623" s="19"/>
      <c r="K623" s="19"/>
      <c r="L623" s="19"/>
    </row>
    <row r="624" spans="1:12" s="1" customFormat="1" x14ac:dyDescent="0.25">
      <c r="A624" s="122">
        <v>4.9000000000000004</v>
      </c>
      <c r="B624" s="72" t="s">
        <v>1047</v>
      </c>
      <c r="C624" s="76">
        <v>360</v>
      </c>
      <c r="D624" s="35" t="s">
        <v>53</v>
      </c>
      <c r="E624" s="83"/>
      <c r="F624" s="345">
        <f>+ROUND(E624*C624,2)</f>
        <v>0</v>
      </c>
      <c r="G624" s="257"/>
      <c r="H624" s="257"/>
      <c r="I624" s="19"/>
      <c r="J624" s="19"/>
      <c r="K624" s="19"/>
      <c r="L624" s="19"/>
    </row>
    <row r="625" spans="1:12" s="1" customFormat="1" x14ac:dyDescent="0.25">
      <c r="A625" s="122"/>
      <c r="B625" s="33"/>
      <c r="C625" s="76"/>
      <c r="D625" s="35"/>
      <c r="E625" s="83"/>
      <c r="F625" s="345"/>
      <c r="G625" s="257"/>
      <c r="H625" s="257"/>
      <c r="I625" s="19"/>
      <c r="J625" s="19"/>
      <c r="K625" s="19"/>
      <c r="L625" s="19"/>
    </row>
    <row r="626" spans="1:12" s="1" customFormat="1" ht="25.5" x14ac:dyDescent="0.25">
      <c r="A626" s="427">
        <v>4.0999999999999996</v>
      </c>
      <c r="B626" s="10" t="s">
        <v>1048</v>
      </c>
      <c r="C626" s="76">
        <v>360</v>
      </c>
      <c r="D626" s="35" t="s">
        <v>53</v>
      </c>
      <c r="E626" s="83"/>
      <c r="F626" s="345">
        <f>+ROUND(E626*C626,2)</f>
        <v>0</v>
      </c>
      <c r="G626" s="257"/>
      <c r="H626" s="257"/>
      <c r="I626" s="19"/>
      <c r="J626" s="19"/>
      <c r="K626" s="19"/>
      <c r="L626" s="19"/>
    </row>
    <row r="627" spans="1:12" s="1" customFormat="1" x14ac:dyDescent="0.25">
      <c r="A627" s="68"/>
      <c r="B627" s="68"/>
      <c r="C627" s="68"/>
      <c r="D627" s="68"/>
      <c r="E627" s="68"/>
      <c r="F627" s="80"/>
      <c r="G627" s="257"/>
      <c r="H627" s="257"/>
      <c r="I627" s="19"/>
      <c r="J627" s="19"/>
      <c r="K627" s="19"/>
      <c r="L627" s="19"/>
    </row>
    <row r="628" spans="1:12" s="1" customFormat="1" x14ac:dyDescent="0.25">
      <c r="A628" s="390"/>
      <c r="B628" s="110" t="s">
        <v>1027</v>
      </c>
      <c r="C628" s="290"/>
      <c r="D628" s="291"/>
      <c r="E628" s="283"/>
      <c r="F628" s="361">
        <f>SUM(F578:F627)</f>
        <v>0</v>
      </c>
      <c r="G628" s="257"/>
      <c r="H628" s="257"/>
      <c r="I628" s="19"/>
      <c r="J628" s="19"/>
      <c r="K628" s="19"/>
      <c r="L628" s="19"/>
    </row>
    <row r="629" spans="1:12" s="1" customFormat="1" ht="10.5" customHeight="1" x14ac:dyDescent="0.25">
      <c r="A629" s="428"/>
      <c r="B629" s="282"/>
      <c r="C629" s="282"/>
      <c r="D629" s="282"/>
      <c r="E629" s="68"/>
      <c r="F629" s="80"/>
      <c r="G629" s="257"/>
      <c r="H629" s="257"/>
      <c r="I629" s="19"/>
      <c r="J629" s="19"/>
      <c r="K629" s="19"/>
      <c r="L629" s="19"/>
    </row>
    <row r="630" spans="1:12" s="253" customFormat="1" x14ac:dyDescent="0.25">
      <c r="A630" s="119" t="s">
        <v>265</v>
      </c>
      <c r="B630" s="197" t="s">
        <v>273</v>
      </c>
      <c r="C630" s="119"/>
      <c r="D630" s="119"/>
      <c r="E630" s="119"/>
      <c r="F630" s="120"/>
      <c r="G630" s="258"/>
      <c r="H630" s="257"/>
    </row>
    <row r="631" spans="1:12" s="253" customFormat="1" x14ac:dyDescent="0.25">
      <c r="A631" s="224"/>
      <c r="B631" s="223"/>
      <c r="C631" s="224"/>
      <c r="D631" s="225"/>
      <c r="E631" s="226"/>
      <c r="F631" s="224"/>
      <c r="G631" s="258"/>
      <c r="H631" s="257"/>
    </row>
    <row r="632" spans="1:12" s="1" customFormat="1" x14ac:dyDescent="0.25">
      <c r="A632" s="429" t="s">
        <v>9</v>
      </c>
      <c r="B632" s="29" t="s">
        <v>10</v>
      </c>
      <c r="C632" s="30"/>
      <c r="D632" s="31"/>
      <c r="E632" s="32"/>
      <c r="F632" s="430"/>
      <c r="G632" s="257"/>
      <c r="H632" s="257"/>
      <c r="I632" s="19"/>
      <c r="J632" s="19"/>
      <c r="K632" s="19"/>
      <c r="L632" s="19"/>
    </row>
    <row r="633" spans="1:12" s="1" customFormat="1" x14ac:dyDescent="0.25">
      <c r="A633" s="431" t="s">
        <v>11</v>
      </c>
      <c r="B633" s="33" t="s">
        <v>274</v>
      </c>
      <c r="C633" s="34">
        <f t="array" ref="C633">4401*35%</f>
        <v>1540.35</v>
      </c>
      <c r="D633" s="27" t="s">
        <v>60</v>
      </c>
      <c r="E633" s="34"/>
      <c r="F633" s="432">
        <f t="array" ref="F633">C633*E633</f>
        <v>0</v>
      </c>
      <c r="G633" s="257"/>
      <c r="H633" s="257"/>
      <c r="I633" s="19"/>
      <c r="J633" s="19"/>
      <c r="K633" s="19"/>
      <c r="L633" s="19"/>
    </row>
    <row r="634" spans="1:12" s="1" customFormat="1" x14ac:dyDescent="0.25">
      <c r="A634" s="431" t="s">
        <v>13</v>
      </c>
      <c r="B634" s="33" t="s">
        <v>275</v>
      </c>
      <c r="C634" s="34">
        <f t="array" ref="C634">C633*0.2</f>
        <v>308.07</v>
      </c>
      <c r="D634" s="35" t="s">
        <v>129</v>
      </c>
      <c r="E634" s="34"/>
      <c r="F634" s="345">
        <f t="array" ref="F634">E634*C634</f>
        <v>0</v>
      </c>
      <c r="G634" s="257"/>
      <c r="H634" s="257"/>
      <c r="I634" s="19"/>
      <c r="J634" s="19"/>
      <c r="K634" s="19"/>
      <c r="L634" s="19"/>
    </row>
    <row r="635" spans="1:12" s="1" customFormat="1" x14ac:dyDescent="0.25">
      <c r="A635" s="431" t="s">
        <v>16</v>
      </c>
      <c r="B635" s="33" t="s">
        <v>276</v>
      </c>
      <c r="C635" s="34">
        <v>16</v>
      </c>
      <c r="D635" s="36" t="s">
        <v>1132</v>
      </c>
      <c r="E635" s="34"/>
      <c r="F635" s="345">
        <f t="array" ref="F635">E635*C635</f>
        <v>0</v>
      </c>
      <c r="G635" s="257"/>
      <c r="H635" s="257"/>
      <c r="I635" s="19"/>
      <c r="J635" s="19"/>
      <c r="K635" s="19"/>
      <c r="L635" s="19"/>
    </row>
    <row r="636" spans="1:12" s="1" customFormat="1" x14ac:dyDescent="0.25">
      <c r="A636" s="431"/>
      <c r="B636" s="37"/>
      <c r="C636" s="34"/>
      <c r="D636" s="38"/>
      <c r="E636" s="34"/>
      <c r="F636" s="345"/>
      <c r="G636" s="257"/>
      <c r="H636" s="257"/>
      <c r="I636" s="19"/>
      <c r="J636" s="19"/>
      <c r="K636" s="19"/>
      <c r="L636" s="19"/>
    </row>
    <row r="637" spans="1:12" s="1" customFormat="1" x14ac:dyDescent="0.25">
      <c r="A637" s="429" t="s">
        <v>20</v>
      </c>
      <c r="B637" s="29" t="s">
        <v>186</v>
      </c>
      <c r="C637" s="34"/>
      <c r="D637" s="31"/>
      <c r="E637" s="34"/>
      <c r="F637" s="345"/>
      <c r="G637" s="257"/>
      <c r="H637" s="257"/>
      <c r="I637" s="19"/>
      <c r="J637" s="19"/>
      <c r="K637" s="19"/>
      <c r="L637" s="19"/>
    </row>
    <row r="638" spans="1:12" s="1" customFormat="1" x14ac:dyDescent="0.25">
      <c r="A638" s="431" t="s">
        <v>22</v>
      </c>
      <c r="B638" s="39" t="s">
        <v>1133</v>
      </c>
      <c r="C638" s="34">
        <v>2</v>
      </c>
      <c r="D638" s="36" t="s">
        <v>243</v>
      </c>
      <c r="E638" s="34"/>
      <c r="F638" s="345">
        <f t="array" ref="F638">E638*C638</f>
        <v>0</v>
      </c>
      <c r="G638" s="257"/>
      <c r="H638" s="257"/>
      <c r="I638" s="19"/>
      <c r="J638" s="19"/>
      <c r="K638" s="19"/>
      <c r="L638" s="19"/>
    </row>
    <row r="639" spans="1:12" s="1" customFormat="1" x14ac:dyDescent="0.25">
      <c r="A639" s="431"/>
      <c r="B639" s="40"/>
      <c r="C639" s="34"/>
      <c r="D639" s="41"/>
      <c r="E639" s="34"/>
      <c r="F639" s="345"/>
      <c r="G639" s="257"/>
      <c r="H639" s="257"/>
      <c r="I639" s="19"/>
      <c r="J639" s="19"/>
      <c r="K639" s="19"/>
      <c r="L639" s="19"/>
    </row>
    <row r="640" spans="1:12" s="1" customFormat="1" x14ac:dyDescent="0.25">
      <c r="A640" s="429" t="s">
        <v>41</v>
      </c>
      <c r="B640" s="29" t="s">
        <v>54</v>
      </c>
      <c r="C640" s="34"/>
      <c r="D640" s="31"/>
      <c r="E640" s="34"/>
      <c r="F640" s="345"/>
      <c r="G640" s="257"/>
      <c r="H640" s="257"/>
      <c r="I640" s="19"/>
      <c r="J640" s="19"/>
      <c r="K640" s="19"/>
      <c r="L640" s="19"/>
    </row>
    <row r="641" spans="1:12" s="1" customFormat="1" x14ac:dyDescent="0.25">
      <c r="A641" s="431" t="s">
        <v>43</v>
      </c>
      <c r="B641" s="39" t="s">
        <v>278</v>
      </c>
      <c r="C641" s="34">
        <f t="array" ref="C641">6674*0.6</f>
        <v>4004.4</v>
      </c>
      <c r="D641" s="35" t="s">
        <v>129</v>
      </c>
      <c r="E641" s="34"/>
      <c r="F641" s="345">
        <f t="array" ref="F641">C641*E641</f>
        <v>0</v>
      </c>
      <c r="G641" s="257"/>
      <c r="H641" s="257"/>
      <c r="I641" s="19"/>
      <c r="J641" s="19"/>
      <c r="K641" s="19"/>
      <c r="L641" s="19"/>
    </row>
    <row r="642" spans="1:12" s="1" customFormat="1" x14ac:dyDescent="0.25">
      <c r="A642" s="431" t="s">
        <v>44</v>
      </c>
      <c r="B642" s="39" t="s">
        <v>279</v>
      </c>
      <c r="C642" s="34">
        <f t="array" ref="C642">C641*1.3</f>
        <v>5205.72</v>
      </c>
      <c r="D642" s="35" t="s">
        <v>129</v>
      </c>
      <c r="E642" s="34"/>
      <c r="F642" s="345">
        <f t="array" ref="F642">E642*C642</f>
        <v>0</v>
      </c>
      <c r="G642" s="257"/>
      <c r="H642" s="257"/>
      <c r="I642" s="19"/>
      <c r="J642" s="19"/>
      <c r="K642" s="19"/>
      <c r="L642" s="19"/>
    </row>
    <row r="643" spans="1:12" s="1" customFormat="1" x14ac:dyDescent="0.25">
      <c r="A643" s="431" t="s">
        <v>45</v>
      </c>
      <c r="B643" s="42" t="s">
        <v>280</v>
      </c>
      <c r="C643" s="34">
        <f t="array" ref="C643">6674*0.4</f>
        <v>2669.6</v>
      </c>
      <c r="D643" s="35" t="s">
        <v>129</v>
      </c>
      <c r="E643" s="34"/>
      <c r="F643" s="345">
        <f t="array" ref="F643">C643*E643</f>
        <v>0</v>
      </c>
      <c r="G643" s="257"/>
      <c r="H643" s="257"/>
      <c r="I643" s="19"/>
      <c r="J643" s="19"/>
      <c r="K643" s="19"/>
      <c r="L643" s="19"/>
    </row>
    <row r="644" spans="1:12" s="1" customFormat="1" ht="7.5" customHeight="1" x14ac:dyDescent="0.25">
      <c r="A644" s="431"/>
      <c r="B644" s="37"/>
      <c r="C644" s="34"/>
      <c r="D644" s="41"/>
      <c r="E644" s="34"/>
      <c r="F644" s="345"/>
      <c r="G644" s="257"/>
      <c r="H644" s="257"/>
      <c r="I644" s="19"/>
      <c r="J644" s="19"/>
      <c r="K644" s="19"/>
      <c r="L644" s="19"/>
    </row>
    <row r="645" spans="1:12" s="1" customFormat="1" x14ac:dyDescent="0.25">
      <c r="A645" s="429" t="s">
        <v>66</v>
      </c>
      <c r="B645" s="29" t="s">
        <v>281</v>
      </c>
      <c r="C645" s="34"/>
      <c r="D645" s="31"/>
      <c r="E645" s="32"/>
      <c r="F645" s="345"/>
      <c r="G645" s="257"/>
      <c r="H645" s="257"/>
      <c r="I645" s="19"/>
      <c r="J645" s="19"/>
      <c r="K645" s="19"/>
      <c r="L645" s="19"/>
    </row>
    <row r="646" spans="1:12" s="1" customFormat="1" x14ac:dyDescent="0.25">
      <c r="A646" s="429">
        <v>4.0999999999999996</v>
      </c>
      <c r="B646" s="29" t="s">
        <v>282</v>
      </c>
      <c r="C646" s="30"/>
      <c r="D646" s="31"/>
      <c r="E646" s="32"/>
      <c r="F646" s="345"/>
      <c r="G646" s="257"/>
      <c r="H646" s="257"/>
      <c r="I646" s="19"/>
      <c r="J646" s="19"/>
      <c r="K646" s="19"/>
      <c r="L646" s="19"/>
    </row>
    <row r="647" spans="1:12" s="1" customFormat="1" x14ac:dyDescent="0.25">
      <c r="A647" s="429" t="s">
        <v>1012</v>
      </c>
      <c r="B647" s="11" t="s">
        <v>54</v>
      </c>
      <c r="C647" s="34"/>
      <c r="D647" s="31"/>
      <c r="E647" s="34"/>
      <c r="F647" s="345"/>
      <c r="G647" s="257"/>
      <c r="H647" s="257"/>
      <c r="I647" s="19"/>
      <c r="J647" s="19"/>
      <c r="K647" s="19"/>
      <c r="L647" s="19"/>
    </row>
    <row r="648" spans="1:12" s="1" customFormat="1" x14ac:dyDescent="0.25">
      <c r="A648" s="431" t="s">
        <v>1058</v>
      </c>
      <c r="B648" s="39" t="s">
        <v>283</v>
      </c>
      <c r="C648" s="34">
        <v>405.53</v>
      </c>
      <c r="D648" s="35" t="s">
        <v>129</v>
      </c>
      <c r="E648" s="34"/>
      <c r="F648" s="345">
        <f t="array" ref="F648">E648*C648</f>
        <v>0</v>
      </c>
      <c r="G648" s="257"/>
      <c r="H648" s="257"/>
      <c r="I648" s="19"/>
      <c r="J648" s="19"/>
      <c r="K648" s="19"/>
      <c r="L648" s="19"/>
    </row>
    <row r="649" spans="1:12" s="1" customFormat="1" x14ac:dyDescent="0.25">
      <c r="A649" s="431" t="s">
        <v>1059</v>
      </c>
      <c r="B649" s="39" t="s">
        <v>284</v>
      </c>
      <c r="C649" s="34">
        <v>138.6</v>
      </c>
      <c r="D649" s="35" t="s">
        <v>129</v>
      </c>
      <c r="E649" s="34"/>
      <c r="F649" s="345">
        <f t="array" ref="F649">E649*C649</f>
        <v>0</v>
      </c>
      <c r="G649" s="257"/>
      <c r="H649" s="257"/>
      <c r="I649" s="19"/>
      <c r="J649" s="19"/>
      <c r="K649" s="19"/>
      <c r="L649" s="19"/>
    </row>
    <row r="650" spans="1:12" s="1" customFormat="1" x14ac:dyDescent="0.25">
      <c r="A650" s="431" t="s">
        <v>1060</v>
      </c>
      <c r="B650" s="39" t="s">
        <v>285</v>
      </c>
      <c r="C650" s="34">
        <f t="array" ref="C650">(C648+C649)*1.3</f>
        <v>707.37</v>
      </c>
      <c r="D650" s="35" t="s">
        <v>129</v>
      </c>
      <c r="E650" s="34"/>
      <c r="F650" s="345">
        <f t="array" ref="F650">E650*C650</f>
        <v>0</v>
      </c>
      <c r="G650" s="257"/>
      <c r="H650" s="257"/>
      <c r="I650" s="19"/>
      <c r="J650" s="19"/>
      <c r="K650" s="19"/>
      <c r="L650" s="19"/>
    </row>
    <row r="651" spans="1:12" s="1" customFormat="1" ht="9" customHeight="1" x14ac:dyDescent="0.25">
      <c r="A651" s="431"/>
      <c r="B651" s="39"/>
      <c r="C651" s="34"/>
      <c r="D651" s="433"/>
      <c r="E651" s="34"/>
      <c r="F651" s="345"/>
      <c r="G651" s="257"/>
      <c r="H651" s="257"/>
      <c r="I651" s="19"/>
      <c r="J651" s="19"/>
      <c r="K651" s="19"/>
      <c r="L651" s="19"/>
    </row>
    <row r="652" spans="1:12" s="1" customFormat="1" ht="25.5" x14ac:dyDescent="0.25">
      <c r="A652" s="434" t="s">
        <v>1013</v>
      </c>
      <c r="B652" s="47" t="s">
        <v>286</v>
      </c>
      <c r="C652" s="34">
        <v>1</v>
      </c>
      <c r="D652" s="43" t="s">
        <v>74</v>
      </c>
      <c r="E652" s="34"/>
      <c r="F652" s="345">
        <f t="array" ref="F652">C652*E652</f>
        <v>0</v>
      </c>
      <c r="G652" s="257"/>
      <c r="H652" s="257"/>
      <c r="I652" s="19"/>
      <c r="J652" s="19"/>
      <c r="K652" s="19"/>
      <c r="L652" s="19"/>
    </row>
    <row r="653" spans="1:12" s="1" customFormat="1" x14ac:dyDescent="0.25">
      <c r="A653" s="431"/>
      <c r="B653" s="40"/>
      <c r="C653" s="34"/>
      <c r="D653" s="41"/>
      <c r="E653" s="34"/>
      <c r="F653" s="345"/>
      <c r="G653" s="257"/>
      <c r="H653" s="257"/>
      <c r="I653" s="19"/>
      <c r="J653" s="19"/>
      <c r="K653" s="19"/>
      <c r="L653" s="19"/>
    </row>
    <row r="654" spans="1:12" s="1" customFormat="1" x14ac:dyDescent="0.25">
      <c r="A654" s="429" t="s">
        <v>154</v>
      </c>
      <c r="B654" s="29" t="s">
        <v>287</v>
      </c>
      <c r="C654" s="34"/>
      <c r="D654" s="31"/>
      <c r="E654" s="32"/>
      <c r="F654" s="345"/>
      <c r="G654" s="257"/>
      <c r="H654" s="257"/>
      <c r="I654" s="19"/>
      <c r="J654" s="19"/>
      <c r="K654" s="19"/>
      <c r="L654" s="19"/>
    </row>
    <row r="655" spans="1:12" s="1" customFormat="1" x14ac:dyDescent="0.25">
      <c r="A655" s="429" t="s">
        <v>1017</v>
      </c>
      <c r="B655" s="11" t="s">
        <v>54</v>
      </c>
      <c r="C655" s="34"/>
      <c r="D655" s="31"/>
      <c r="E655" s="34"/>
      <c r="F655" s="345"/>
      <c r="G655" s="257"/>
      <c r="H655" s="257"/>
      <c r="I655" s="19"/>
      <c r="J655" s="19"/>
      <c r="K655" s="19"/>
      <c r="L655" s="19"/>
    </row>
    <row r="656" spans="1:12" s="1" customFormat="1" x14ac:dyDescent="0.25">
      <c r="A656" s="431" t="s">
        <v>1062</v>
      </c>
      <c r="B656" s="39" t="s">
        <v>284</v>
      </c>
      <c r="C656" s="34">
        <f t="array" ref="C656">2.7*4.25*6.9</f>
        <v>79.180000000000007</v>
      </c>
      <c r="D656" s="35" t="s">
        <v>129</v>
      </c>
      <c r="E656" s="34"/>
      <c r="F656" s="345">
        <f t="array" ref="F656">E656*C656</f>
        <v>0</v>
      </c>
      <c r="G656" s="257"/>
      <c r="H656" s="257"/>
      <c r="I656" s="19"/>
      <c r="J656" s="19"/>
      <c r="K656" s="19"/>
      <c r="L656" s="19"/>
    </row>
    <row r="657" spans="1:12" s="1" customFormat="1" x14ac:dyDescent="0.25">
      <c r="A657" s="435" t="s">
        <v>1134</v>
      </c>
      <c r="B657" s="436" t="s">
        <v>285</v>
      </c>
      <c r="C657" s="437">
        <f t="array" ref="C657">C656*1.3</f>
        <v>102.93</v>
      </c>
      <c r="D657" s="438" t="s">
        <v>129</v>
      </c>
      <c r="E657" s="437"/>
      <c r="F657" s="578">
        <f t="array" ref="F657">E657*C657</f>
        <v>0</v>
      </c>
      <c r="G657" s="257"/>
      <c r="H657" s="257"/>
      <c r="I657" s="19"/>
      <c r="J657" s="19"/>
      <c r="K657" s="19"/>
      <c r="L657" s="19"/>
    </row>
    <row r="658" spans="1:12" s="1" customFormat="1" x14ac:dyDescent="0.25">
      <c r="A658" s="431"/>
      <c r="B658" s="39"/>
      <c r="C658" s="34"/>
      <c r="D658" s="35"/>
      <c r="E658" s="34"/>
      <c r="F658" s="345"/>
      <c r="G658" s="257"/>
      <c r="H658" s="257"/>
      <c r="I658" s="19"/>
      <c r="J658" s="19"/>
      <c r="K658" s="19"/>
      <c r="L658" s="19"/>
    </row>
    <row r="659" spans="1:12" s="1" customFormat="1" x14ac:dyDescent="0.25">
      <c r="A659" s="429" t="s">
        <v>1063</v>
      </c>
      <c r="B659" s="12" t="s">
        <v>1074</v>
      </c>
      <c r="C659" s="34"/>
      <c r="D659" s="35"/>
      <c r="E659" s="34"/>
      <c r="F659" s="345"/>
      <c r="G659" s="257"/>
      <c r="H659" s="257"/>
      <c r="I659" s="19"/>
      <c r="J659" s="19"/>
      <c r="K659" s="19"/>
      <c r="L659" s="19"/>
    </row>
    <row r="660" spans="1:12" s="1" customFormat="1" x14ac:dyDescent="0.25">
      <c r="A660" s="431" t="s">
        <v>1135</v>
      </c>
      <c r="B660" s="39" t="s">
        <v>288</v>
      </c>
      <c r="C660" s="34">
        <f t="array" ref="C660">(1.8*1.6*0.2)*2</f>
        <v>1.1499999999999999</v>
      </c>
      <c r="D660" s="35" t="s">
        <v>129</v>
      </c>
      <c r="E660" s="34"/>
      <c r="F660" s="345">
        <f t="array" ref="F660">E660*C660</f>
        <v>0</v>
      </c>
      <c r="G660" s="257"/>
      <c r="H660" s="257"/>
      <c r="I660" s="19"/>
      <c r="J660" s="19"/>
      <c r="K660" s="19"/>
      <c r="L660" s="19"/>
    </row>
    <row r="661" spans="1:12" s="1" customFormat="1" x14ac:dyDescent="0.25">
      <c r="A661" s="431" t="s">
        <v>1136</v>
      </c>
      <c r="B661" s="39" t="s">
        <v>289</v>
      </c>
      <c r="C661" s="34">
        <f t="array" ref="C661">((6.9*2.7*0.25)*2)+((4.25*2.7*0.25)*2)</f>
        <v>15.05</v>
      </c>
      <c r="D661" s="35" t="s">
        <v>129</v>
      </c>
      <c r="E661" s="34"/>
      <c r="F661" s="345">
        <f t="array" ref="F661">E661*C661</f>
        <v>0</v>
      </c>
      <c r="G661" s="257"/>
      <c r="H661" s="257"/>
      <c r="I661" s="19"/>
      <c r="J661" s="19"/>
      <c r="K661" s="19"/>
      <c r="L661" s="19"/>
    </row>
    <row r="662" spans="1:12" s="1" customFormat="1" x14ac:dyDescent="0.25">
      <c r="A662" s="431" t="s">
        <v>1137</v>
      </c>
      <c r="B662" s="39" t="s">
        <v>290</v>
      </c>
      <c r="C662" s="312">
        <f t="array" ref="C662">6.9*4.25*0.25</f>
        <v>7.33</v>
      </c>
      <c r="D662" s="35" t="s">
        <v>129</v>
      </c>
      <c r="E662" s="34"/>
      <c r="F662" s="345">
        <f t="array" ref="F662">E662*C662</f>
        <v>0</v>
      </c>
      <c r="G662" s="257"/>
      <c r="H662" s="257"/>
      <c r="I662" s="19"/>
      <c r="J662" s="19"/>
      <c r="K662" s="19"/>
      <c r="L662" s="19"/>
    </row>
    <row r="663" spans="1:12" s="1" customFormat="1" x14ac:dyDescent="0.25">
      <c r="A663" s="431" t="s">
        <v>1138</v>
      </c>
      <c r="B663" s="39" t="s">
        <v>291</v>
      </c>
      <c r="C663" s="34">
        <f t="array" ref="C663">0.25*0.78*0.25</f>
        <v>0.05</v>
      </c>
      <c r="D663" s="313" t="s">
        <v>129</v>
      </c>
      <c r="E663" s="34"/>
      <c r="F663" s="345">
        <f t="array" ref="F663">E663*C663</f>
        <v>0</v>
      </c>
      <c r="G663" s="257"/>
      <c r="H663" s="257"/>
      <c r="I663" s="19"/>
      <c r="J663" s="19"/>
      <c r="K663" s="19"/>
      <c r="L663" s="19"/>
    </row>
    <row r="664" spans="1:12" s="1" customFormat="1" x14ac:dyDescent="0.25">
      <c r="A664" s="431" t="s">
        <v>1139</v>
      </c>
      <c r="B664" s="39" t="s">
        <v>292</v>
      </c>
      <c r="C664" s="34">
        <v>1</v>
      </c>
      <c r="D664" s="36" t="s">
        <v>74</v>
      </c>
      <c r="E664" s="34"/>
      <c r="F664" s="345">
        <f t="array" ref="F664">E664*C664</f>
        <v>0</v>
      </c>
      <c r="G664" s="257"/>
      <c r="H664" s="257"/>
      <c r="I664" s="19"/>
      <c r="J664" s="19"/>
      <c r="K664" s="19"/>
      <c r="L664" s="19"/>
    </row>
    <row r="665" spans="1:12" s="1" customFormat="1" x14ac:dyDescent="0.25">
      <c r="A665" s="431" t="s">
        <v>1140</v>
      </c>
      <c r="B665" s="39" t="s">
        <v>293</v>
      </c>
      <c r="C665" s="34">
        <v>0.18</v>
      </c>
      <c r="D665" s="35" t="s">
        <v>129</v>
      </c>
      <c r="E665" s="34"/>
      <c r="F665" s="345">
        <f t="array" ref="F665">E665*C665</f>
        <v>0</v>
      </c>
      <c r="G665" s="257"/>
      <c r="H665" s="257"/>
      <c r="I665" s="19"/>
      <c r="J665" s="19"/>
      <c r="K665" s="19"/>
      <c r="L665" s="19"/>
    </row>
    <row r="666" spans="1:12" s="1" customFormat="1" x14ac:dyDescent="0.25">
      <c r="A666" s="431"/>
      <c r="B666" s="39"/>
      <c r="C666" s="34"/>
      <c r="D666" s="433"/>
      <c r="E666" s="34"/>
      <c r="F666" s="345"/>
      <c r="G666" s="257"/>
      <c r="H666" s="257"/>
      <c r="I666" s="19"/>
      <c r="J666" s="19"/>
      <c r="K666" s="19"/>
      <c r="L666" s="19"/>
    </row>
    <row r="667" spans="1:12" s="1" customFormat="1" x14ac:dyDescent="0.25">
      <c r="A667" s="429" t="s">
        <v>1064</v>
      </c>
      <c r="B667" s="8" t="s">
        <v>523</v>
      </c>
      <c r="C667" s="34"/>
      <c r="D667" s="41"/>
      <c r="E667" s="34"/>
      <c r="F667" s="345"/>
      <c r="G667" s="257"/>
      <c r="H667" s="257"/>
      <c r="I667" s="19"/>
      <c r="J667" s="19"/>
      <c r="K667" s="19"/>
      <c r="L667" s="19"/>
    </row>
    <row r="668" spans="1:12" s="1" customFormat="1" x14ac:dyDescent="0.25">
      <c r="A668" s="431" t="s">
        <v>1141</v>
      </c>
      <c r="B668" s="39" t="s">
        <v>294</v>
      </c>
      <c r="C668" s="34">
        <f t="array" ref="C668">(6.9+4.25+6.9+4.25)*2</f>
        <v>44.6</v>
      </c>
      <c r="D668" s="36" t="s">
        <v>53</v>
      </c>
      <c r="E668" s="34"/>
      <c r="F668" s="345">
        <f t="array" ref="F668">E668*C668</f>
        <v>0</v>
      </c>
      <c r="G668" s="257"/>
      <c r="H668" s="257"/>
      <c r="I668" s="19"/>
      <c r="J668" s="19"/>
      <c r="K668" s="19"/>
      <c r="L668" s="19"/>
    </row>
    <row r="669" spans="1:12" s="1" customFormat="1" x14ac:dyDescent="0.25">
      <c r="A669" s="431"/>
      <c r="B669" s="40"/>
      <c r="C669" s="34"/>
      <c r="D669" s="41"/>
      <c r="E669" s="34"/>
      <c r="F669" s="345"/>
      <c r="G669" s="257"/>
      <c r="H669" s="257"/>
      <c r="I669" s="19"/>
      <c r="J669" s="19"/>
      <c r="K669" s="19"/>
      <c r="L669" s="19"/>
    </row>
    <row r="670" spans="1:12" s="256" customFormat="1" x14ac:dyDescent="0.25">
      <c r="A670" s="439">
        <v>5</v>
      </c>
      <c r="B670" s="44" t="s">
        <v>295</v>
      </c>
      <c r="C670" s="34"/>
      <c r="D670" s="45"/>
      <c r="E670" s="34"/>
      <c r="F670" s="345"/>
      <c r="G670" s="257"/>
      <c r="H670" s="257"/>
      <c r="I670" s="255"/>
      <c r="J670" s="255"/>
      <c r="K670" s="255"/>
      <c r="L670" s="255"/>
    </row>
    <row r="671" spans="1:12" s="256" customFormat="1" x14ac:dyDescent="0.25">
      <c r="A671" s="440">
        <v>5.0999999999999996</v>
      </c>
      <c r="B671" s="44" t="s">
        <v>10</v>
      </c>
      <c r="C671" s="34"/>
      <c r="D671" s="45"/>
      <c r="E671" s="34"/>
      <c r="F671" s="345"/>
      <c r="G671" s="257"/>
      <c r="H671" s="257"/>
      <c r="I671" s="255"/>
      <c r="J671" s="255"/>
      <c r="K671" s="255"/>
      <c r="L671" s="255"/>
    </row>
    <row r="672" spans="1:12" s="1" customFormat="1" x14ac:dyDescent="0.25">
      <c r="A672" s="441" t="s">
        <v>689</v>
      </c>
      <c r="B672" s="46" t="s">
        <v>296</v>
      </c>
      <c r="C672" s="34">
        <v>1</v>
      </c>
      <c r="D672" s="36" t="s">
        <v>74</v>
      </c>
      <c r="E672" s="34"/>
      <c r="F672" s="345">
        <f t="array" ref="F672">C672*E672</f>
        <v>0</v>
      </c>
      <c r="G672" s="257"/>
      <c r="H672" s="257"/>
      <c r="I672" s="19"/>
      <c r="J672" s="19"/>
      <c r="K672" s="19"/>
      <c r="L672" s="19"/>
    </row>
    <row r="673" spans="1:12" s="1" customFormat="1" x14ac:dyDescent="0.25">
      <c r="A673" s="441" t="s">
        <v>690</v>
      </c>
      <c r="B673" s="46" t="s">
        <v>297</v>
      </c>
      <c r="C673" s="34">
        <v>15.2</v>
      </c>
      <c r="D673" s="27" t="s">
        <v>60</v>
      </c>
      <c r="E673" s="34"/>
      <c r="F673" s="345">
        <f t="array" ref="F673">C673*E673</f>
        <v>0</v>
      </c>
      <c r="G673" s="257"/>
      <c r="H673" s="257"/>
      <c r="I673" s="19"/>
      <c r="J673" s="19"/>
      <c r="K673" s="19"/>
      <c r="L673" s="19"/>
    </row>
    <row r="674" spans="1:12" s="1" customFormat="1" ht="10.5" customHeight="1" x14ac:dyDescent="0.25">
      <c r="A674" s="441"/>
      <c r="B674" s="46"/>
      <c r="C674" s="34"/>
      <c r="D674" s="442"/>
      <c r="E674" s="34"/>
      <c r="F674" s="345"/>
      <c r="G674" s="257"/>
      <c r="H674" s="257"/>
      <c r="I674" s="19"/>
      <c r="J674" s="19"/>
      <c r="K674" s="19"/>
      <c r="L674" s="19"/>
    </row>
    <row r="675" spans="1:12" s="256" customFormat="1" x14ac:dyDescent="0.25">
      <c r="A675" s="440">
        <v>5.2</v>
      </c>
      <c r="B675" s="44" t="s">
        <v>1142</v>
      </c>
      <c r="C675" s="34"/>
      <c r="D675" s="45"/>
      <c r="E675" s="34"/>
      <c r="F675" s="345"/>
      <c r="G675" s="257"/>
      <c r="H675" s="257"/>
      <c r="I675" s="255"/>
      <c r="J675" s="255"/>
      <c r="K675" s="255"/>
      <c r="L675" s="255"/>
    </row>
    <row r="676" spans="1:12" s="1" customFormat="1" x14ac:dyDescent="0.25">
      <c r="A676" s="441" t="s">
        <v>692</v>
      </c>
      <c r="B676" s="46" t="s">
        <v>298</v>
      </c>
      <c r="C676" s="34">
        <v>110.95</v>
      </c>
      <c r="D676" s="27" t="s">
        <v>60</v>
      </c>
      <c r="E676" s="34"/>
      <c r="F676" s="345">
        <f t="array" ref="F676">C676*E676</f>
        <v>0</v>
      </c>
      <c r="G676" s="257"/>
      <c r="H676" s="257"/>
      <c r="I676" s="19"/>
      <c r="J676" s="19"/>
      <c r="K676" s="19"/>
      <c r="L676" s="19"/>
    </row>
    <row r="677" spans="1:12" s="1" customFormat="1" x14ac:dyDescent="0.25">
      <c r="A677" s="441" t="s">
        <v>1143</v>
      </c>
      <c r="B677" s="46" t="s">
        <v>299</v>
      </c>
      <c r="C677" s="34">
        <v>71.2</v>
      </c>
      <c r="D677" s="27" t="s">
        <v>60</v>
      </c>
      <c r="E677" s="34"/>
      <c r="F677" s="345">
        <f t="array" ref="F677">C677*E677</f>
        <v>0</v>
      </c>
      <c r="G677" s="257"/>
      <c r="H677" s="257"/>
      <c r="I677" s="19"/>
      <c r="J677" s="19"/>
      <c r="K677" s="19"/>
      <c r="L677" s="19"/>
    </row>
    <row r="678" spans="1:12" s="1" customFormat="1" x14ac:dyDescent="0.25">
      <c r="A678" s="441" t="s">
        <v>1144</v>
      </c>
      <c r="B678" s="46" t="s">
        <v>300</v>
      </c>
      <c r="C678" s="34">
        <v>30.5</v>
      </c>
      <c r="D678" s="27" t="s">
        <v>60</v>
      </c>
      <c r="E678" s="34"/>
      <c r="F678" s="345">
        <f t="array" ref="F678">C678*E678</f>
        <v>0</v>
      </c>
      <c r="G678" s="257"/>
      <c r="H678" s="257"/>
      <c r="I678" s="19"/>
      <c r="J678" s="19"/>
      <c r="K678" s="19"/>
      <c r="L678" s="19"/>
    </row>
    <row r="679" spans="1:12" s="1" customFormat="1" x14ac:dyDescent="0.25">
      <c r="A679" s="441" t="s">
        <v>1145</v>
      </c>
      <c r="B679" s="46" t="s">
        <v>301</v>
      </c>
      <c r="C679" s="34">
        <v>123.02</v>
      </c>
      <c r="D679" s="27" t="s">
        <v>60</v>
      </c>
      <c r="E679" s="34"/>
      <c r="F679" s="345">
        <f t="array" ref="F679">C679*E679</f>
        <v>0</v>
      </c>
      <c r="G679" s="257"/>
      <c r="H679" s="257"/>
      <c r="I679" s="19"/>
      <c r="J679" s="19"/>
      <c r="K679" s="19"/>
      <c r="L679" s="19"/>
    </row>
    <row r="680" spans="1:12" s="1" customFormat="1" x14ac:dyDescent="0.25">
      <c r="A680" s="441" t="s">
        <v>1146</v>
      </c>
      <c r="B680" s="46" t="s">
        <v>302</v>
      </c>
      <c r="C680" s="34">
        <v>33</v>
      </c>
      <c r="D680" s="27" t="s">
        <v>60</v>
      </c>
      <c r="E680" s="34"/>
      <c r="F680" s="345">
        <f t="array" ref="F680">C680*E680</f>
        <v>0</v>
      </c>
      <c r="G680" s="257"/>
      <c r="H680" s="257"/>
      <c r="I680" s="19"/>
      <c r="J680" s="19"/>
      <c r="K680" s="19"/>
      <c r="L680" s="19"/>
    </row>
    <row r="681" spans="1:12" s="1" customFormat="1" ht="25.5" x14ac:dyDescent="0.25">
      <c r="A681" s="441" t="s">
        <v>1147</v>
      </c>
      <c r="B681" s="47" t="s">
        <v>303</v>
      </c>
      <c r="C681" s="34">
        <v>1</v>
      </c>
      <c r="D681" s="36" t="s">
        <v>74</v>
      </c>
      <c r="E681" s="34"/>
      <c r="F681" s="345">
        <f t="array" ref="F681">C681*E681</f>
        <v>0</v>
      </c>
      <c r="G681" s="257"/>
      <c r="H681" s="257"/>
      <c r="I681" s="19"/>
      <c r="J681" s="19"/>
      <c r="K681" s="19"/>
      <c r="L681" s="19"/>
    </row>
    <row r="682" spans="1:12" s="1" customFormat="1" x14ac:dyDescent="0.25">
      <c r="A682" s="441" t="s">
        <v>1148</v>
      </c>
      <c r="B682" s="46" t="s">
        <v>304</v>
      </c>
      <c r="C682" s="34">
        <v>1</v>
      </c>
      <c r="D682" s="36" t="s">
        <v>74</v>
      </c>
      <c r="E682" s="34"/>
      <c r="F682" s="345">
        <f t="array" ref="F682">C682*E682</f>
        <v>0</v>
      </c>
      <c r="G682" s="257"/>
      <c r="H682" s="257"/>
      <c r="I682" s="19"/>
      <c r="J682" s="19"/>
      <c r="K682" s="19"/>
      <c r="L682" s="19"/>
    </row>
    <row r="683" spans="1:12" s="1" customFormat="1" x14ac:dyDescent="0.25">
      <c r="A683" s="441" t="s">
        <v>1149</v>
      </c>
      <c r="B683" s="46" t="s">
        <v>305</v>
      </c>
      <c r="C683" s="34"/>
      <c r="D683" s="41"/>
      <c r="E683" s="34"/>
      <c r="F683" s="345"/>
      <c r="G683" s="257"/>
      <c r="H683" s="257"/>
      <c r="I683" s="19"/>
      <c r="J683" s="19"/>
      <c r="K683" s="19"/>
      <c r="L683" s="19"/>
    </row>
    <row r="684" spans="1:12" s="1" customFormat="1" x14ac:dyDescent="0.25">
      <c r="A684" s="441" t="s">
        <v>1150</v>
      </c>
      <c r="B684" s="46" t="s">
        <v>306</v>
      </c>
      <c r="C684" s="34">
        <f t="array" ref="C684">((0.6*4)+(1*4))*4</f>
        <v>25.6</v>
      </c>
      <c r="D684" s="36" t="s">
        <v>53</v>
      </c>
      <c r="E684" s="34"/>
      <c r="F684" s="345">
        <f t="array" ref="F684">C684*E684</f>
        <v>0</v>
      </c>
      <c r="G684" s="257"/>
      <c r="H684" s="257"/>
      <c r="I684" s="19"/>
      <c r="J684" s="19"/>
      <c r="K684" s="19"/>
      <c r="L684" s="19"/>
    </row>
    <row r="685" spans="1:12" s="1" customFormat="1" x14ac:dyDescent="0.25">
      <c r="A685" s="441" t="s">
        <v>1151</v>
      </c>
      <c r="B685" s="46" t="s">
        <v>307</v>
      </c>
      <c r="C685" s="34">
        <v>40.799999999999997</v>
      </c>
      <c r="D685" s="36" t="s">
        <v>53</v>
      </c>
      <c r="E685" s="34"/>
      <c r="F685" s="345">
        <f t="array" ref="F685">C685*E685</f>
        <v>0</v>
      </c>
      <c r="G685" s="257"/>
      <c r="H685" s="257"/>
      <c r="I685" s="19"/>
      <c r="J685" s="19"/>
      <c r="K685" s="19"/>
      <c r="L685" s="19"/>
    </row>
    <row r="686" spans="1:12" s="1" customFormat="1" x14ac:dyDescent="0.25">
      <c r="A686" s="441" t="s">
        <v>1152</v>
      </c>
      <c r="B686" s="46" t="s">
        <v>1156</v>
      </c>
      <c r="C686" s="34">
        <f t="array" ref="C686">12.19*2.5</f>
        <v>30.48</v>
      </c>
      <c r="D686" s="27" t="s">
        <v>60</v>
      </c>
      <c r="E686" s="34"/>
      <c r="F686" s="345">
        <f t="array" ref="F686">C686*E686</f>
        <v>0</v>
      </c>
      <c r="G686" s="257"/>
      <c r="H686" s="257"/>
      <c r="I686" s="19"/>
      <c r="J686" s="19"/>
      <c r="K686" s="19"/>
      <c r="L686" s="19"/>
    </row>
    <row r="687" spans="1:12" s="1" customFormat="1" x14ac:dyDescent="0.25">
      <c r="A687" s="441" t="s">
        <v>1153</v>
      </c>
      <c r="B687" s="46" t="s">
        <v>308</v>
      </c>
      <c r="C687" s="34">
        <f t="array" ref="C687">(12.19+12.19+2.04+2.04)*0.15</f>
        <v>4.2699999999999996</v>
      </c>
      <c r="D687" s="27" t="s">
        <v>60</v>
      </c>
      <c r="E687" s="34"/>
      <c r="F687" s="345">
        <f t="array" ref="F687">C687*E687</f>
        <v>0</v>
      </c>
      <c r="G687" s="257"/>
      <c r="H687" s="257"/>
      <c r="I687" s="19"/>
      <c r="J687" s="19"/>
      <c r="K687" s="19"/>
      <c r="L687" s="19"/>
    </row>
    <row r="688" spans="1:12" s="1" customFormat="1" x14ac:dyDescent="0.25">
      <c r="A688" s="441" t="s">
        <v>1154</v>
      </c>
      <c r="B688" s="46" t="s">
        <v>309</v>
      </c>
      <c r="C688" s="34">
        <f t="array" ref="C688">(12.19*2.5)*0.1</f>
        <v>3.05</v>
      </c>
      <c r="D688" s="35" t="s">
        <v>129</v>
      </c>
      <c r="E688" s="34"/>
      <c r="F688" s="345">
        <f t="array" ref="F688">C688*E688</f>
        <v>0</v>
      </c>
      <c r="G688" s="257"/>
      <c r="H688" s="257"/>
      <c r="I688" s="19"/>
      <c r="J688" s="19"/>
      <c r="K688" s="19"/>
      <c r="L688" s="19"/>
    </row>
    <row r="689" spans="1:12" s="1" customFormat="1" x14ac:dyDescent="0.25">
      <c r="A689" s="441" t="s">
        <v>1155</v>
      </c>
      <c r="B689" s="46" t="s">
        <v>310</v>
      </c>
      <c r="C689" s="34">
        <v>2.75</v>
      </c>
      <c r="D689" s="35" t="s">
        <v>129</v>
      </c>
      <c r="E689" s="34"/>
      <c r="F689" s="345">
        <f t="array" ref="F689">C689*E689</f>
        <v>0</v>
      </c>
      <c r="G689" s="257"/>
      <c r="H689" s="257"/>
      <c r="I689" s="19"/>
      <c r="J689" s="19"/>
      <c r="K689" s="19"/>
      <c r="L689" s="19"/>
    </row>
    <row r="690" spans="1:12" s="1" customFormat="1" x14ac:dyDescent="0.25">
      <c r="A690" s="431"/>
      <c r="B690" s="48"/>
      <c r="C690" s="34"/>
      <c r="D690" s="41"/>
      <c r="E690" s="34"/>
      <c r="F690" s="345"/>
      <c r="G690" s="257"/>
      <c r="H690" s="257"/>
      <c r="I690" s="19"/>
      <c r="J690" s="19"/>
      <c r="K690" s="19"/>
      <c r="L690" s="19"/>
    </row>
    <row r="691" spans="1:12" s="256" customFormat="1" x14ac:dyDescent="0.25">
      <c r="A691" s="440">
        <v>5.3</v>
      </c>
      <c r="B691" s="44" t="s">
        <v>1157</v>
      </c>
      <c r="C691" s="34"/>
      <c r="D691" s="45"/>
      <c r="E691" s="34"/>
      <c r="F691" s="345"/>
      <c r="G691" s="257"/>
      <c r="H691" s="257"/>
      <c r="I691" s="255"/>
      <c r="J691" s="255"/>
      <c r="K691" s="255"/>
      <c r="L691" s="255"/>
    </row>
    <row r="692" spans="1:12" s="1" customFormat="1" x14ac:dyDescent="0.25">
      <c r="A692" s="441" t="s">
        <v>1158</v>
      </c>
      <c r="B692" s="46" t="s">
        <v>311</v>
      </c>
      <c r="C692" s="34">
        <v>35.630000000000003</v>
      </c>
      <c r="D692" s="35" t="s">
        <v>129</v>
      </c>
      <c r="E692" s="34"/>
      <c r="F692" s="345">
        <f t="array" ref="F692">C692*E692</f>
        <v>0</v>
      </c>
      <c r="G692" s="257"/>
      <c r="H692" s="257"/>
      <c r="I692" s="19"/>
      <c r="J692" s="19"/>
      <c r="K692" s="19"/>
      <c r="L692" s="19"/>
    </row>
    <row r="693" spans="1:12" s="1" customFormat="1" x14ac:dyDescent="0.25">
      <c r="A693" s="441" t="s">
        <v>1159</v>
      </c>
      <c r="B693" s="46" t="s">
        <v>312</v>
      </c>
      <c r="C693" s="34">
        <v>4.6500000000000004</v>
      </c>
      <c r="D693" s="35" t="s">
        <v>129</v>
      </c>
      <c r="E693" s="34"/>
      <c r="F693" s="345">
        <f t="array" ref="F693">C693*E693</f>
        <v>0</v>
      </c>
      <c r="G693" s="257"/>
      <c r="H693" s="257"/>
      <c r="I693" s="19"/>
      <c r="J693" s="19"/>
      <c r="K693" s="19"/>
      <c r="L693" s="19"/>
    </row>
    <row r="694" spans="1:12" s="1" customFormat="1" ht="25.5" x14ac:dyDescent="0.25">
      <c r="A694" s="441" t="s">
        <v>1160</v>
      </c>
      <c r="B694" s="39" t="s">
        <v>313</v>
      </c>
      <c r="C694" s="34">
        <v>12</v>
      </c>
      <c r="D694" s="36" t="s">
        <v>74</v>
      </c>
      <c r="E694" s="34"/>
      <c r="F694" s="345">
        <f t="array" ref="F694">C694*E694</f>
        <v>0</v>
      </c>
      <c r="G694" s="257"/>
      <c r="H694" s="257"/>
      <c r="I694" s="19"/>
      <c r="J694" s="19"/>
      <c r="K694" s="19"/>
      <c r="L694" s="19"/>
    </row>
    <row r="695" spans="1:12" s="1" customFormat="1" ht="25.5" x14ac:dyDescent="0.25">
      <c r="A695" s="441" t="s">
        <v>1161</v>
      </c>
      <c r="B695" s="39" t="s">
        <v>314</v>
      </c>
      <c r="C695" s="34">
        <v>12</v>
      </c>
      <c r="D695" s="36" t="s">
        <v>74</v>
      </c>
      <c r="E695" s="34"/>
      <c r="F695" s="345">
        <f t="array" ref="F695">C695*E695</f>
        <v>0</v>
      </c>
      <c r="G695" s="257"/>
      <c r="H695" s="257"/>
      <c r="I695" s="19"/>
      <c r="J695" s="19"/>
      <c r="K695" s="19"/>
      <c r="L695" s="19"/>
    </row>
    <row r="696" spans="1:12" s="1" customFormat="1" x14ac:dyDescent="0.25">
      <c r="A696" s="441" t="s">
        <v>1162</v>
      </c>
      <c r="B696" s="46" t="s">
        <v>315</v>
      </c>
      <c r="C696" s="34">
        <v>81</v>
      </c>
      <c r="D696" s="36" t="s">
        <v>53</v>
      </c>
      <c r="E696" s="34"/>
      <c r="F696" s="345">
        <f t="array" ref="F696">C696*E696</f>
        <v>0</v>
      </c>
      <c r="G696" s="257"/>
      <c r="H696" s="257"/>
      <c r="I696" s="19"/>
      <c r="J696" s="19"/>
      <c r="K696" s="19"/>
      <c r="L696" s="19"/>
    </row>
    <row r="697" spans="1:12" s="1" customFormat="1" x14ac:dyDescent="0.25">
      <c r="A697" s="441" t="s">
        <v>1163</v>
      </c>
      <c r="B697" s="46" t="s">
        <v>316</v>
      </c>
      <c r="C697" s="34">
        <v>3</v>
      </c>
      <c r="D697" s="36" t="s">
        <v>74</v>
      </c>
      <c r="E697" s="34"/>
      <c r="F697" s="345">
        <f t="array" ref="F697">C697*E697</f>
        <v>0</v>
      </c>
      <c r="G697" s="257"/>
      <c r="H697" s="257"/>
      <c r="I697" s="19"/>
      <c r="J697" s="19"/>
      <c r="K697" s="19"/>
      <c r="L697" s="19"/>
    </row>
    <row r="698" spans="1:12" s="1" customFormat="1" x14ac:dyDescent="0.25">
      <c r="A698" s="441" t="s">
        <v>1164</v>
      </c>
      <c r="B698" s="46" t="s">
        <v>317</v>
      </c>
      <c r="C698" s="34">
        <v>2</v>
      </c>
      <c r="D698" s="36" t="s">
        <v>74</v>
      </c>
      <c r="E698" s="34"/>
      <c r="F698" s="345">
        <f t="array" ref="F698">C698*E698</f>
        <v>0</v>
      </c>
      <c r="G698" s="257"/>
      <c r="H698" s="257"/>
      <c r="I698" s="19"/>
      <c r="J698" s="19"/>
      <c r="K698" s="19"/>
      <c r="L698" s="19"/>
    </row>
    <row r="699" spans="1:12" s="1" customFormat="1" x14ac:dyDescent="0.25">
      <c r="A699" s="441" t="s">
        <v>1165</v>
      </c>
      <c r="B699" s="46" t="s">
        <v>318</v>
      </c>
      <c r="C699" s="34">
        <v>5</v>
      </c>
      <c r="D699" s="36" t="s">
        <v>74</v>
      </c>
      <c r="E699" s="34"/>
      <c r="F699" s="345">
        <f t="array" ref="F699">C699*E699</f>
        <v>0</v>
      </c>
      <c r="G699" s="257"/>
      <c r="H699" s="257"/>
      <c r="I699" s="19"/>
      <c r="J699" s="19"/>
      <c r="K699" s="19"/>
      <c r="L699" s="19"/>
    </row>
    <row r="700" spans="1:12" s="1" customFormat="1" x14ac:dyDescent="0.25">
      <c r="A700" s="441" t="s">
        <v>1166</v>
      </c>
      <c r="B700" s="46" t="s">
        <v>319</v>
      </c>
      <c r="C700" s="34">
        <v>2</v>
      </c>
      <c r="D700" s="36" t="s">
        <v>74</v>
      </c>
      <c r="E700" s="34"/>
      <c r="F700" s="345">
        <f t="array" ref="F700">C700*E700</f>
        <v>0</v>
      </c>
      <c r="G700" s="257"/>
      <c r="H700" s="257"/>
      <c r="I700" s="19"/>
      <c r="J700" s="19"/>
      <c r="K700" s="19"/>
      <c r="L700" s="19"/>
    </row>
    <row r="701" spans="1:12" s="1" customFormat="1" ht="25.5" x14ac:dyDescent="0.25">
      <c r="A701" s="441" t="s">
        <v>1167</v>
      </c>
      <c r="B701" s="39" t="s">
        <v>314</v>
      </c>
      <c r="C701" s="34">
        <v>10</v>
      </c>
      <c r="D701" s="36" t="s">
        <v>74</v>
      </c>
      <c r="E701" s="34"/>
      <c r="F701" s="345">
        <f t="array" ref="F701">C701*E701</f>
        <v>0</v>
      </c>
      <c r="G701" s="257"/>
      <c r="H701" s="257"/>
      <c r="I701" s="19"/>
      <c r="J701" s="19"/>
      <c r="K701" s="19"/>
      <c r="L701" s="19"/>
    </row>
    <row r="702" spans="1:12" s="1" customFormat="1" x14ac:dyDescent="0.25">
      <c r="A702" s="441" t="s">
        <v>1168</v>
      </c>
      <c r="B702" s="46" t="s">
        <v>320</v>
      </c>
      <c r="C702" s="34">
        <v>8</v>
      </c>
      <c r="D702" s="36" t="s">
        <v>74</v>
      </c>
      <c r="E702" s="34"/>
      <c r="F702" s="345">
        <f t="array" ref="F702">C702*E702</f>
        <v>0</v>
      </c>
      <c r="G702" s="257"/>
      <c r="H702" s="257"/>
      <c r="I702" s="19"/>
      <c r="J702" s="19"/>
      <c r="K702" s="19"/>
      <c r="L702" s="19"/>
    </row>
    <row r="703" spans="1:12" s="1" customFormat="1" x14ac:dyDescent="0.25">
      <c r="A703" s="441" t="s">
        <v>1169</v>
      </c>
      <c r="B703" s="39" t="s">
        <v>321</v>
      </c>
      <c r="C703" s="34">
        <v>5</v>
      </c>
      <c r="D703" s="36" t="s">
        <v>74</v>
      </c>
      <c r="E703" s="34"/>
      <c r="F703" s="345">
        <f t="array" ref="F703">E703*C703</f>
        <v>0</v>
      </c>
      <c r="G703" s="257"/>
      <c r="H703" s="257"/>
      <c r="I703" s="19"/>
      <c r="J703" s="19"/>
      <c r="K703" s="19"/>
      <c r="L703" s="19"/>
    </row>
    <row r="704" spans="1:12" s="1" customFormat="1" x14ac:dyDescent="0.25">
      <c r="A704" s="441" t="s">
        <v>1170</v>
      </c>
      <c r="B704" s="39" t="s">
        <v>322</v>
      </c>
      <c r="C704" s="34">
        <v>4</v>
      </c>
      <c r="D704" s="36" t="s">
        <v>74</v>
      </c>
      <c r="E704" s="34"/>
      <c r="F704" s="345">
        <f t="array" ref="F704">E704*C704</f>
        <v>0</v>
      </c>
      <c r="G704" s="257"/>
      <c r="H704" s="257"/>
      <c r="I704" s="19"/>
      <c r="J704" s="19"/>
      <c r="K704" s="19"/>
      <c r="L704" s="19"/>
    </row>
    <row r="705" spans="1:12" s="1" customFormat="1" x14ac:dyDescent="0.25">
      <c r="A705" s="441" t="s">
        <v>1171</v>
      </c>
      <c r="B705" s="39" t="s">
        <v>323</v>
      </c>
      <c r="C705" s="34">
        <v>1</v>
      </c>
      <c r="D705" s="36" t="s">
        <v>74</v>
      </c>
      <c r="E705" s="34"/>
      <c r="F705" s="345">
        <f t="array" ref="F705">E705*C705</f>
        <v>0</v>
      </c>
      <c r="G705" s="257"/>
      <c r="H705" s="257"/>
      <c r="I705" s="19"/>
      <c r="J705" s="19"/>
      <c r="K705" s="19"/>
      <c r="L705" s="19"/>
    </row>
    <row r="706" spans="1:12" s="1" customFormat="1" x14ac:dyDescent="0.25">
      <c r="A706" s="441" t="s">
        <v>1172</v>
      </c>
      <c r="B706" s="39" t="s">
        <v>324</v>
      </c>
      <c r="C706" s="34">
        <v>2</v>
      </c>
      <c r="D706" s="36" t="s">
        <v>74</v>
      </c>
      <c r="E706" s="34"/>
      <c r="F706" s="345">
        <f t="array" ref="F706">E706*C706</f>
        <v>0</v>
      </c>
      <c r="G706" s="257"/>
      <c r="H706" s="257"/>
      <c r="I706" s="19"/>
      <c r="J706" s="19"/>
      <c r="K706" s="19"/>
      <c r="L706" s="19"/>
    </row>
    <row r="707" spans="1:12" s="1" customFormat="1" x14ac:dyDescent="0.25">
      <c r="A707" s="441" t="s">
        <v>1173</v>
      </c>
      <c r="B707" s="39" t="s">
        <v>325</v>
      </c>
      <c r="C707" s="34">
        <v>5</v>
      </c>
      <c r="D707" s="36" t="s">
        <v>74</v>
      </c>
      <c r="E707" s="34"/>
      <c r="F707" s="345">
        <f t="array" ref="F707">E707*C707</f>
        <v>0</v>
      </c>
      <c r="G707" s="257"/>
      <c r="H707" s="257"/>
      <c r="I707" s="19"/>
      <c r="J707" s="19"/>
      <c r="K707" s="19"/>
      <c r="L707" s="19"/>
    </row>
    <row r="708" spans="1:12" s="1" customFormat="1" x14ac:dyDescent="0.25">
      <c r="A708" s="441" t="s">
        <v>1174</v>
      </c>
      <c r="B708" s="39" t="s">
        <v>326</v>
      </c>
      <c r="C708" s="34">
        <v>5</v>
      </c>
      <c r="D708" s="36" t="s">
        <v>74</v>
      </c>
      <c r="E708" s="34"/>
      <c r="F708" s="345">
        <f t="array" ref="F708">E708*C708</f>
        <v>0</v>
      </c>
      <c r="G708" s="257"/>
      <c r="H708" s="257"/>
      <c r="I708" s="19"/>
      <c r="J708" s="19"/>
      <c r="K708" s="19"/>
      <c r="L708" s="19"/>
    </row>
    <row r="709" spans="1:12" s="1" customFormat="1" x14ac:dyDescent="0.25">
      <c r="A709" s="441" t="s">
        <v>1175</v>
      </c>
      <c r="B709" s="39" t="s">
        <v>327</v>
      </c>
      <c r="C709" s="34">
        <v>5</v>
      </c>
      <c r="D709" s="36" t="s">
        <v>74</v>
      </c>
      <c r="E709" s="34"/>
      <c r="F709" s="345">
        <f t="array" ref="F709">E709*C709</f>
        <v>0</v>
      </c>
      <c r="G709" s="257"/>
      <c r="H709" s="257"/>
      <c r="I709" s="19"/>
      <c r="J709" s="19"/>
      <c r="K709" s="19"/>
      <c r="L709" s="19"/>
    </row>
    <row r="710" spans="1:12" s="1" customFormat="1" x14ac:dyDescent="0.25">
      <c r="A710" s="441" t="s">
        <v>1176</v>
      </c>
      <c r="B710" s="39" t="s">
        <v>328</v>
      </c>
      <c r="C710" s="34">
        <v>3</v>
      </c>
      <c r="D710" s="36" t="s">
        <v>74</v>
      </c>
      <c r="E710" s="34"/>
      <c r="F710" s="345">
        <f t="array" ref="F710">E710*C710</f>
        <v>0</v>
      </c>
      <c r="G710" s="257"/>
      <c r="H710" s="257"/>
      <c r="I710" s="19"/>
      <c r="J710" s="19"/>
      <c r="K710" s="19"/>
      <c r="L710" s="19"/>
    </row>
    <row r="711" spans="1:12" s="1" customFormat="1" x14ac:dyDescent="0.25">
      <c r="A711" s="441" t="s">
        <v>1177</v>
      </c>
      <c r="B711" s="39" t="s">
        <v>329</v>
      </c>
      <c r="C711" s="49">
        <v>1</v>
      </c>
      <c r="D711" s="36" t="s">
        <v>74</v>
      </c>
      <c r="E711" s="34"/>
      <c r="F711" s="345">
        <f t="array" ref="F711">E711*C711</f>
        <v>0</v>
      </c>
      <c r="G711" s="257"/>
      <c r="H711" s="257"/>
      <c r="I711" s="19"/>
      <c r="J711" s="19"/>
      <c r="K711" s="19"/>
      <c r="L711" s="19"/>
    </row>
    <row r="712" spans="1:12" s="1" customFormat="1" x14ac:dyDescent="0.25">
      <c r="A712" s="441" t="s">
        <v>1178</v>
      </c>
      <c r="B712" s="39" t="s">
        <v>330</v>
      </c>
      <c r="C712" s="49">
        <v>1</v>
      </c>
      <c r="D712" s="36" t="s">
        <v>74</v>
      </c>
      <c r="E712" s="34"/>
      <c r="F712" s="345">
        <f t="array" ref="F712">E712*C712</f>
        <v>0</v>
      </c>
      <c r="G712" s="257"/>
      <c r="H712" s="257"/>
      <c r="I712" s="19"/>
      <c r="J712" s="19"/>
      <c r="K712" s="19"/>
      <c r="L712" s="19"/>
    </row>
    <row r="713" spans="1:12" s="1" customFormat="1" x14ac:dyDescent="0.25">
      <c r="A713" s="441" t="s">
        <v>1179</v>
      </c>
      <c r="B713" s="39" t="s">
        <v>331</v>
      </c>
      <c r="C713" s="49">
        <v>5</v>
      </c>
      <c r="D713" s="36" t="s">
        <v>74</v>
      </c>
      <c r="E713" s="34"/>
      <c r="F713" s="345">
        <f t="array" ref="F713">E713*C713</f>
        <v>0</v>
      </c>
      <c r="G713" s="257"/>
      <c r="H713" s="257"/>
      <c r="I713" s="19"/>
      <c r="J713" s="19"/>
      <c r="K713" s="19"/>
      <c r="L713" s="19"/>
    </row>
    <row r="714" spans="1:12" s="1" customFormat="1" ht="11.25" customHeight="1" x14ac:dyDescent="0.25">
      <c r="A714" s="431"/>
      <c r="B714" s="40"/>
      <c r="C714" s="49"/>
      <c r="D714" s="41"/>
      <c r="E714" s="34"/>
      <c r="F714" s="345"/>
      <c r="G714" s="257"/>
      <c r="H714" s="257"/>
      <c r="I714" s="19"/>
      <c r="J714" s="19"/>
      <c r="K714" s="19"/>
      <c r="L714" s="19"/>
    </row>
    <row r="715" spans="1:12" s="256" customFormat="1" x14ac:dyDescent="0.25">
      <c r="A715" s="440">
        <v>5.4</v>
      </c>
      <c r="B715" s="44" t="s">
        <v>332</v>
      </c>
      <c r="C715" s="50"/>
      <c r="D715" s="45"/>
      <c r="E715" s="34"/>
      <c r="F715" s="345"/>
      <c r="G715" s="257"/>
      <c r="H715" s="257"/>
      <c r="I715" s="255"/>
      <c r="J715" s="255"/>
      <c r="K715" s="255"/>
      <c r="L715" s="255"/>
    </row>
    <row r="716" spans="1:12" s="1" customFormat="1" x14ac:dyDescent="0.25">
      <c r="A716" s="441" t="s">
        <v>1180</v>
      </c>
      <c r="B716" s="46" t="s">
        <v>333</v>
      </c>
      <c r="C716" s="49">
        <v>4</v>
      </c>
      <c r="D716" s="36" t="s">
        <v>74</v>
      </c>
      <c r="E716" s="34"/>
      <c r="F716" s="345">
        <f t="array" ref="F716">C716*E716</f>
        <v>0</v>
      </c>
      <c r="G716" s="257"/>
      <c r="H716" s="257"/>
      <c r="I716" s="19"/>
      <c r="J716" s="19"/>
      <c r="K716" s="19"/>
      <c r="L716" s="19"/>
    </row>
    <row r="717" spans="1:12" s="1" customFormat="1" x14ac:dyDescent="0.25">
      <c r="A717" s="441" t="s">
        <v>1181</v>
      </c>
      <c r="B717" s="46" t="s">
        <v>334</v>
      </c>
      <c r="C717" s="49">
        <v>4</v>
      </c>
      <c r="D717" s="36" t="s">
        <v>74</v>
      </c>
      <c r="E717" s="34"/>
      <c r="F717" s="345">
        <f t="array" ref="F717">C717*E717</f>
        <v>0</v>
      </c>
      <c r="G717" s="257"/>
      <c r="H717" s="257"/>
      <c r="I717" s="19"/>
      <c r="J717" s="19"/>
      <c r="K717" s="19"/>
      <c r="L717" s="19"/>
    </row>
    <row r="718" spans="1:12" s="1" customFormat="1" x14ac:dyDescent="0.25">
      <c r="A718" s="443"/>
      <c r="B718" s="444"/>
      <c r="C718" s="445"/>
      <c r="D718" s="446"/>
      <c r="E718" s="437"/>
      <c r="F718" s="578"/>
      <c r="G718" s="257"/>
      <c r="H718" s="257"/>
      <c r="I718" s="19"/>
      <c r="J718" s="19"/>
      <c r="K718" s="19"/>
      <c r="L718" s="19"/>
    </row>
    <row r="719" spans="1:12" s="256" customFormat="1" x14ac:dyDescent="0.25">
      <c r="A719" s="440">
        <v>5.5</v>
      </c>
      <c r="B719" s="44" t="s">
        <v>335</v>
      </c>
      <c r="C719" s="50"/>
      <c r="D719" s="45"/>
      <c r="E719" s="34"/>
      <c r="F719" s="345"/>
      <c r="G719" s="257"/>
      <c r="H719" s="257"/>
      <c r="I719" s="255"/>
      <c r="J719" s="255"/>
      <c r="K719" s="255"/>
      <c r="L719" s="255"/>
    </row>
    <row r="720" spans="1:12" s="1" customFormat="1" x14ac:dyDescent="0.25">
      <c r="A720" s="441" t="s">
        <v>1182</v>
      </c>
      <c r="B720" s="46" t="s">
        <v>336</v>
      </c>
      <c r="C720" s="49">
        <v>4</v>
      </c>
      <c r="D720" s="36" t="s">
        <v>74</v>
      </c>
      <c r="E720" s="34"/>
      <c r="F720" s="345">
        <f t="array" ref="F720">C720*E720</f>
        <v>0</v>
      </c>
      <c r="G720" s="257"/>
      <c r="H720" s="257"/>
      <c r="I720" s="19"/>
      <c r="J720" s="19"/>
      <c r="K720" s="19"/>
      <c r="L720" s="19"/>
    </row>
    <row r="721" spans="1:12" s="1" customFormat="1" x14ac:dyDescent="0.25">
      <c r="A721" s="441" t="s">
        <v>1183</v>
      </c>
      <c r="B721" s="46" t="s">
        <v>337</v>
      </c>
      <c r="C721" s="49">
        <v>2</v>
      </c>
      <c r="D721" s="36" t="s">
        <v>74</v>
      </c>
      <c r="E721" s="34"/>
      <c r="F721" s="345">
        <f t="array" ref="F721">C721*E721</f>
        <v>0</v>
      </c>
      <c r="G721" s="257"/>
      <c r="H721" s="257"/>
      <c r="I721" s="19"/>
      <c r="J721" s="19"/>
      <c r="K721" s="19"/>
      <c r="L721" s="19"/>
    </row>
    <row r="722" spans="1:12" s="1" customFormat="1" x14ac:dyDescent="0.25">
      <c r="A722" s="431"/>
      <c r="B722" s="48"/>
      <c r="C722" s="49"/>
      <c r="D722" s="41"/>
      <c r="E722" s="34"/>
      <c r="F722" s="345"/>
      <c r="G722" s="257"/>
      <c r="H722" s="257"/>
      <c r="I722" s="19"/>
      <c r="J722" s="19"/>
      <c r="K722" s="19"/>
      <c r="L722" s="19"/>
    </row>
    <row r="723" spans="1:12" s="256" customFormat="1" x14ac:dyDescent="0.25">
      <c r="A723" s="439">
        <v>6</v>
      </c>
      <c r="B723" s="44" t="s">
        <v>1184</v>
      </c>
      <c r="C723" s="50"/>
      <c r="D723" s="45"/>
      <c r="E723" s="34"/>
      <c r="F723" s="345"/>
      <c r="G723" s="257"/>
      <c r="H723" s="257"/>
      <c r="I723" s="255"/>
      <c r="J723" s="255"/>
      <c r="K723" s="255"/>
      <c r="L723" s="255"/>
    </row>
    <row r="724" spans="1:12" s="1" customFormat="1" ht="25.5" x14ac:dyDescent="0.25">
      <c r="A724" s="447">
        <v>6.1</v>
      </c>
      <c r="B724" s="39" t="s">
        <v>338</v>
      </c>
      <c r="C724" s="49">
        <f t="array" ref="C724">287*2*0.12*1.15</f>
        <v>79.209999999999994</v>
      </c>
      <c r="D724" s="36" t="s">
        <v>129</v>
      </c>
      <c r="E724" s="34"/>
      <c r="F724" s="345">
        <f t="array" ref="F724">C724*E724</f>
        <v>0</v>
      </c>
      <c r="G724" s="257"/>
      <c r="H724" s="257"/>
      <c r="I724" s="19"/>
      <c r="J724" s="19"/>
      <c r="K724" s="19"/>
      <c r="L724" s="19"/>
    </row>
    <row r="725" spans="1:12" s="1" customFormat="1" x14ac:dyDescent="0.25">
      <c r="A725" s="431"/>
      <c r="B725" s="48"/>
      <c r="C725" s="49"/>
      <c r="D725" s="41"/>
      <c r="E725" s="34"/>
      <c r="F725" s="345"/>
      <c r="G725" s="257"/>
      <c r="H725" s="257"/>
      <c r="I725" s="19"/>
      <c r="J725" s="19"/>
      <c r="K725" s="19"/>
      <c r="L725" s="19"/>
    </row>
    <row r="726" spans="1:12" s="1" customFormat="1" x14ac:dyDescent="0.25">
      <c r="A726" s="448" t="s">
        <v>103</v>
      </c>
      <c r="B726" s="44" t="s">
        <v>339</v>
      </c>
      <c r="C726" s="50"/>
      <c r="D726" s="45"/>
      <c r="E726" s="34"/>
      <c r="F726" s="345"/>
      <c r="G726" s="257"/>
      <c r="H726" s="257"/>
      <c r="I726" s="19"/>
      <c r="J726" s="19"/>
      <c r="K726" s="19"/>
      <c r="L726" s="19"/>
    </row>
    <row r="727" spans="1:12" s="1" customFormat="1" x14ac:dyDescent="0.25">
      <c r="A727" s="447">
        <v>7.1</v>
      </c>
      <c r="B727" s="42" t="s">
        <v>1590</v>
      </c>
      <c r="C727" s="34">
        <v>3</v>
      </c>
      <c r="D727" s="36" t="s">
        <v>74</v>
      </c>
      <c r="E727" s="34"/>
      <c r="F727" s="345">
        <f t="array" ref="F727">C727*E727</f>
        <v>0</v>
      </c>
      <c r="G727" s="257"/>
      <c r="H727" s="257"/>
      <c r="I727" s="19"/>
      <c r="J727" s="19"/>
      <c r="K727" s="19"/>
      <c r="L727" s="19"/>
    </row>
    <row r="728" spans="1:12" s="1" customFormat="1" ht="25.5" x14ac:dyDescent="0.25">
      <c r="A728" s="447">
        <v>7.2</v>
      </c>
      <c r="B728" s="42" t="s">
        <v>1638</v>
      </c>
      <c r="C728" s="51">
        <v>38</v>
      </c>
      <c r="D728" s="36" t="s">
        <v>74</v>
      </c>
      <c r="E728" s="34"/>
      <c r="F728" s="345">
        <f t="array" ref="F728">C728*E728</f>
        <v>0</v>
      </c>
      <c r="G728" s="257"/>
      <c r="H728" s="257"/>
      <c r="I728" s="19"/>
      <c r="J728" s="19"/>
      <c r="K728" s="19"/>
      <c r="L728" s="19"/>
    </row>
    <row r="729" spans="1:12" s="1" customFormat="1" ht="16.5" customHeight="1" x14ac:dyDescent="0.25">
      <c r="A729" s="447">
        <v>7.3</v>
      </c>
      <c r="B729" s="47" t="s">
        <v>1650</v>
      </c>
      <c r="C729" s="34">
        <v>1</v>
      </c>
      <c r="D729" s="36" t="s">
        <v>74</v>
      </c>
      <c r="E729" s="34"/>
      <c r="F729" s="345">
        <f t="array" ref="F729">C729*E729</f>
        <v>0</v>
      </c>
      <c r="G729" s="257"/>
      <c r="H729" s="257"/>
      <c r="I729" s="19"/>
      <c r="J729" s="19"/>
      <c r="K729" s="19"/>
      <c r="L729" s="19"/>
    </row>
    <row r="730" spans="1:12" s="1" customFormat="1" x14ac:dyDescent="0.25">
      <c r="A730" s="447">
        <v>7.4</v>
      </c>
      <c r="B730" s="42" t="s">
        <v>1593</v>
      </c>
      <c r="C730" s="34">
        <v>16</v>
      </c>
      <c r="D730" s="36" t="s">
        <v>129</v>
      </c>
      <c r="E730" s="34"/>
      <c r="F730" s="345">
        <f t="array" ref="F730">C730*E730</f>
        <v>0</v>
      </c>
      <c r="G730" s="257"/>
      <c r="H730" s="257"/>
      <c r="I730" s="19"/>
      <c r="J730" s="19"/>
      <c r="K730" s="19"/>
      <c r="L730" s="19"/>
    </row>
    <row r="731" spans="1:12" s="1" customFormat="1" ht="25.5" x14ac:dyDescent="0.25">
      <c r="A731" s="447">
        <v>7.5</v>
      </c>
      <c r="B731" s="47" t="s">
        <v>1594</v>
      </c>
      <c r="C731" s="34">
        <v>5</v>
      </c>
      <c r="D731" s="36" t="s">
        <v>74</v>
      </c>
      <c r="E731" s="34"/>
      <c r="F731" s="345">
        <f t="array" ref="F731">C731*E731</f>
        <v>0</v>
      </c>
      <c r="G731" s="257"/>
      <c r="H731" s="257"/>
      <c r="I731" s="19"/>
      <c r="J731" s="19"/>
      <c r="K731" s="19"/>
      <c r="L731" s="19"/>
    </row>
    <row r="732" spans="1:12" s="1" customFormat="1" ht="25.5" x14ac:dyDescent="0.25">
      <c r="A732" s="447">
        <v>7.6</v>
      </c>
      <c r="B732" s="42" t="s">
        <v>1651</v>
      </c>
      <c r="C732" s="34">
        <v>2</v>
      </c>
      <c r="D732" s="36" t="s">
        <v>74</v>
      </c>
      <c r="E732" s="34"/>
      <c r="F732" s="345">
        <f t="array" ref="F732">C732*E732</f>
        <v>0</v>
      </c>
      <c r="G732" s="257"/>
      <c r="H732" s="257"/>
      <c r="I732" s="19"/>
      <c r="J732" s="19"/>
      <c r="K732" s="19"/>
      <c r="L732" s="19"/>
    </row>
    <row r="733" spans="1:12" s="1" customFormat="1" ht="25.5" x14ac:dyDescent="0.25">
      <c r="A733" s="447">
        <v>7.7</v>
      </c>
      <c r="B733" s="47" t="s">
        <v>344</v>
      </c>
      <c r="C733" s="34">
        <v>2</v>
      </c>
      <c r="D733" s="36" t="s">
        <v>74</v>
      </c>
      <c r="E733" s="34"/>
      <c r="F733" s="345">
        <f t="array" ref="F733">C733*E733</f>
        <v>0</v>
      </c>
      <c r="G733" s="257"/>
      <c r="H733" s="257"/>
      <c r="I733" s="19"/>
      <c r="J733" s="19"/>
      <c r="K733" s="19"/>
      <c r="L733" s="19"/>
    </row>
    <row r="734" spans="1:12" s="1" customFormat="1" ht="25.5" x14ac:dyDescent="0.25">
      <c r="A734" s="447">
        <v>7.8</v>
      </c>
      <c r="B734" s="47" t="s">
        <v>1652</v>
      </c>
      <c r="C734" s="34">
        <v>6</v>
      </c>
      <c r="D734" s="36" t="s">
        <v>74</v>
      </c>
      <c r="E734" s="34"/>
      <c r="F734" s="345">
        <f t="array" ref="F734">C734*E734</f>
        <v>0</v>
      </c>
      <c r="G734" s="257"/>
      <c r="H734" s="257"/>
      <c r="I734" s="19"/>
      <c r="J734" s="19"/>
      <c r="K734" s="19"/>
      <c r="L734" s="19"/>
    </row>
    <row r="735" spans="1:12" s="1" customFormat="1" ht="19.5" customHeight="1" x14ac:dyDescent="0.25">
      <c r="A735" s="447">
        <v>7.9</v>
      </c>
      <c r="B735" s="47" t="s">
        <v>1653</v>
      </c>
      <c r="C735" s="34">
        <v>3</v>
      </c>
      <c r="D735" s="36" t="s">
        <v>74</v>
      </c>
      <c r="E735" s="34"/>
      <c r="F735" s="345">
        <f t="array" ref="F735">C735*E735</f>
        <v>0</v>
      </c>
      <c r="G735" s="257"/>
      <c r="H735" s="257"/>
      <c r="I735" s="19"/>
      <c r="J735" s="19"/>
      <c r="K735" s="19"/>
      <c r="L735" s="19"/>
    </row>
    <row r="736" spans="1:12" s="1" customFormat="1" ht="25.5" x14ac:dyDescent="0.25">
      <c r="A736" s="431">
        <v>7.1</v>
      </c>
      <c r="B736" s="47" t="s">
        <v>1654</v>
      </c>
      <c r="C736" s="34">
        <v>11</v>
      </c>
      <c r="D736" s="36" t="s">
        <v>74</v>
      </c>
      <c r="E736" s="34"/>
      <c r="F736" s="345">
        <f t="array" ref="F736">C736*E736</f>
        <v>0</v>
      </c>
      <c r="G736" s="257"/>
      <c r="H736" s="257"/>
      <c r="I736" s="19"/>
      <c r="J736" s="19"/>
      <c r="K736" s="19"/>
      <c r="L736" s="19"/>
    </row>
    <row r="737" spans="1:12" s="1" customFormat="1" x14ac:dyDescent="0.25">
      <c r="A737" s="431">
        <v>7.11</v>
      </c>
      <c r="B737" s="42" t="s">
        <v>1655</v>
      </c>
      <c r="C737" s="34">
        <v>17</v>
      </c>
      <c r="D737" s="36" t="s">
        <v>74</v>
      </c>
      <c r="E737" s="34"/>
      <c r="F737" s="345">
        <f t="array" ref="F737">C737*E737</f>
        <v>0</v>
      </c>
      <c r="G737" s="257"/>
      <c r="H737" s="257"/>
      <c r="I737" s="19"/>
      <c r="J737" s="19"/>
      <c r="K737" s="19"/>
      <c r="L737" s="19"/>
    </row>
    <row r="738" spans="1:12" s="1" customFormat="1" x14ac:dyDescent="0.25">
      <c r="A738" s="431">
        <v>7.12</v>
      </c>
      <c r="B738" s="42" t="s">
        <v>1656</v>
      </c>
      <c r="C738" s="34">
        <v>17</v>
      </c>
      <c r="D738" s="36" t="s">
        <v>74</v>
      </c>
      <c r="E738" s="34"/>
      <c r="F738" s="345">
        <f t="array" ref="F738">C738*E738</f>
        <v>0</v>
      </c>
      <c r="G738" s="257"/>
      <c r="H738" s="257"/>
      <c r="I738" s="19"/>
      <c r="J738" s="19"/>
      <c r="K738" s="19"/>
      <c r="L738" s="19"/>
    </row>
    <row r="739" spans="1:12" s="1" customFormat="1" x14ac:dyDescent="0.25">
      <c r="A739" s="431">
        <v>7.13</v>
      </c>
      <c r="B739" s="42" t="s">
        <v>1602</v>
      </c>
      <c r="C739" s="34">
        <v>34</v>
      </c>
      <c r="D739" s="36" t="s">
        <v>74</v>
      </c>
      <c r="E739" s="34"/>
      <c r="F739" s="345">
        <f t="array" ref="F739">C739*E739</f>
        <v>0</v>
      </c>
      <c r="G739" s="257"/>
      <c r="H739" s="257"/>
      <c r="I739" s="19"/>
      <c r="J739" s="19"/>
      <c r="K739" s="19"/>
      <c r="L739" s="19"/>
    </row>
    <row r="740" spans="1:12" s="1" customFormat="1" x14ac:dyDescent="0.25">
      <c r="A740" s="431">
        <v>7.14</v>
      </c>
      <c r="B740" s="42" t="s">
        <v>1603</v>
      </c>
      <c r="C740" s="34">
        <v>12</v>
      </c>
      <c r="D740" s="36" t="s">
        <v>74</v>
      </c>
      <c r="E740" s="34"/>
      <c r="F740" s="345">
        <f t="array" ref="F740">C740*E740</f>
        <v>0</v>
      </c>
      <c r="G740" s="257"/>
      <c r="H740" s="257"/>
      <c r="I740" s="19"/>
      <c r="J740" s="19"/>
      <c r="K740" s="19"/>
      <c r="L740" s="19"/>
    </row>
    <row r="741" spans="1:12" s="1" customFormat="1" ht="25.5" x14ac:dyDescent="0.25">
      <c r="A741" s="431">
        <v>7.15</v>
      </c>
      <c r="B741" s="42" t="s">
        <v>1657</v>
      </c>
      <c r="C741" s="34">
        <v>3</v>
      </c>
      <c r="D741" s="36" t="s">
        <v>74</v>
      </c>
      <c r="E741" s="34"/>
      <c r="F741" s="345">
        <f t="array" ref="F741">C741*E741</f>
        <v>0</v>
      </c>
      <c r="G741" s="257"/>
      <c r="H741" s="257"/>
      <c r="I741" s="19"/>
      <c r="J741" s="19"/>
      <c r="K741" s="19"/>
      <c r="L741" s="19"/>
    </row>
    <row r="742" spans="1:12" s="1" customFormat="1" ht="13.5" customHeight="1" x14ac:dyDescent="0.25">
      <c r="A742" s="431">
        <v>7.16</v>
      </c>
      <c r="B742" s="42" t="s">
        <v>357</v>
      </c>
      <c r="C742" s="34">
        <v>5</v>
      </c>
      <c r="D742" s="36" t="s">
        <v>74</v>
      </c>
      <c r="E742" s="34"/>
      <c r="F742" s="345">
        <f t="array" ref="F742">C742*E742</f>
        <v>0</v>
      </c>
      <c r="G742" s="257"/>
      <c r="H742" s="257"/>
      <c r="I742" s="19"/>
      <c r="J742" s="19"/>
      <c r="K742" s="19"/>
      <c r="L742" s="19"/>
    </row>
    <row r="743" spans="1:12" s="1" customFormat="1" x14ac:dyDescent="0.25">
      <c r="A743" s="431">
        <v>7.17</v>
      </c>
      <c r="B743" s="42" t="s">
        <v>1620</v>
      </c>
      <c r="C743" s="34">
        <v>2</v>
      </c>
      <c r="D743" s="36" t="s">
        <v>74</v>
      </c>
      <c r="E743" s="34"/>
      <c r="F743" s="345">
        <f t="array" ref="F743">C743*E743</f>
        <v>0</v>
      </c>
      <c r="G743" s="257"/>
      <c r="H743" s="257"/>
      <c r="I743" s="19"/>
      <c r="J743" s="19"/>
      <c r="K743" s="19"/>
      <c r="L743" s="19"/>
    </row>
    <row r="744" spans="1:12" s="1" customFormat="1" x14ac:dyDescent="0.25">
      <c r="A744" s="431">
        <v>7.18</v>
      </c>
      <c r="B744" s="42" t="s">
        <v>1605</v>
      </c>
      <c r="C744" s="34">
        <v>2</v>
      </c>
      <c r="D744" s="36" t="s">
        <v>74</v>
      </c>
      <c r="E744" s="34"/>
      <c r="F744" s="345">
        <f t="array" ref="F744">C744*E744</f>
        <v>0</v>
      </c>
      <c r="G744" s="257"/>
      <c r="H744" s="257"/>
      <c r="I744" s="19"/>
      <c r="J744" s="19"/>
      <c r="K744" s="19"/>
      <c r="L744" s="19"/>
    </row>
    <row r="745" spans="1:12" s="1" customFormat="1" x14ac:dyDescent="0.25">
      <c r="A745" s="431">
        <v>7.19</v>
      </c>
      <c r="B745" s="42" t="s">
        <v>1621</v>
      </c>
      <c r="C745" s="34">
        <v>21</v>
      </c>
      <c r="D745" s="36" t="s">
        <v>129</v>
      </c>
      <c r="E745" s="34"/>
      <c r="F745" s="345">
        <f t="array" ref="F745">C745*E745</f>
        <v>0</v>
      </c>
      <c r="G745" s="257"/>
      <c r="H745" s="257"/>
      <c r="I745" s="19"/>
      <c r="J745" s="19"/>
      <c r="K745" s="19"/>
      <c r="L745" s="19"/>
    </row>
    <row r="746" spans="1:12" s="1" customFormat="1" ht="25.5" x14ac:dyDescent="0.25">
      <c r="A746" s="431">
        <v>7.2</v>
      </c>
      <c r="B746" s="47" t="s">
        <v>1622</v>
      </c>
      <c r="C746" s="34">
        <v>3</v>
      </c>
      <c r="D746" s="36" t="s">
        <v>74</v>
      </c>
      <c r="E746" s="34"/>
      <c r="F746" s="345">
        <f t="array" ref="F746">C746*E746</f>
        <v>0</v>
      </c>
      <c r="G746" s="257"/>
      <c r="H746" s="257"/>
      <c r="I746" s="19"/>
      <c r="J746" s="19"/>
      <c r="K746" s="19"/>
      <c r="L746" s="19"/>
    </row>
    <row r="747" spans="1:12" s="1" customFormat="1" ht="25.5" x14ac:dyDescent="0.25">
      <c r="A747" s="431">
        <v>7.21</v>
      </c>
      <c r="B747" s="42" t="s">
        <v>1658</v>
      </c>
      <c r="C747" s="34">
        <v>1</v>
      </c>
      <c r="D747" s="36" t="s">
        <v>74</v>
      </c>
      <c r="E747" s="34"/>
      <c r="F747" s="345">
        <f t="array" ref="F747">C747*E747</f>
        <v>0</v>
      </c>
      <c r="G747" s="257"/>
      <c r="H747" s="257"/>
      <c r="I747" s="19"/>
      <c r="J747" s="19"/>
      <c r="K747" s="19"/>
      <c r="L747" s="19"/>
    </row>
    <row r="748" spans="1:12" s="1" customFormat="1" ht="25.5" x14ac:dyDescent="0.25">
      <c r="A748" s="431">
        <v>7.22</v>
      </c>
      <c r="B748" s="47" t="s">
        <v>1607</v>
      </c>
      <c r="C748" s="34">
        <v>1</v>
      </c>
      <c r="D748" s="36" t="s">
        <v>74</v>
      </c>
      <c r="E748" s="34"/>
      <c r="F748" s="345">
        <f t="array" ref="F748">C748*E748</f>
        <v>0</v>
      </c>
      <c r="G748" s="257"/>
      <c r="H748" s="257"/>
      <c r="I748" s="19"/>
      <c r="J748" s="19"/>
      <c r="K748" s="19"/>
      <c r="L748" s="19"/>
    </row>
    <row r="749" spans="1:12" s="1" customFormat="1" x14ac:dyDescent="0.25">
      <c r="A749" s="431">
        <v>7.23</v>
      </c>
      <c r="B749" s="42" t="s">
        <v>1659</v>
      </c>
      <c r="C749" s="34">
        <v>1</v>
      </c>
      <c r="D749" s="36" t="s">
        <v>74</v>
      </c>
      <c r="E749" s="34"/>
      <c r="F749" s="345">
        <f t="array" ref="F749">C749*E749</f>
        <v>0</v>
      </c>
      <c r="G749" s="257"/>
      <c r="H749" s="257"/>
      <c r="I749" s="19"/>
      <c r="J749" s="19"/>
      <c r="K749" s="19"/>
      <c r="L749" s="19"/>
    </row>
    <row r="750" spans="1:12" s="1" customFormat="1" ht="25.5" x14ac:dyDescent="0.25">
      <c r="A750" s="431">
        <v>7.24</v>
      </c>
      <c r="B750" s="42" t="s">
        <v>1660</v>
      </c>
      <c r="C750" s="34">
        <v>4</v>
      </c>
      <c r="D750" s="36" t="s">
        <v>74</v>
      </c>
      <c r="E750" s="34"/>
      <c r="F750" s="345">
        <f t="array" ref="F750">C750*E750</f>
        <v>0</v>
      </c>
      <c r="G750" s="257"/>
      <c r="H750" s="257"/>
      <c r="I750" s="19"/>
      <c r="J750" s="19"/>
      <c r="K750" s="19"/>
      <c r="L750" s="19"/>
    </row>
    <row r="751" spans="1:12" s="1" customFormat="1" x14ac:dyDescent="0.25">
      <c r="A751" s="431">
        <v>7.25</v>
      </c>
      <c r="B751" s="42" t="s">
        <v>1661</v>
      </c>
      <c r="C751" s="34">
        <v>12</v>
      </c>
      <c r="D751" s="36" t="s">
        <v>74</v>
      </c>
      <c r="E751" s="34"/>
      <c r="F751" s="345">
        <f t="array" ref="F751">C751*E751</f>
        <v>0</v>
      </c>
      <c r="G751" s="257"/>
      <c r="H751" s="257"/>
      <c r="I751" s="19"/>
      <c r="J751" s="19"/>
      <c r="K751" s="19"/>
      <c r="L751" s="19"/>
    </row>
    <row r="752" spans="1:12" s="1" customFormat="1" x14ac:dyDescent="0.25">
      <c r="A752" s="431">
        <v>7.26</v>
      </c>
      <c r="B752" s="42" t="s">
        <v>1662</v>
      </c>
      <c r="C752" s="34">
        <v>4</v>
      </c>
      <c r="D752" s="36" t="s">
        <v>74</v>
      </c>
      <c r="E752" s="34"/>
      <c r="F752" s="345">
        <f t="array" ref="F752">C752*E752</f>
        <v>0</v>
      </c>
      <c r="G752" s="257"/>
      <c r="H752" s="257"/>
      <c r="I752" s="19"/>
      <c r="J752" s="19"/>
      <c r="K752" s="19"/>
      <c r="L752" s="19"/>
    </row>
    <row r="753" spans="1:12" s="1" customFormat="1" x14ac:dyDescent="0.25">
      <c r="A753" s="431">
        <v>7.27</v>
      </c>
      <c r="B753" s="42" t="s">
        <v>1611</v>
      </c>
      <c r="C753" s="34">
        <v>1</v>
      </c>
      <c r="D753" s="36" t="s">
        <v>74</v>
      </c>
      <c r="E753" s="34"/>
      <c r="F753" s="345">
        <f t="array" ref="F753">C753*E753</f>
        <v>0</v>
      </c>
      <c r="G753" s="257"/>
      <c r="H753" s="257"/>
      <c r="I753" s="19"/>
      <c r="J753" s="19"/>
      <c r="K753" s="19"/>
      <c r="L753" s="19"/>
    </row>
    <row r="754" spans="1:12" s="1" customFormat="1" x14ac:dyDescent="0.25">
      <c r="A754" s="431">
        <v>7.28</v>
      </c>
      <c r="B754" s="42" t="s">
        <v>1612</v>
      </c>
      <c r="C754" s="34">
        <v>3</v>
      </c>
      <c r="D754" s="36" t="s">
        <v>74</v>
      </c>
      <c r="E754" s="34"/>
      <c r="F754" s="345">
        <f t="array" ref="F754">C754*E754</f>
        <v>0</v>
      </c>
      <c r="G754" s="257"/>
      <c r="H754" s="257"/>
      <c r="I754" s="19"/>
      <c r="J754" s="19"/>
      <c r="K754" s="19"/>
      <c r="L754" s="19"/>
    </row>
    <row r="755" spans="1:12" s="1" customFormat="1" x14ac:dyDescent="0.25">
      <c r="A755" s="431">
        <v>7.29</v>
      </c>
      <c r="B755" s="42" t="s">
        <v>1614</v>
      </c>
      <c r="C755" s="34">
        <v>1</v>
      </c>
      <c r="D755" s="36" t="s">
        <v>74</v>
      </c>
      <c r="E755" s="34"/>
      <c r="F755" s="345">
        <f t="array" ref="F755">C755*E755</f>
        <v>0</v>
      </c>
      <c r="G755" s="257"/>
      <c r="H755" s="257"/>
      <c r="I755" s="19"/>
      <c r="J755" s="19"/>
      <c r="K755" s="19"/>
      <c r="L755" s="19"/>
    </row>
    <row r="756" spans="1:12" s="1" customFormat="1" x14ac:dyDescent="0.25">
      <c r="A756" s="431">
        <v>7.3</v>
      </c>
      <c r="B756" s="42" t="s">
        <v>1615</v>
      </c>
      <c r="C756" s="34">
        <v>1</v>
      </c>
      <c r="D756" s="36" t="s">
        <v>74</v>
      </c>
      <c r="E756" s="34"/>
      <c r="F756" s="345">
        <f t="array" ref="F756">C756*E756</f>
        <v>0</v>
      </c>
      <c r="G756" s="257"/>
      <c r="H756" s="257"/>
      <c r="I756" s="19"/>
      <c r="J756" s="19"/>
      <c r="K756" s="19"/>
      <c r="L756" s="19"/>
    </row>
    <row r="757" spans="1:12" s="1" customFormat="1" x14ac:dyDescent="0.25">
      <c r="A757" s="431">
        <v>7.31</v>
      </c>
      <c r="B757" s="42" t="s">
        <v>372</v>
      </c>
      <c r="C757" s="34">
        <v>1</v>
      </c>
      <c r="D757" s="36" t="s">
        <v>74</v>
      </c>
      <c r="E757" s="34"/>
      <c r="F757" s="345">
        <f t="array" ref="F757">C757*E757</f>
        <v>0</v>
      </c>
      <c r="G757" s="257"/>
      <c r="H757" s="257"/>
      <c r="I757" s="19"/>
      <c r="J757" s="19"/>
      <c r="K757" s="19"/>
      <c r="L757" s="19"/>
    </row>
    <row r="758" spans="1:12" s="1" customFormat="1" x14ac:dyDescent="0.25">
      <c r="A758" s="431">
        <v>7.32</v>
      </c>
      <c r="B758" s="42" t="s">
        <v>1663</v>
      </c>
      <c r="C758" s="34">
        <v>1</v>
      </c>
      <c r="D758" s="36" t="s">
        <v>74</v>
      </c>
      <c r="E758" s="52"/>
      <c r="F758" s="345">
        <f t="array" ref="F758">C758*E758</f>
        <v>0</v>
      </c>
      <c r="G758" s="257"/>
      <c r="H758" s="257"/>
      <c r="I758" s="19"/>
      <c r="J758" s="19"/>
      <c r="K758" s="19"/>
      <c r="L758" s="19"/>
    </row>
    <row r="759" spans="1:12" s="1" customFormat="1" ht="25.5" x14ac:dyDescent="0.25">
      <c r="A759" s="431">
        <v>7.33</v>
      </c>
      <c r="B759" s="47" t="s">
        <v>1617</v>
      </c>
      <c r="C759" s="34">
        <v>4</v>
      </c>
      <c r="D759" s="36" t="s">
        <v>74</v>
      </c>
      <c r="E759" s="52"/>
      <c r="F759" s="345">
        <f t="array" ref="F759">C759*E759</f>
        <v>0</v>
      </c>
      <c r="G759" s="257"/>
      <c r="H759" s="257"/>
      <c r="I759" s="19"/>
      <c r="J759" s="19"/>
      <c r="K759" s="19"/>
      <c r="L759" s="19"/>
    </row>
    <row r="760" spans="1:12" s="1" customFormat="1" ht="25.5" x14ac:dyDescent="0.25">
      <c r="A760" s="431">
        <v>7.34</v>
      </c>
      <c r="B760" s="47" t="s">
        <v>1618</v>
      </c>
      <c r="C760" s="34">
        <v>16</v>
      </c>
      <c r="D760" s="36" t="s">
        <v>74</v>
      </c>
      <c r="E760" s="52"/>
      <c r="F760" s="345">
        <f t="array" ref="F760">C760*E760</f>
        <v>0</v>
      </c>
      <c r="G760" s="257"/>
      <c r="H760" s="257"/>
      <c r="I760" s="19"/>
      <c r="J760" s="19"/>
      <c r="K760" s="19"/>
      <c r="L760" s="19"/>
    </row>
    <row r="761" spans="1:12" s="1" customFormat="1" x14ac:dyDescent="0.25">
      <c r="A761" s="431">
        <v>7.35</v>
      </c>
      <c r="B761" s="42" t="s">
        <v>1623</v>
      </c>
      <c r="C761" s="34">
        <v>1</v>
      </c>
      <c r="D761" s="36" t="s">
        <v>74</v>
      </c>
      <c r="E761" s="34"/>
      <c r="F761" s="345">
        <f t="array" ref="F761">C761*E761</f>
        <v>0</v>
      </c>
      <c r="G761" s="257"/>
      <c r="H761" s="257"/>
      <c r="I761" s="19"/>
      <c r="J761" s="19"/>
      <c r="K761" s="19"/>
      <c r="L761" s="19"/>
    </row>
    <row r="762" spans="1:12" s="1" customFormat="1" x14ac:dyDescent="0.25">
      <c r="A762" s="431">
        <v>7.36</v>
      </c>
      <c r="B762" s="42" t="s">
        <v>1664</v>
      </c>
      <c r="C762" s="34">
        <v>20</v>
      </c>
      <c r="D762" s="36" t="s">
        <v>74</v>
      </c>
      <c r="E762" s="34"/>
      <c r="F762" s="345">
        <f t="array" ref="F762">C762*E762</f>
        <v>0</v>
      </c>
      <c r="G762" s="257"/>
      <c r="H762" s="257"/>
      <c r="I762" s="19"/>
      <c r="J762" s="19"/>
      <c r="K762" s="19"/>
      <c r="L762" s="19"/>
    </row>
    <row r="763" spans="1:12" s="1" customFormat="1" ht="25.5" x14ac:dyDescent="0.25">
      <c r="A763" s="431">
        <v>7.37</v>
      </c>
      <c r="B763" s="47" t="s">
        <v>1625</v>
      </c>
      <c r="C763" s="34">
        <v>7</v>
      </c>
      <c r="D763" s="36" t="s">
        <v>74</v>
      </c>
      <c r="E763" s="34"/>
      <c r="F763" s="345">
        <f t="array" ref="F763">C763*E763</f>
        <v>0</v>
      </c>
      <c r="G763" s="257"/>
      <c r="H763" s="257"/>
      <c r="I763" s="19"/>
      <c r="J763" s="19"/>
      <c r="K763" s="19"/>
      <c r="L763" s="19"/>
    </row>
    <row r="764" spans="1:12" s="1" customFormat="1" ht="25.5" x14ac:dyDescent="0.25">
      <c r="A764" s="431">
        <v>7.38</v>
      </c>
      <c r="B764" s="47" t="s">
        <v>1626</v>
      </c>
      <c r="C764" s="34">
        <v>3</v>
      </c>
      <c r="D764" s="36" t="s">
        <v>74</v>
      </c>
      <c r="E764" s="34"/>
      <c r="F764" s="345">
        <f t="array" ref="F764">C764*E764</f>
        <v>0</v>
      </c>
      <c r="G764" s="257"/>
      <c r="H764" s="257"/>
      <c r="I764" s="19"/>
      <c r="J764" s="19"/>
      <c r="K764" s="19"/>
      <c r="L764" s="19"/>
    </row>
    <row r="765" spans="1:12" s="1" customFormat="1" x14ac:dyDescent="0.25">
      <c r="A765" s="431">
        <v>7.39</v>
      </c>
      <c r="B765" s="42" t="s">
        <v>1665</v>
      </c>
      <c r="C765" s="34">
        <v>2</v>
      </c>
      <c r="D765" s="36" t="s">
        <v>74</v>
      </c>
      <c r="E765" s="34"/>
      <c r="F765" s="345">
        <f t="array" ref="F765">C765*E765</f>
        <v>0</v>
      </c>
      <c r="G765" s="257"/>
      <c r="H765" s="257"/>
      <c r="I765" s="19"/>
      <c r="J765" s="19"/>
      <c r="K765" s="19"/>
      <c r="L765" s="19"/>
    </row>
    <row r="766" spans="1:12" s="1" customFormat="1" x14ac:dyDescent="0.25">
      <c r="A766" s="435">
        <v>7.4</v>
      </c>
      <c r="B766" s="449" t="s">
        <v>1628</v>
      </c>
      <c r="C766" s="437">
        <v>38</v>
      </c>
      <c r="D766" s="446" t="s">
        <v>74</v>
      </c>
      <c r="E766" s="437"/>
      <c r="F766" s="578">
        <f t="array" ref="F766">C766*E766</f>
        <v>0</v>
      </c>
      <c r="G766" s="257"/>
      <c r="H766" s="257"/>
      <c r="I766" s="19"/>
      <c r="J766" s="19"/>
      <c r="K766" s="19"/>
      <c r="L766" s="19"/>
    </row>
    <row r="767" spans="1:12" s="1" customFormat="1" ht="25.5" x14ac:dyDescent="0.25">
      <c r="A767" s="431">
        <v>7.41</v>
      </c>
      <c r="B767" s="47" t="s">
        <v>1666</v>
      </c>
      <c r="C767" s="34">
        <v>5</v>
      </c>
      <c r="D767" s="36" t="s">
        <v>74</v>
      </c>
      <c r="E767" s="34"/>
      <c r="F767" s="345">
        <f t="array" ref="F767">C767*E767</f>
        <v>0</v>
      </c>
      <c r="G767" s="257"/>
      <c r="H767" s="257"/>
      <c r="I767" s="19"/>
      <c r="J767" s="19"/>
      <c r="K767" s="19"/>
      <c r="L767" s="19"/>
    </row>
    <row r="768" spans="1:12" s="1" customFormat="1" x14ac:dyDescent="0.25">
      <c r="A768" s="431"/>
      <c r="B768" s="37"/>
      <c r="C768" s="34"/>
      <c r="D768" s="53"/>
      <c r="E768" s="34"/>
      <c r="F768" s="345"/>
      <c r="G768" s="257"/>
      <c r="H768" s="257"/>
      <c r="I768" s="19"/>
      <c r="J768" s="19"/>
      <c r="K768" s="19"/>
      <c r="L768" s="19"/>
    </row>
    <row r="769" spans="1:12" s="256" customFormat="1" x14ac:dyDescent="0.25">
      <c r="A769" s="439" t="s">
        <v>107</v>
      </c>
      <c r="B769" s="44" t="s">
        <v>1350</v>
      </c>
      <c r="C769" s="50"/>
      <c r="D769" s="45"/>
      <c r="E769" s="34"/>
      <c r="F769" s="345"/>
      <c r="G769" s="257"/>
      <c r="H769" s="257"/>
      <c r="I769" s="255"/>
      <c r="J769" s="255"/>
      <c r="K769" s="255"/>
      <c r="L769" s="255"/>
    </row>
    <row r="770" spans="1:12" s="1" customFormat="1" ht="25.5" x14ac:dyDescent="0.25">
      <c r="A770" s="447">
        <v>8.1</v>
      </c>
      <c r="B770" s="47" t="s">
        <v>1185</v>
      </c>
      <c r="C770" s="34">
        <v>2</v>
      </c>
      <c r="D770" s="43" t="s">
        <v>15</v>
      </c>
      <c r="E770" s="34"/>
      <c r="F770" s="345">
        <f t="array" ref="F770">E770*C770</f>
        <v>0</v>
      </c>
      <c r="G770" s="257"/>
      <c r="H770" s="257"/>
      <c r="I770" s="19"/>
      <c r="J770" s="19"/>
      <c r="K770" s="19"/>
      <c r="L770" s="19"/>
    </row>
    <row r="771" spans="1:12" s="1" customFormat="1" x14ac:dyDescent="0.25">
      <c r="A771" s="447">
        <v>8.1999999999999993</v>
      </c>
      <c r="B771" s="42" t="s">
        <v>1186</v>
      </c>
      <c r="C771" s="34">
        <v>1000</v>
      </c>
      <c r="D771" s="43" t="s">
        <v>60</v>
      </c>
      <c r="E771" s="34"/>
      <c r="F771" s="345">
        <f t="array" ref="F771">E771*C771</f>
        <v>0</v>
      </c>
      <c r="G771" s="257"/>
      <c r="H771" s="257"/>
      <c r="I771" s="19"/>
      <c r="J771" s="19"/>
      <c r="K771" s="19"/>
      <c r="L771" s="19"/>
    </row>
    <row r="772" spans="1:12" s="1" customFormat="1" x14ac:dyDescent="0.25">
      <c r="A772" s="431"/>
      <c r="B772" s="37"/>
      <c r="C772" s="34"/>
      <c r="D772" s="53"/>
      <c r="E772" s="34"/>
      <c r="F772" s="345"/>
      <c r="G772" s="257"/>
      <c r="H772" s="257"/>
      <c r="I772" s="19"/>
      <c r="J772" s="19"/>
      <c r="K772" s="19"/>
      <c r="L772" s="19"/>
    </row>
    <row r="773" spans="1:12" s="256" customFormat="1" x14ac:dyDescent="0.25">
      <c r="A773" s="439">
        <v>9</v>
      </c>
      <c r="B773" s="44" t="s">
        <v>381</v>
      </c>
      <c r="C773" s="50"/>
      <c r="D773" s="45"/>
      <c r="E773" s="34"/>
      <c r="F773" s="345"/>
      <c r="G773" s="257"/>
      <c r="H773" s="257"/>
      <c r="I773" s="255"/>
      <c r="J773" s="255"/>
      <c r="K773" s="255"/>
      <c r="L773" s="255"/>
    </row>
    <row r="774" spans="1:12" s="256" customFormat="1" x14ac:dyDescent="0.25">
      <c r="A774" s="440">
        <v>9.1</v>
      </c>
      <c r="B774" s="29" t="s">
        <v>54</v>
      </c>
      <c r="C774" s="54"/>
      <c r="D774" s="31"/>
      <c r="E774" s="34"/>
      <c r="F774" s="345"/>
      <c r="G774" s="257"/>
      <c r="H774" s="257"/>
      <c r="I774" s="255"/>
      <c r="J774" s="255"/>
      <c r="K774" s="255"/>
      <c r="L774" s="255"/>
    </row>
    <row r="775" spans="1:12" s="1" customFormat="1" x14ac:dyDescent="0.25">
      <c r="A775" s="431" t="s">
        <v>783</v>
      </c>
      <c r="B775" s="42" t="s">
        <v>1667</v>
      </c>
      <c r="C775" s="34">
        <v>14.18</v>
      </c>
      <c r="D775" s="36" t="s">
        <v>129</v>
      </c>
      <c r="E775" s="34"/>
      <c r="F775" s="345">
        <f t="array" ref="F775">E775*C775</f>
        <v>0</v>
      </c>
      <c r="G775" s="257"/>
      <c r="H775" s="257"/>
      <c r="I775" s="19"/>
      <c r="J775" s="19"/>
      <c r="K775" s="19"/>
      <c r="L775" s="19"/>
    </row>
    <row r="776" spans="1:12" s="1" customFormat="1" x14ac:dyDescent="0.25">
      <c r="A776" s="431" t="s">
        <v>784</v>
      </c>
      <c r="B776" s="42" t="s">
        <v>285</v>
      </c>
      <c r="C776" s="34">
        <v>18.43</v>
      </c>
      <c r="D776" s="36" t="s">
        <v>129</v>
      </c>
      <c r="E776" s="34"/>
      <c r="F776" s="345">
        <f t="array" ref="F776">E776*C776</f>
        <v>0</v>
      </c>
      <c r="G776" s="257"/>
      <c r="H776" s="257"/>
      <c r="I776" s="19"/>
      <c r="J776" s="19"/>
      <c r="K776" s="19"/>
      <c r="L776" s="19"/>
    </row>
    <row r="777" spans="1:12" s="1" customFormat="1" x14ac:dyDescent="0.25">
      <c r="A777" s="431"/>
      <c r="B777" s="42"/>
      <c r="C777" s="34"/>
      <c r="D777" s="36"/>
      <c r="E777" s="34"/>
      <c r="F777" s="345"/>
      <c r="G777" s="257"/>
      <c r="H777" s="257"/>
      <c r="I777" s="19"/>
      <c r="J777" s="19"/>
      <c r="K777" s="19"/>
      <c r="L777" s="19"/>
    </row>
    <row r="778" spans="1:12" s="256" customFormat="1" x14ac:dyDescent="0.25">
      <c r="A778" s="440">
        <v>9.1999999999999993</v>
      </c>
      <c r="B778" s="29" t="s">
        <v>894</v>
      </c>
      <c r="C778" s="54"/>
      <c r="D778" s="31"/>
      <c r="E778" s="34"/>
      <c r="F778" s="345"/>
      <c r="G778" s="257"/>
      <c r="H778" s="257"/>
      <c r="I778" s="255"/>
      <c r="J778" s="255"/>
      <c r="K778" s="255"/>
      <c r="L778" s="255"/>
    </row>
    <row r="779" spans="1:12" s="1" customFormat="1" x14ac:dyDescent="0.25">
      <c r="A779" s="431" t="s">
        <v>785</v>
      </c>
      <c r="B779" s="42" t="s">
        <v>1187</v>
      </c>
      <c r="C779" s="34">
        <v>6.6</v>
      </c>
      <c r="D779" s="36" t="s">
        <v>129</v>
      </c>
      <c r="E779" s="34"/>
      <c r="F779" s="345">
        <f t="array" ref="F779">E779*C779</f>
        <v>0</v>
      </c>
      <c r="G779" s="257"/>
      <c r="H779" s="257"/>
      <c r="I779" s="19"/>
      <c r="J779" s="19"/>
      <c r="K779" s="19"/>
      <c r="L779" s="19"/>
    </row>
    <row r="780" spans="1:12" s="1" customFormat="1" x14ac:dyDescent="0.25">
      <c r="A780" s="431"/>
      <c r="B780" s="42"/>
      <c r="C780" s="34"/>
      <c r="D780" s="36"/>
      <c r="E780" s="34"/>
      <c r="F780" s="345"/>
      <c r="G780" s="257"/>
      <c r="H780" s="257"/>
      <c r="I780" s="19"/>
      <c r="J780" s="19"/>
      <c r="K780" s="19"/>
      <c r="L780" s="19"/>
    </row>
    <row r="781" spans="1:12" s="256" customFormat="1" x14ac:dyDescent="0.25">
      <c r="A781" s="440">
        <v>9.3000000000000007</v>
      </c>
      <c r="B781" s="29" t="s">
        <v>382</v>
      </c>
      <c r="C781" s="54"/>
      <c r="D781" s="31"/>
      <c r="E781" s="34"/>
      <c r="F781" s="345"/>
      <c r="G781" s="257"/>
      <c r="H781" s="257"/>
      <c r="I781" s="255"/>
      <c r="J781" s="255"/>
      <c r="K781" s="255"/>
      <c r="L781" s="255"/>
    </row>
    <row r="782" spans="1:12" s="1" customFormat="1" x14ac:dyDescent="0.25">
      <c r="A782" s="431" t="s">
        <v>99</v>
      </c>
      <c r="B782" s="42" t="s">
        <v>1188</v>
      </c>
      <c r="C782" s="34">
        <v>16.510000000000002</v>
      </c>
      <c r="D782" s="43" t="s">
        <v>60</v>
      </c>
      <c r="E782" s="34"/>
      <c r="F782" s="345">
        <f t="array" ref="F782">E782*C782</f>
        <v>0</v>
      </c>
      <c r="G782" s="257"/>
      <c r="H782" s="257"/>
      <c r="I782" s="19"/>
      <c r="J782" s="19"/>
      <c r="K782" s="19"/>
      <c r="L782" s="19"/>
    </row>
    <row r="783" spans="1:12" s="1" customFormat="1" x14ac:dyDescent="0.25">
      <c r="A783" s="431"/>
      <c r="B783" s="42"/>
      <c r="C783" s="34"/>
      <c r="D783" s="43"/>
      <c r="E783" s="34"/>
      <c r="F783" s="345"/>
      <c r="G783" s="257"/>
      <c r="H783" s="257"/>
      <c r="I783" s="19"/>
      <c r="J783" s="19"/>
      <c r="K783" s="19"/>
      <c r="L783" s="19"/>
    </row>
    <row r="784" spans="1:12" s="256" customFormat="1" x14ac:dyDescent="0.25">
      <c r="A784" s="440">
        <v>9.4</v>
      </c>
      <c r="B784" s="29" t="s">
        <v>1649</v>
      </c>
      <c r="C784" s="54"/>
      <c r="D784" s="31"/>
      <c r="E784" s="34"/>
      <c r="F784" s="345"/>
      <c r="G784" s="257"/>
      <c r="H784" s="257"/>
      <c r="I784" s="255"/>
      <c r="J784" s="255"/>
      <c r="K784" s="255"/>
      <c r="L784" s="255"/>
    </row>
    <row r="785" spans="1:12" s="1" customFormat="1" x14ac:dyDescent="0.25">
      <c r="A785" s="431" t="s">
        <v>800</v>
      </c>
      <c r="B785" s="42" t="s">
        <v>798</v>
      </c>
      <c r="C785" s="34">
        <v>16.510000000000002</v>
      </c>
      <c r="D785" s="43" t="s">
        <v>60</v>
      </c>
      <c r="E785" s="52"/>
      <c r="F785" s="345">
        <f t="array" ref="F785">E785*C785</f>
        <v>0</v>
      </c>
      <c r="G785" s="257"/>
      <c r="H785" s="257"/>
      <c r="I785" s="19"/>
      <c r="J785" s="19"/>
      <c r="K785" s="19"/>
      <c r="L785" s="19"/>
    </row>
    <row r="786" spans="1:12" s="1" customFormat="1" x14ac:dyDescent="0.25">
      <c r="A786" s="431" t="s">
        <v>801</v>
      </c>
      <c r="B786" s="42" t="s">
        <v>1189</v>
      </c>
      <c r="C786" s="34">
        <v>16.510000000000002</v>
      </c>
      <c r="D786" s="43" t="s">
        <v>60</v>
      </c>
      <c r="E786" s="34"/>
      <c r="F786" s="345">
        <f t="array" ref="F786">E786*C786</f>
        <v>0</v>
      </c>
      <c r="G786" s="257"/>
      <c r="H786" s="257"/>
      <c r="I786" s="19"/>
      <c r="J786" s="19"/>
      <c r="K786" s="19"/>
      <c r="L786" s="19"/>
    </row>
    <row r="787" spans="1:12" s="1" customFormat="1" x14ac:dyDescent="0.25">
      <c r="A787" s="431" t="s">
        <v>810</v>
      </c>
      <c r="B787" s="42" t="s">
        <v>401</v>
      </c>
      <c r="C787" s="34">
        <v>16.510000000000002</v>
      </c>
      <c r="D787" s="43" t="s">
        <v>53</v>
      </c>
      <c r="E787" s="34"/>
      <c r="F787" s="345">
        <f t="array" ref="F787">E787*C787</f>
        <v>0</v>
      </c>
      <c r="G787" s="257"/>
      <c r="H787" s="257"/>
      <c r="I787" s="19"/>
      <c r="J787" s="19"/>
      <c r="K787" s="19"/>
      <c r="L787" s="19"/>
    </row>
    <row r="788" spans="1:12" s="1" customFormat="1" x14ac:dyDescent="0.25">
      <c r="A788" s="431" t="s">
        <v>811</v>
      </c>
      <c r="B788" s="42" t="s">
        <v>400</v>
      </c>
      <c r="C788" s="34">
        <v>1.78</v>
      </c>
      <c r="D788" s="43" t="s">
        <v>53</v>
      </c>
      <c r="E788" s="34"/>
      <c r="F788" s="345">
        <f t="array" ref="F788">E788*C788</f>
        <v>0</v>
      </c>
      <c r="G788" s="257"/>
      <c r="H788" s="257"/>
      <c r="I788" s="19"/>
      <c r="J788" s="19"/>
      <c r="K788" s="19"/>
      <c r="L788" s="19"/>
    </row>
    <row r="789" spans="1:12" s="1" customFormat="1" x14ac:dyDescent="0.25">
      <c r="A789" s="431" t="s">
        <v>812</v>
      </c>
      <c r="B789" s="42" t="s">
        <v>1190</v>
      </c>
      <c r="C789" s="34">
        <v>1.78</v>
      </c>
      <c r="D789" s="43" t="s">
        <v>53</v>
      </c>
      <c r="E789" s="34"/>
      <c r="F789" s="345">
        <f t="array" ref="F789">E789*C789</f>
        <v>0</v>
      </c>
      <c r="G789" s="257"/>
      <c r="H789" s="257"/>
      <c r="I789" s="19"/>
      <c r="J789" s="19"/>
      <c r="K789" s="19"/>
      <c r="L789" s="19"/>
    </row>
    <row r="790" spans="1:12" s="1" customFormat="1" x14ac:dyDescent="0.25">
      <c r="A790" s="431" t="s">
        <v>813</v>
      </c>
      <c r="B790" s="42" t="s">
        <v>1191</v>
      </c>
      <c r="C790" s="34">
        <v>46.35</v>
      </c>
      <c r="D790" s="43" t="s">
        <v>60</v>
      </c>
      <c r="E790" s="34"/>
      <c r="F790" s="345">
        <f t="array" ref="F790">E790*C790</f>
        <v>0</v>
      </c>
      <c r="G790" s="257"/>
      <c r="H790" s="257"/>
      <c r="I790" s="19"/>
      <c r="J790" s="19"/>
      <c r="K790" s="19"/>
      <c r="L790" s="19"/>
    </row>
    <row r="791" spans="1:12" s="1" customFormat="1" x14ac:dyDescent="0.25">
      <c r="A791" s="431" t="s">
        <v>814</v>
      </c>
      <c r="B791" s="42" t="s">
        <v>1192</v>
      </c>
      <c r="C791" s="34">
        <v>27.73</v>
      </c>
      <c r="D791" s="43" t="s">
        <v>53</v>
      </c>
      <c r="E791" s="34"/>
      <c r="F791" s="345">
        <f t="array" ref="F791">E791*C791</f>
        <v>0</v>
      </c>
      <c r="G791" s="257"/>
      <c r="H791" s="257"/>
      <c r="I791" s="19"/>
      <c r="J791" s="19"/>
      <c r="K791" s="19"/>
      <c r="L791" s="19"/>
    </row>
    <row r="792" spans="1:12" s="1" customFormat="1" x14ac:dyDescent="0.25">
      <c r="A792" s="431"/>
      <c r="B792" s="42"/>
      <c r="C792" s="34"/>
      <c r="D792" s="43"/>
      <c r="E792" s="34"/>
      <c r="F792" s="345"/>
      <c r="G792" s="257"/>
      <c r="H792" s="257"/>
      <c r="I792" s="19"/>
      <c r="J792" s="19"/>
      <c r="K792" s="19"/>
      <c r="L792" s="19"/>
    </row>
    <row r="793" spans="1:12" s="1" customFormat="1" ht="51" x14ac:dyDescent="0.25">
      <c r="A793" s="440">
        <v>9.5</v>
      </c>
      <c r="B793" s="55" t="s">
        <v>1219</v>
      </c>
      <c r="C793" s="34"/>
      <c r="D793" s="53"/>
      <c r="E793" s="34"/>
      <c r="F793" s="345"/>
      <c r="G793" s="257"/>
      <c r="H793" s="257"/>
      <c r="I793" s="19"/>
      <c r="J793" s="19"/>
      <c r="K793" s="19"/>
      <c r="L793" s="19"/>
    </row>
    <row r="794" spans="1:12" s="1" customFormat="1" x14ac:dyDescent="0.25">
      <c r="A794" s="431" t="s">
        <v>818</v>
      </c>
      <c r="B794" s="42" t="s">
        <v>1193</v>
      </c>
      <c r="C794" s="34">
        <v>1</v>
      </c>
      <c r="D794" s="36" t="s">
        <v>74</v>
      </c>
      <c r="E794" s="34"/>
      <c r="F794" s="345">
        <f t="array" ref="F794">E794*C794</f>
        <v>0</v>
      </c>
      <c r="G794" s="257"/>
      <c r="H794" s="257"/>
      <c r="I794" s="19"/>
      <c r="J794" s="19"/>
      <c r="K794" s="19"/>
      <c r="L794" s="19"/>
    </row>
    <row r="795" spans="1:12" s="1" customFormat="1" x14ac:dyDescent="0.25">
      <c r="A795" s="431" t="s">
        <v>819</v>
      </c>
      <c r="B795" s="42" t="s">
        <v>1193</v>
      </c>
      <c r="C795" s="34">
        <v>45.64</v>
      </c>
      <c r="D795" s="43" t="s">
        <v>472</v>
      </c>
      <c r="E795" s="34"/>
      <c r="F795" s="345">
        <f t="array" ref="F795">E795*C795</f>
        <v>0</v>
      </c>
      <c r="G795" s="257"/>
      <c r="H795" s="257"/>
      <c r="I795" s="19"/>
      <c r="J795" s="19"/>
      <c r="K795" s="19"/>
      <c r="L795" s="19"/>
    </row>
    <row r="796" spans="1:12" s="1" customFormat="1" x14ac:dyDescent="0.25">
      <c r="A796" s="450"/>
      <c r="B796" s="56"/>
      <c r="C796" s="56"/>
      <c r="D796" s="38"/>
      <c r="E796" s="34"/>
      <c r="F796" s="345"/>
      <c r="G796" s="257"/>
      <c r="H796" s="257"/>
      <c r="I796" s="19"/>
      <c r="J796" s="19"/>
      <c r="K796" s="19"/>
      <c r="L796" s="19"/>
    </row>
    <row r="797" spans="1:12" s="256" customFormat="1" x14ac:dyDescent="0.25">
      <c r="A797" s="440">
        <v>9.6</v>
      </c>
      <c r="B797" s="29" t="s">
        <v>383</v>
      </c>
      <c r="C797" s="54"/>
      <c r="D797" s="31"/>
      <c r="E797" s="34"/>
      <c r="F797" s="345"/>
      <c r="G797" s="257"/>
      <c r="H797" s="257"/>
      <c r="I797" s="255"/>
      <c r="J797" s="255"/>
      <c r="K797" s="255"/>
      <c r="L797" s="255"/>
    </row>
    <row r="798" spans="1:12" s="256" customFormat="1" x14ac:dyDescent="0.25">
      <c r="A798" s="434" t="s">
        <v>822</v>
      </c>
      <c r="B798" s="29" t="s">
        <v>1648</v>
      </c>
      <c r="C798" s="54"/>
      <c r="D798" s="31"/>
      <c r="E798" s="34"/>
      <c r="F798" s="345"/>
      <c r="G798" s="257"/>
      <c r="H798" s="257"/>
      <c r="I798" s="255"/>
      <c r="J798" s="255"/>
      <c r="K798" s="255"/>
      <c r="L798" s="255"/>
    </row>
    <row r="799" spans="1:12" s="1" customFormat="1" x14ac:dyDescent="0.25">
      <c r="A799" s="431" t="s">
        <v>1220</v>
      </c>
      <c r="B799" s="42" t="s">
        <v>1194</v>
      </c>
      <c r="C799" s="34">
        <v>2</v>
      </c>
      <c r="D799" s="43" t="s">
        <v>15</v>
      </c>
      <c r="E799" s="34"/>
      <c r="F799" s="345">
        <f t="array" ref="F799">E799*C799</f>
        <v>0</v>
      </c>
      <c r="G799" s="257"/>
      <c r="H799" s="257"/>
      <c r="I799" s="19"/>
      <c r="J799" s="19"/>
      <c r="K799" s="19"/>
      <c r="L799" s="19"/>
    </row>
    <row r="800" spans="1:12" s="1" customFormat="1" x14ac:dyDescent="0.25">
      <c r="A800" s="431" t="s">
        <v>1221</v>
      </c>
      <c r="B800" s="42" t="s">
        <v>1195</v>
      </c>
      <c r="C800" s="34">
        <v>2</v>
      </c>
      <c r="D800" s="43" t="s">
        <v>15</v>
      </c>
      <c r="E800" s="34"/>
      <c r="F800" s="345">
        <f t="array" ref="F800">E800*C800</f>
        <v>0</v>
      </c>
      <c r="G800" s="257"/>
      <c r="H800" s="257"/>
      <c r="I800" s="19"/>
      <c r="J800" s="19"/>
      <c r="K800" s="19"/>
      <c r="L800" s="19"/>
    </row>
    <row r="801" spans="1:12" s="1" customFormat="1" x14ac:dyDescent="0.25">
      <c r="A801" s="431" t="s">
        <v>1222</v>
      </c>
      <c r="B801" s="42" t="s">
        <v>1196</v>
      </c>
      <c r="C801" s="34">
        <v>2</v>
      </c>
      <c r="D801" s="43" t="s">
        <v>15</v>
      </c>
      <c r="E801" s="34"/>
      <c r="F801" s="345">
        <f t="array" ref="F801">E801*C801</f>
        <v>0</v>
      </c>
      <c r="G801" s="257"/>
      <c r="H801" s="257"/>
      <c r="I801" s="19"/>
      <c r="J801" s="19"/>
      <c r="K801" s="19"/>
      <c r="L801" s="19"/>
    </row>
    <row r="802" spans="1:12" s="1" customFormat="1" x14ac:dyDescent="0.25">
      <c r="A802" s="451"/>
      <c r="B802" s="273" t="s">
        <v>1057</v>
      </c>
      <c r="C802" s="274"/>
      <c r="D802" s="275"/>
      <c r="E802" s="276"/>
      <c r="F802" s="452">
        <f>SUM(F632:F801)</f>
        <v>0</v>
      </c>
      <c r="G802" s="257"/>
      <c r="H802" s="257"/>
      <c r="I802" s="19"/>
      <c r="J802" s="19"/>
      <c r="K802" s="19"/>
      <c r="L802" s="19"/>
    </row>
    <row r="803" spans="1:12" s="1" customFormat="1" ht="10.5" customHeight="1" x14ac:dyDescent="0.25">
      <c r="A803" s="106"/>
      <c r="B803" s="63"/>
      <c r="C803" s="57"/>
      <c r="D803" s="58"/>
      <c r="E803" s="59"/>
      <c r="F803" s="57"/>
      <c r="G803" s="257"/>
      <c r="H803" s="257"/>
      <c r="I803" s="19"/>
      <c r="J803" s="19"/>
      <c r="K803" s="19"/>
      <c r="L803" s="19"/>
    </row>
    <row r="804" spans="1:12" s="253" customFormat="1" x14ac:dyDescent="0.25">
      <c r="A804" s="119" t="s">
        <v>272</v>
      </c>
      <c r="B804" s="197" t="s">
        <v>384</v>
      </c>
      <c r="C804" s="191"/>
      <c r="D804" s="207"/>
      <c r="E804" s="208"/>
      <c r="F804" s="191"/>
      <c r="G804" s="258"/>
      <c r="H804" s="257"/>
    </row>
    <row r="805" spans="1:12" s="253" customFormat="1" ht="2.25" customHeight="1" x14ac:dyDescent="0.25">
      <c r="A805" s="453"/>
      <c r="B805" s="223"/>
      <c r="C805" s="224"/>
      <c r="D805" s="225"/>
      <c r="E805" s="226"/>
      <c r="F805" s="224"/>
      <c r="G805" s="258"/>
      <c r="H805" s="257"/>
    </row>
    <row r="806" spans="1:12" s="1" customFormat="1" x14ac:dyDescent="0.25">
      <c r="A806" s="429" t="s">
        <v>9</v>
      </c>
      <c r="B806" s="29" t="s">
        <v>10</v>
      </c>
      <c r="C806" s="30"/>
      <c r="D806" s="31"/>
      <c r="E806" s="34"/>
      <c r="F806" s="430"/>
      <c r="G806" s="257"/>
      <c r="H806" s="257"/>
      <c r="I806" s="19"/>
      <c r="J806" s="19"/>
      <c r="K806" s="19"/>
      <c r="L806" s="19"/>
    </row>
    <row r="807" spans="1:12" s="1" customFormat="1" x14ac:dyDescent="0.25">
      <c r="A807" s="431" t="s">
        <v>11</v>
      </c>
      <c r="B807" s="46" t="s">
        <v>274</v>
      </c>
      <c r="C807" s="34">
        <f t="array" ref="C807">4401*35%</f>
        <v>1540.35</v>
      </c>
      <c r="D807" s="43" t="s">
        <v>60</v>
      </c>
      <c r="E807" s="34"/>
      <c r="F807" s="345">
        <f t="array" ref="F807">C807*E807</f>
        <v>0</v>
      </c>
      <c r="G807" s="257"/>
      <c r="H807" s="257"/>
      <c r="I807" s="19"/>
      <c r="J807" s="19"/>
      <c r="K807" s="19"/>
      <c r="L807" s="19"/>
    </row>
    <row r="808" spans="1:12" s="1" customFormat="1" x14ac:dyDescent="0.25">
      <c r="A808" s="431" t="s">
        <v>13</v>
      </c>
      <c r="B808" s="39" t="s">
        <v>275</v>
      </c>
      <c r="C808" s="34">
        <f t="array" ref="C808">C807*0.2</f>
        <v>308.07</v>
      </c>
      <c r="D808" s="36" t="s">
        <v>129</v>
      </c>
      <c r="E808" s="34"/>
      <c r="F808" s="345">
        <f t="array" ref="F808">E808*C808</f>
        <v>0</v>
      </c>
      <c r="G808" s="257"/>
      <c r="H808" s="257"/>
      <c r="I808" s="19"/>
      <c r="J808" s="19"/>
      <c r="K808" s="19"/>
      <c r="L808" s="19"/>
    </row>
    <row r="809" spans="1:12" s="1" customFormat="1" x14ac:dyDescent="0.25">
      <c r="A809" s="431" t="s">
        <v>16</v>
      </c>
      <c r="B809" s="39" t="s">
        <v>276</v>
      </c>
      <c r="C809" s="34">
        <v>16</v>
      </c>
      <c r="D809" s="36" t="s">
        <v>1132</v>
      </c>
      <c r="E809" s="34"/>
      <c r="F809" s="345">
        <f t="array" ref="F809">E809*C809</f>
        <v>0</v>
      </c>
      <c r="G809" s="257"/>
      <c r="H809" s="257"/>
      <c r="I809" s="19"/>
      <c r="J809" s="19"/>
      <c r="K809" s="19"/>
      <c r="L809" s="19"/>
    </row>
    <row r="810" spans="1:12" s="1" customFormat="1" x14ac:dyDescent="0.25">
      <c r="A810" s="431" t="s">
        <v>18</v>
      </c>
      <c r="B810" s="39" t="s">
        <v>1647</v>
      </c>
      <c r="C810" s="34">
        <f t="array" ref="C810">102*3.5*0.15</f>
        <v>53.55</v>
      </c>
      <c r="D810" s="36" t="s">
        <v>129</v>
      </c>
      <c r="E810" s="34"/>
      <c r="F810" s="345">
        <f t="array" ref="F810">E810*C810</f>
        <v>0</v>
      </c>
      <c r="G810" s="257"/>
      <c r="H810" s="257"/>
      <c r="I810" s="19"/>
      <c r="J810" s="19"/>
      <c r="K810" s="19"/>
      <c r="L810" s="19"/>
    </row>
    <row r="811" spans="1:12" s="1" customFormat="1" x14ac:dyDescent="0.25">
      <c r="A811" s="454"/>
      <c r="B811" s="37"/>
      <c r="C811" s="34"/>
      <c r="D811" s="38"/>
      <c r="E811" s="34"/>
      <c r="F811" s="345"/>
      <c r="G811" s="257"/>
      <c r="H811" s="257"/>
      <c r="I811" s="19"/>
      <c r="J811" s="19"/>
      <c r="K811" s="19"/>
      <c r="L811" s="19"/>
    </row>
    <row r="812" spans="1:12" s="1" customFormat="1" x14ac:dyDescent="0.25">
      <c r="A812" s="429" t="s">
        <v>20</v>
      </c>
      <c r="B812" s="29" t="s">
        <v>186</v>
      </c>
      <c r="C812" s="34"/>
      <c r="D812" s="31"/>
      <c r="E812" s="34"/>
      <c r="F812" s="345"/>
      <c r="G812" s="257"/>
      <c r="H812" s="257"/>
      <c r="I812" s="19"/>
      <c r="J812" s="19"/>
      <c r="K812" s="19"/>
      <c r="L812" s="19"/>
    </row>
    <row r="813" spans="1:12" s="1" customFormat="1" x14ac:dyDescent="0.25">
      <c r="A813" s="431" t="s">
        <v>22</v>
      </c>
      <c r="B813" s="39" t="s">
        <v>277</v>
      </c>
      <c r="C813" s="34">
        <v>2</v>
      </c>
      <c r="D813" s="36" t="s">
        <v>243</v>
      </c>
      <c r="E813" s="34"/>
      <c r="F813" s="345">
        <f t="array" ref="F813">E813*C813</f>
        <v>0</v>
      </c>
      <c r="G813" s="257"/>
      <c r="H813" s="257"/>
      <c r="I813" s="19"/>
      <c r="J813" s="19"/>
      <c r="K813" s="19"/>
      <c r="L813" s="19"/>
    </row>
    <row r="814" spans="1:12" s="1" customFormat="1" x14ac:dyDescent="0.25">
      <c r="A814" s="431"/>
      <c r="B814" s="40"/>
      <c r="C814" s="34"/>
      <c r="D814" s="41"/>
      <c r="E814" s="34"/>
      <c r="F814" s="345"/>
      <c r="G814" s="257"/>
      <c r="H814" s="257"/>
      <c r="I814" s="19"/>
      <c r="J814" s="19"/>
      <c r="K814" s="19"/>
      <c r="L814" s="19"/>
    </row>
    <row r="815" spans="1:12" s="1" customFormat="1" x14ac:dyDescent="0.25">
      <c r="A815" s="429" t="s">
        <v>41</v>
      </c>
      <c r="B815" s="11" t="s">
        <v>54</v>
      </c>
      <c r="C815" s="34"/>
      <c r="D815" s="31"/>
      <c r="E815" s="34"/>
      <c r="F815" s="345"/>
      <c r="G815" s="257"/>
      <c r="H815" s="257"/>
      <c r="I815" s="19"/>
      <c r="J815" s="19"/>
      <c r="K815" s="19"/>
      <c r="L815" s="19"/>
    </row>
    <row r="816" spans="1:12" s="1" customFormat="1" x14ac:dyDescent="0.25">
      <c r="A816" s="431" t="s">
        <v>43</v>
      </c>
      <c r="B816" s="39" t="s">
        <v>1642</v>
      </c>
      <c r="C816" s="34">
        <f t="array" ref="C816">4400*0.6</f>
        <v>2640</v>
      </c>
      <c r="D816" s="36" t="s">
        <v>129</v>
      </c>
      <c r="E816" s="34"/>
      <c r="F816" s="345">
        <f t="array" ref="F816">C816*E816</f>
        <v>0</v>
      </c>
      <c r="G816" s="257"/>
      <c r="H816" s="257"/>
      <c r="I816" s="19"/>
      <c r="J816" s="19"/>
      <c r="K816" s="19"/>
      <c r="L816" s="19"/>
    </row>
    <row r="817" spans="1:12" s="1" customFormat="1" x14ac:dyDescent="0.25">
      <c r="A817" s="431" t="s">
        <v>44</v>
      </c>
      <c r="B817" s="39" t="s">
        <v>279</v>
      </c>
      <c r="C817" s="34">
        <f t="array" ref="C817">C816*1.3</f>
        <v>3432</v>
      </c>
      <c r="D817" s="36" t="s">
        <v>129</v>
      </c>
      <c r="E817" s="34"/>
      <c r="F817" s="345">
        <f t="array" ref="F817">E817*C817</f>
        <v>0</v>
      </c>
      <c r="G817" s="257"/>
      <c r="H817" s="257"/>
      <c r="I817" s="19"/>
      <c r="J817" s="19"/>
      <c r="K817" s="19"/>
      <c r="L817" s="19"/>
    </row>
    <row r="818" spans="1:12" s="1" customFormat="1" x14ac:dyDescent="0.25">
      <c r="A818" s="431" t="s">
        <v>45</v>
      </c>
      <c r="B818" s="42" t="s">
        <v>280</v>
      </c>
      <c r="C818" s="34">
        <f t="array" ref="C818">4401*0.4</f>
        <v>1760.4</v>
      </c>
      <c r="D818" s="36" t="s">
        <v>129</v>
      </c>
      <c r="E818" s="34"/>
      <c r="F818" s="345">
        <f t="array" ref="F818">C818*E818</f>
        <v>0</v>
      </c>
      <c r="G818" s="257"/>
      <c r="H818" s="257"/>
    </row>
    <row r="819" spans="1:12" s="1" customFormat="1" x14ac:dyDescent="0.25">
      <c r="A819" s="455"/>
      <c r="B819" s="65"/>
      <c r="C819" s="34"/>
      <c r="D819" s="31"/>
      <c r="E819" s="34"/>
      <c r="F819" s="345"/>
      <c r="G819" s="257"/>
      <c r="H819" s="257"/>
      <c r="I819" s="19"/>
      <c r="J819" s="19"/>
      <c r="K819" s="19"/>
      <c r="L819" s="19"/>
    </row>
    <row r="820" spans="1:12" s="1" customFormat="1" x14ac:dyDescent="0.25">
      <c r="A820" s="429" t="s">
        <v>66</v>
      </c>
      <c r="B820" s="11" t="s">
        <v>281</v>
      </c>
      <c r="C820" s="34"/>
      <c r="D820" s="31"/>
      <c r="E820" s="66"/>
      <c r="F820" s="345"/>
      <c r="G820" s="257"/>
      <c r="H820" s="257"/>
      <c r="I820" s="19"/>
      <c r="J820" s="19"/>
      <c r="K820" s="19"/>
      <c r="L820" s="19"/>
    </row>
    <row r="821" spans="1:12" s="1" customFormat="1" x14ac:dyDescent="0.25">
      <c r="A821" s="429" t="s">
        <v>68</v>
      </c>
      <c r="B821" s="11" t="s">
        <v>1643</v>
      </c>
      <c r="C821" s="34"/>
      <c r="D821" s="31"/>
      <c r="E821" s="66"/>
      <c r="F821" s="345"/>
      <c r="G821" s="257"/>
      <c r="H821" s="257"/>
      <c r="I821" s="19"/>
      <c r="J821" s="19"/>
      <c r="K821" s="19"/>
      <c r="L821" s="19"/>
    </row>
    <row r="822" spans="1:12" s="1" customFormat="1" x14ac:dyDescent="0.25">
      <c r="A822" s="429" t="s">
        <v>1012</v>
      </c>
      <c r="B822" s="11" t="s">
        <v>54</v>
      </c>
      <c r="C822" s="34"/>
      <c r="D822" s="31"/>
      <c r="E822" s="34"/>
      <c r="F822" s="345"/>
      <c r="G822" s="257"/>
      <c r="H822" s="257"/>
      <c r="I822" s="19"/>
      <c r="J822" s="19"/>
      <c r="K822" s="19"/>
      <c r="L822" s="19"/>
    </row>
    <row r="823" spans="1:12" s="1" customFormat="1" x14ac:dyDescent="0.25">
      <c r="A823" s="431" t="s">
        <v>1058</v>
      </c>
      <c r="B823" s="39" t="s">
        <v>1640</v>
      </c>
      <c r="C823" s="34">
        <v>405.53</v>
      </c>
      <c r="D823" s="36" t="s">
        <v>129</v>
      </c>
      <c r="E823" s="34"/>
      <c r="F823" s="345">
        <f t="array" ref="F823">E823*C823</f>
        <v>0</v>
      </c>
      <c r="G823" s="257"/>
      <c r="H823" s="257"/>
      <c r="I823" s="19"/>
      <c r="J823" s="19"/>
      <c r="K823" s="19"/>
      <c r="L823" s="19"/>
    </row>
    <row r="824" spans="1:12" s="1" customFormat="1" x14ac:dyDescent="0.25">
      <c r="A824" s="431" t="s">
        <v>1059</v>
      </c>
      <c r="B824" s="39" t="s">
        <v>1633</v>
      </c>
      <c r="C824" s="34">
        <v>138.6</v>
      </c>
      <c r="D824" s="36" t="s">
        <v>129</v>
      </c>
      <c r="E824" s="34"/>
      <c r="F824" s="345">
        <f t="array" ref="F824">E824*C824</f>
        <v>0</v>
      </c>
      <c r="G824" s="257"/>
      <c r="H824" s="257"/>
      <c r="I824" s="19"/>
      <c r="J824" s="19"/>
      <c r="K824" s="19"/>
      <c r="L824" s="19"/>
    </row>
    <row r="825" spans="1:12" s="1" customFormat="1" x14ac:dyDescent="0.25">
      <c r="A825" s="431" t="s">
        <v>1060</v>
      </c>
      <c r="B825" s="39" t="s">
        <v>285</v>
      </c>
      <c r="C825" s="34">
        <f t="array" ref="C825">(C823+C824)*1.3</f>
        <v>707.37</v>
      </c>
      <c r="D825" s="36" t="s">
        <v>129</v>
      </c>
      <c r="E825" s="34"/>
      <c r="F825" s="345">
        <f t="array" ref="F825">E825*C825</f>
        <v>0</v>
      </c>
      <c r="G825" s="257"/>
      <c r="H825" s="257"/>
      <c r="I825" s="19"/>
      <c r="J825" s="19"/>
      <c r="K825" s="19"/>
      <c r="L825" s="19"/>
    </row>
    <row r="826" spans="1:12" s="1" customFormat="1" ht="25.5" x14ac:dyDescent="0.25">
      <c r="A826" s="435" t="s">
        <v>1061</v>
      </c>
      <c r="B826" s="456" t="s">
        <v>1641</v>
      </c>
      <c r="C826" s="270">
        <v>1</v>
      </c>
      <c r="D826" s="278" t="s">
        <v>74</v>
      </c>
      <c r="E826" s="270"/>
      <c r="F826" s="578">
        <f t="array" ref="F826">C826*E826</f>
        <v>0</v>
      </c>
      <c r="G826" s="257"/>
      <c r="H826" s="257"/>
      <c r="I826" s="19"/>
      <c r="J826" s="19"/>
      <c r="K826" s="19"/>
      <c r="L826" s="19"/>
    </row>
    <row r="827" spans="1:12" s="1" customFormat="1" x14ac:dyDescent="0.25">
      <c r="A827" s="431"/>
      <c r="B827" s="40"/>
      <c r="C827" s="34"/>
      <c r="D827" s="41"/>
      <c r="E827" s="34"/>
      <c r="F827" s="345"/>
      <c r="G827" s="257"/>
      <c r="H827" s="257"/>
      <c r="I827" s="19"/>
      <c r="J827" s="19"/>
      <c r="K827" s="19"/>
      <c r="L827" s="19"/>
    </row>
    <row r="828" spans="1:12" s="1" customFormat="1" x14ac:dyDescent="0.25">
      <c r="A828" s="429" t="s">
        <v>154</v>
      </c>
      <c r="B828" s="11" t="s">
        <v>287</v>
      </c>
      <c r="C828" s="34"/>
      <c r="D828" s="31"/>
      <c r="E828" s="34"/>
      <c r="F828" s="345"/>
      <c r="G828" s="257"/>
      <c r="H828" s="257"/>
      <c r="I828" s="19"/>
      <c r="J828" s="19"/>
      <c r="K828" s="19"/>
      <c r="L828" s="19"/>
    </row>
    <row r="829" spans="1:12" s="1" customFormat="1" x14ac:dyDescent="0.25">
      <c r="A829" s="431" t="s">
        <v>1017</v>
      </c>
      <c r="B829" s="39" t="s">
        <v>1644</v>
      </c>
      <c r="C829" s="34">
        <f t="array" ref="C829">2.7*4.25*6.9</f>
        <v>79.180000000000007</v>
      </c>
      <c r="D829" s="36" t="s">
        <v>129</v>
      </c>
      <c r="E829" s="34"/>
      <c r="F829" s="345">
        <f t="array" ref="F829">E829*C829</f>
        <v>0</v>
      </c>
      <c r="G829" s="257"/>
      <c r="H829" s="257"/>
      <c r="I829" s="19"/>
      <c r="J829" s="19"/>
      <c r="K829" s="19"/>
      <c r="L829" s="19"/>
    </row>
    <row r="830" spans="1:12" s="1" customFormat="1" x14ac:dyDescent="0.25">
      <c r="A830" s="431" t="s">
        <v>1063</v>
      </c>
      <c r="B830" s="39" t="s">
        <v>285</v>
      </c>
      <c r="C830" s="34">
        <f t="array" ref="C830">C829*1.3</f>
        <v>102.93</v>
      </c>
      <c r="D830" s="36" t="s">
        <v>129</v>
      </c>
      <c r="E830" s="34"/>
      <c r="F830" s="345">
        <f t="array" ref="F830">E830*C830</f>
        <v>0</v>
      </c>
      <c r="G830" s="257"/>
      <c r="H830" s="257"/>
      <c r="I830" s="19"/>
      <c r="J830" s="19"/>
      <c r="K830" s="19"/>
      <c r="L830" s="19"/>
    </row>
    <row r="831" spans="1:12" s="1" customFormat="1" x14ac:dyDescent="0.25">
      <c r="A831" s="431" t="s">
        <v>1064</v>
      </c>
      <c r="B831" s="39" t="s">
        <v>191</v>
      </c>
      <c r="C831" s="34"/>
      <c r="D831" s="41"/>
      <c r="E831" s="34"/>
      <c r="F831" s="345"/>
      <c r="G831" s="257"/>
      <c r="H831" s="257"/>
      <c r="I831" s="19"/>
      <c r="J831" s="19"/>
      <c r="K831" s="19"/>
      <c r="L831" s="19"/>
    </row>
    <row r="832" spans="1:12" s="1" customFormat="1" x14ac:dyDescent="0.25">
      <c r="A832" s="431" t="s">
        <v>1065</v>
      </c>
      <c r="B832" s="39" t="s">
        <v>288</v>
      </c>
      <c r="C832" s="34">
        <f t="array" ref="C832">(1.8*1.6*0.2)*2</f>
        <v>1.1499999999999999</v>
      </c>
      <c r="D832" s="36" t="s">
        <v>129</v>
      </c>
      <c r="E832" s="34"/>
      <c r="F832" s="345">
        <f t="array" ref="F832">E832*C832</f>
        <v>0</v>
      </c>
      <c r="G832" s="257"/>
      <c r="H832" s="257"/>
      <c r="I832" s="19"/>
      <c r="J832" s="19"/>
      <c r="K832" s="19"/>
      <c r="L832" s="19"/>
    </row>
    <row r="833" spans="1:12" s="1" customFormat="1" x14ac:dyDescent="0.25">
      <c r="A833" s="431" t="s">
        <v>1066</v>
      </c>
      <c r="B833" s="39" t="s">
        <v>289</v>
      </c>
      <c r="C833" s="34">
        <f t="array" ref="C833">((6.9*2.7*0.25)*2)+((4.25*2.7*0.25)*2)</f>
        <v>15.05</v>
      </c>
      <c r="D833" s="36" t="s">
        <v>129</v>
      </c>
      <c r="E833" s="34"/>
      <c r="F833" s="345">
        <f t="array" ref="F833">E833*C833</f>
        <v>0</v>
      </c>
      <c r="G833" s="257"/>
      <c r="H833" s="257"/>
      <c r="I833" s="19"/>
      <c r="J833" s="19"/>
      <c r="K833" s="19"/>
      <c r="L833" s="19"/>
    </row>
    <row r="834" spans="1:12" s="1" customFormat="1" x14ac:dyDescent="0.25">
      <c r="A834" s="431" t="s">
        <v>1067</v>
      </c>
      <c r="B834" s="39" t="s">
        <v>290</v>
      </c>
      <c r="C834" s="34">
        <f t="array" ref="C834">6.9*4.25*0.25</f>
        <v>7.33</v>
      </c>
      <c r="D834" s="36" t="s">
        <v>129</v>
      </c>
      <c r="E834" s="34"/>
      <c r="F834" s="345">
        <f t="array" ref="F834">E834*C834</f>
        <v>0</v>
      </c>
      <c r="G834" s="257"/>
      <c r="H834" s="257"/>
      <c r="I834" s="19"/>
      <c r="J834" s="19"/>
      <c r="K834" s="19"/>
      <c r="L834" s="19"/>
    </row>
    <row r="835" spans="1:12" s="1" customFormat="1" x14ac:dyDescent="0.25">
      <c r="A835" s="431" t="s">
        <v>1068</v>
      </c>
      <c r="B835" s="39" t="s">
        <v>291</v>
      </c>
      <c r="C835" s="34">
        <f t="array" ref="C835">0.25*0.78*0.25</f>
        <v>0.05</v>
      </c>
      <c r="D835" s="36" t="s">
        <v>129</v>
      </c>
      <c r="E835" s="34"/>
      <c r="F835" s="345">
        <f t="array" ref="F835">E835*C835</f>
        <v>0</v>
      </c>
      <c r="G835" s="257"/>
      <c r="H835" s="257"/>
      <c r="I835" s="19"/>
      <c r="J835" s="19"/>
      <c r="K835" s="19"/>
      <c r="L835" s="19"/>
    </row>
    <row r="836" spans="1:12" s="1" customFormat="1" x14ac:dyDescent="0.25">
      <c r="A836" s="431" t="s">
        <v>1069</v>
      </c>
      <c r="B836" s="39" t="s">
        <v>1645</v>
      </c>
      <c r="C836" s="34">
        <v>1</v>
      </c>
      <c r="D836" s="36" t="s">
        <v>74</v>
      </c>
      <c r="E836" s="34"/>
      <c r="F836" s="345">
        <f t="array" ref="F836">E836*C836</f>
        <v>0</v>
      </c>
      <c r="G836" s="257"/>
      <c r="H836" s="257"/>
      <c r="I836" s="19"/>
      <c r="J836" s="19"/>
      <c r="K836" s="19"/>
      <c r="L836" s="19"/>
    </row>
    <row r="837" spans="1:12" s="1" customFormat="1" x14ac:dyDescent="0.25">
      <c r="A837" s="431" t="s">
        <v>1070</v>
      </c>
      <c r="B837" s="39" t="s">
        <v>1646</v>
      </c>
      <c r="C837" s="34">
        <v>0.18</v>
      </c>
      <c r="D837" s="36" t="s">
        <v>129</v>
      </c>
      <c r="E837" s="34"/>
      <c r="F837" s="345">
        <f t="array" ref="F837">E837*C837</f>
        <v>0</v>
      </c>
      <c r="G837" s="257"/>
      <c r="H837" s="257"/>
      <c r="I837" s="19"/>
      <c r="J837" s="19"/>
      <c r="K837" s="19"/>
      <c r="L837" s="19"/>
    </row>
    <row r="838" spans="1:12" s="1" customFormat="1" x14ac:dyDescent="0.25">
      <c r="A838" s="431" t="s">
        <v>1071</v>
      </c>
      <c r="B838" s="39" t="s">
        <v>1635</v>
      </c>
      <c r="C838" s="34"/>
      <c r="D838" s="41"/>
      <c r="E838" s="34"/>
      <c r="F838" s="345"/>
      <c r="G838" s="257"/>
      <c r="H838" s="257"/>
      <c r="I838" s="19"/>
      <c r="J838" s="19"/>
      <c r="K838" s="19"/>
      <c r="L838" s="19"/>
    </row>
    <row r="839" spans="1:12" s="1" customFormat="1" x14ac:dyDescent="0.25">
      <c r="A839" s="431" t="s">
        <v>1072</v>
      </c>
      <c r="B839" s="39" t="s">
        <v>294</v>
      </c>
      <c r="C839" s="34">
        <f t="array" ref="C839">(6.9+4.25+6.9+4.25)*2</f>
        <v>44.6</v>
      </c>
      <c r="D839" s="36" t="s">
        <v>53</v>
      </c>
      <c r="E839" s="34"/>
      <c r="F839" s="345">
        <f t="array" ref="F839">E839*C839</f>
        <v>0</v>
      </c>
      <c r="G839" s="257"/>
      <c r="H839" s="257"/>
      <c r="I839" s="19"/>
      <c r="J839" s="19"/>
      <c r="K839" s="19"/>
      <c r="L839" s="19"/>
    </row>
    <row r="840" spans="1:12" s="1" customFormat="1" x14ac:dyDescent="0.25">
      <c r="A840" s="457"/>
      <c r="B840" s="65"/>
      <c r="C840" s="34"/>
      <c r="D840" s="31"/>
      <c r="E840" s="34"/>
      <c r="F840" s="345"/>
      <c r="G840" s="257"/>
      <c r="H840" s="257"/>
      <c r="I840" s="19"/>
      <c r="J840" s="19"/>
      <c r="K840" s="19"/>
      <c r="L840" s="19"/>
    </row>
    <row r="841" spans="1:12" s="1" customFormat="1" x14ac:dyDescent="0.25">
      <c r="A841" s="429" t="s">
        <v>70</v>
      </c>
      <c r="B841" s="11" t="s">
        <v>385</v>
      </c>
      <c r="C841" s="34"/>
      <c r="D841" s="31"/>
      <c r="E841" s="34"/>
      <c r="F841" s="345"/>
      <c r="G841" s="257"/>
      <c r="H841" s="257"/>
      <c r="I841" s="19"/>
      <c r="J841" s="19"/>
      <c r="K841" s="19"/>
      <c r="L841" s="19"/>
    </row>
    <row r="842" spans="1:12" s="256" customFormat="1" x14ac:dyDescent="0.25">
      <c r="A842" s="455">
        <v>5.0999999999999996</v>
      </c>
      <c r="B842" s="29" t="s">
        <v>1201</v>
      </c>
      <c r="C842" s="34"/>
      <c r="D842" s="31"/>
      <c r="E842" s="34"/>
      <c r="F842" s="345"/>
      <c r="G842" s="257"/>
      <c r="H842" s="257"/>
      <c r="I842" s="255"/>
      <c r="J842" s="255"/>
      <c r="K842" s="255"/>
      <c r="L842" s="255"/>
    </row>
    <row r="843" spans="1:12" s="1" customFormat="1" x14ac:dyDescent="0.25">
      <c r="A843" s="455" t="s">
        <v>689</v>
      </c>
      <c r="B843" s="11" t="s">
        <v>54</v>
      </c>
      <c r="C843" s="34"/>
      <c r="D843" s="53"/>
      <c r="E843" s="34"/>
      <c r="F843" s="345"/>
      <c r="G843" s="257"/>
      <c r="H843" s="257"/>
      <c r="I843" s="19"/>
      <c r="J843" s="19"/>
      <c r="K843" s="19"/>
      <c r="L843" s="19"/>
    </row>
    <row r="844" spans="1:12" s="1" customFormat="1" ht="14.1" customHeight="1" x14ac:dyDescent="0.25">
      <c r="A844" s="458" t="s">
        <v>1073</v>
      </c>
      <c r="B844" s="42" t="s">
        <v>386</v>
      </c>
      <c r="C844" s="34">
        <v>20.66</v>
      </c>
      <c r="D844" s="36" t="s">
        <v>129</v>
      </c>
      <c r="E844" s="34"/>
      <c r="F844" s="345">
        <f t="array" ref="F844">C844*E844</f>
        <v>0</v>
      </c>
      <c r="G844" s="257"/>
      <c r="H844" s="257"/>
      <c r="I844" s="19"/>
      <c r="J844" s="19"/>
      <c r="K844" s="19"/>
      <c r="L844" s="19"/>
    </row>
    <row r="845" spans="1:12" s="1" customFormat="1" ht="14.1" customHeight="1" x14ac:dyDescent="0.25">
      <c r="A845" s="458"/>
      <c r="B845" s="37"/>
      <c r="C845" s="34"/>
      <c r="D845" s="53"/>
      <c r="E845" s="34"/>
      <c r="F845" s="345"/>
      <c r="G845" s="257"/>
      <c r="H845" s="257"/>
      <c r="I845" s="19"/>
      <c r="J845" s="19"/>
      <c r="K845" s="19"/>
      <c r="L845" s="19"/>
    </row>
    <row r="846" spans="1:12" s="1" customFormat="1" ht="14.1" customHeight="1" x14ac:dyDescent="0.25">
      <c r="A846" s="455" t="s">
        <v>690</v>
      </c>
      <c r="B846" s="12" t="s">
        <v>1672</v>
      </c>
      <c r="C846" s="34"/>
      <c r="D846" s="53"/>
      <c r="E846" s="52"/>
      <c r="F846" s="345"/>
      <c r="G846" s="257"/>
      <c r="H846" s="257"/>
      <c r="I846" s="19"/>
      <c r="J846" s="19"/>
      <c r="K846" s="19"/>
      <c r="L846" s="19"/>
    </row>
    <row r="847" spans="1:12" s="1" customFormat="1" ht="14.1" customHeight="1" x14ac:dyDescent="0.25">
      <c r="A847" s="458" t="s">
        <v>1076</v>
      </c>
      <c r="B847" s="42" t="s">
        <v>1562</v>
      </c>
      <c r="C847" s="34">
        <v>11.06</v>
      </c>
      <c r="D847" s="36" t="s">
        <v>129</v>
      </c>
      <c r="E847" s="34"/>
      <c r="F847" s="345">
        <f t="array" ref="F847">C847*E847</f>
        <v>0</v>
      </c>
      <c r="G847" s="257"/>
      <c r="H847" s="257"/>
      <c r="I847" s="19"/>
      <c r="J847" s="19"/>
      <c r="K847" s="19"/>
      <c r="L847" s="19"/>
    </row>
    <row r="848" spans="1:12" s="1" customFormat="1" ht="14.1" customHeight="1" x14ac:dyDescent="0.25">
      <c r="A848" s="458" t="s">
        <v>1077</v>
      </c>
      <c r="B848" s="42" t="s">
        <v>1564</v>
      </c>
      <c r="C848" s="34">
        <v>3.43</v>
      </c>
      <c r="D848" s="36" t="s">
        <v>129</v>
      </c>
      <c r="E848" s="34"/>
      <c r="F848" s="345">
        <f t="array" ref="F848">C848*E848</f>
        <v>0</v>
      </c>
      <c r="G848" s="257"/>
      <c r="H848" s="257"/>
      <c r="I848" s="19"/>
      <c r="J848" s="19"/>
      <c r="K848" s="19"/>
      <c r="L848" s="19"/>
    </row>
    <row r="849" spans="1:12" s="1" customFormat="1" ht="14.1" customHeight="1" x14ac:dyDescent="0.25">
      <c r="A849" s="458" t="s">
        <v>1078</v>
      </c>
      <c r="B849" s="42" t="s">
        <v>1565</v>
      </c>
      <c r="C849" s="34">
        <v>0.6</v>
      </c>
      <c r="D849" s="36" t="s">
        <v>129</v>
      </c>
      <c r="E849" s="34"/>
      <c r="F849" s="345">
        <f t="array" ref="F849">C849*E849</f>
        <v>0</v>
      </c>
      <c r="G849" s="257"/>
      <c r="H849" s="257"/>
      <c r="I849" s="19"/>
      <c r="J849" s="19"/>
      <c r="K849" s="19"/>
      <c r="L849" s="19"/>
    </row>
    <row r="850" spans="1:12" s="1" customFormat="1" ht="14.1" customHeight="1" x14ac:dyDescent="0.25">
      <c r="A850" s="458" t="s">
        <v>1079</v>
      </c>
      <c r="B850" s="42" t="s">
        <v>1668</v>
      </c>
      <c r="C850" s="34">
        <v>2.74</v>
      </c>
      <c r="D850" s="36" t="s">
        <v>129</v>
      </c>
      <c r="E850" s="34"/>
      <c r="F850" s="345">
        <f t="array" ref="F850">C850*E850</f>
        <v>0</v>
      </c>
      <c r="G850" s="257"/>
      <c r="H850" s="257"/>
      <c r="I850" s="19"/>
      <c r="J850" s="19"/>
      <c r="K850" s="19"/>
      <c r="L850" s="19"/>
    </row>
    <row r="851" spans="1:12" s="1" customFormat="1" ht="14.1" customHeight="1" x14ac:dyDescent="0.25">
      <c r="A851" s="458" t="s">
        <v>1080</v>
      </c>
      <c r="B851" s="42" t="s">
        <v>1669</v>
      </c>
      <c r="C851" s="34">
        <v>0.51</v>
      </c>
      <c r="D851" s="36" t="s">
        <v>129</v>
      </c>
      <c r="E851" s="34"/>
      <c r="F851" s="345">
        <f t="array" ref="F851">C851*E851</f>
        <v>0</v>
      </c>
      <c r="G851" s="257"/>
      <c r="H851" s="257"/>
      <c r="I851" s="19"/>
      <c r="J851" s="19"/>
      <c r="K851" s="19"/>
      <c r="L851" s="19"/>
    </row>
    <row r="852" spans="1:12" s="1" customFormat="1" ht="14.1" customHeight="1" x14ac:dyDescent="0.25">
      <c r="A852" s="458" t="s">
        <v>1081</v>
      </c>
      <c r="B852" s="42" t="s">
        <v>1670</v>
      </c>
      <c r="C852" s="51">
        <v>5.29</v>
      </c>
      <c r="D852" s="36" t="s">
        <v>129</v>
      </c>
      <c r="E852" s="34"/>
      <c r="F852" s="345">
        <f t="array" ref="F852">C852*E852</f>
        <v>0</v>
      </c>
      <c r="G852" s="257"/>
      <c r="H852" s="257"/>
      <c r="I852" s="19"/>
      <c r="J852" s="19"/>
      <c r="K852" s="19"/>
      <c r="L852" s="19"/>
    </row>
    <row r="853" spans="1:12" s="1" customFormat="1" ht="25.5" x14ac:dyDescent="0.25">
      <c r="A853" s="458" t="s">
        <v>1082</v>
      </c>
      <c r="B853" s="42" t="s">
        <v>1569</v>
      </c>
      <c r="C853" s="64">
        <f t="array" ref="C853">(0.2*0.4*8.6)*2</f>
        <v>1.38</v>
      </c>
      <c r="D853" s="36" t="s">
        <v>129</v>
      </c>
      <c r="E853" s="34"/>
      <c r="F853" s="345">
        <f t="array" ref="F853">C853*E853</f>
        <v>0</v>
      </c>
      <c r="G853" s="257"/>
      <c r="H853" s="257"/>
      <c r="I853" s="19"/>
      <c r="J853" s="19"/>
      <c r="K853" s="19"/>
      <c r="L853" s="19"/>
    </row>
    <row r="854" spans="1:12" s="1" customFormat="1" ht="25.5" x14ac:dyDescent="0.25">
      <c r="A854" s="458" t="s">
        <v>1083</v>
      </c>
      <c r="B854" s="42" t="s">
        <v>1570</v>
      </c>
      <c r="C854" s="64">
        <f t="array" ref="C854">(0.2*0.4*5.1)*2</f>
        <v>0.82</v>
      </c>
      <c r="D854" s="36" t="s">
        <v>129</v>
      </c>
      <c r="E854" s="34"/>
      <c r="F854" s="345">
        <f t="array" ref="F854">C854*E854</f>
        <v>0</v>
      </c>
      <c r="G854" s="257"/>
      <c r="H854" s="257"/>
      <c r="I854" s="19"/>
      <c r="J854" s="19"/>
      <c r="K854" s="19"/>
      <c r="L854" s="19"/>
    </row>
    <row r="855" spans="1:12" s="1" customFormat="1" ht="25.5" x14ac:dyDescent="0.25">
      <c r="A855" s="458" t="s">
        <v>1084</v>
      </c>
      <c r="B855" s="42" t="s">
        <v>1571</v>
      </c>
      <c r="C855" s="64">
        <f t="array" ref="C855">(0.2*0.4*4.6)*2</f>
        <v>0.74</v>
      </c>
      <c r="D855" s="36" t="s">
        <v>129</v>
      </c>
      <c r="E855" s="34"/>
      <c r="F855" s="345">
        <f t="array" ref="F855">C855*E855</f>
        <v>0</v>
      </c>
      <c r="G855" s="257"/>
      <c r="H855" s="257"/>
      <c r="I855" s="19"/>
      <c r="J855" s="19"/>
      <c r="K855" s="19"/>
      <c r="L855" s="19"/>
    </row>
    <row r="856" spans="1:12" s="1" customFormat="1" ht="25.5" x14ac:dyDescent="0.25">
      <c r="A856" s="458" t="s">
        <v>1085</v>
      </c>
      <c r="B856" s="42" t="s">
        <v>1572</v>
      </c>
      <c r="C856" s="64">
        <f t="array" ref="C856">(0.2*0.4*3.6)*4</f>
        <v>1.1499999999999999</v>
      </c>
      <c r="D856" s="36" t="s">
        <v>129</v>
      </c>
      <c r="E856" s="34"/>
      <c r="F856" s="345">
        <f t="array" ref="F856">C856*E856</f>
        <v>0</v>
      </c>
      <c r="G856" s="257"/>
      <c r="H856" s="257"/>
      <c r="I856" s="19"/>
      <c r="J856" s="19"/>
      <c r="K856" s="19"/>
      <c r="L856" s="19"/>
    </row>
    <row r="857" spans="1:12" s="1" customFormat="1" x14ac:dyDescent="0.25">
      <c r="A857" s="458" t="s">
        <v>1086</v>
      </c>
      <c r="B857" s="42" t="s">
        <v>1671</v>
      </c>
      <c r="C857" s="64">
        <v>3.18</v>
      </c>
      <c r="D857" s="36" t="s">
        <v>129</v>
      </c>
      <c r="E857" s="34"/>
      <c r="F857" s="345">
        <f t="array" ref="F857">C857*E857</f>
        <v>0</v>
      </c>
      <c r="G857" s="257"/>
      <c r="H857" s="257"/>
      <c r="I857" s="19"/>
      <c r="J857" s="19"/>
      <c r="K857" s="19"/>
      <c r="L857" s="19"/>
    </row>
    <row r="858" spans="1:12" s="1" customFormat="1" x14ac:dyDescent="0.25">
      <c r="A858" s="455" t="s">
        <v>691</v>
      </c>
      <c r="B858" s="8" t="s">
        <v>1075</v>
      </c>
      <c r="C858" s="51"/>
      <c r="D858" s="53"/>
      <c r="E858" s="52"/>
      <c r="F858" s="345"/>
      <c r="G858" s="257"/>
      <c r="H858" s="257"/>
      <c r="I858" s="19"/>
      <c r="J858" s="19"/>
      <c r="K858" s="19"/>
      <c r="L858" s="19"/>
    </row>
    <row r="859" spans="1:12" s="1" customFormat="1" ht="14.1" customHeight="1" x14ac:dyDescent="0.25">
      <c r="A859" s="458" t="s">
        <v>1087</v>
      </c>
      <c r="B859" s="42" t="s">
        <v>387</v>
      </c>
      <c r="C859" s="51">
        <v>22.44</v>
      </c>
      <c r="D859" s="43" t="s">
        <v>60</v>
      </c>
      <c r="E859" s="52"/>
      <c r="F859" s="345">
        <f t="array" ref="F859">C859*E859</f>
        <v>0</v>
      </c>
      <c r="G859" s="257"/>
      <c r="H859" s="257"/>
      <c r="I859" s="19"/>
      <c r="J859" s="19"/>
      <c r="K859" s="19"/>
      <c r="L859" s="19"/>
    </row>
    <row r="860" spans="1:12" s="1" customFormat="1" ht="14.1" customHeight="1" x14ac:dyDescent="0.25">
      <c r="A860" s="458" t="s">
        <v>1088</v>
      </c>
      <c r="B860" s="42" t="s">
        <v>388</v>
      </c>
      <c r="C860" s="51">
        <v>87.62</v>
      </c>
      <c r="D860" s="43" t="s">
        <v>60</v>
      </c>
      <c r="E860" s="52"/>
      <c r="F860" s="345">
        <f t="array" ref="F860">C860*E860</f>
        <v>0</v>
      </c>
      <c r="G860" s="257"/>
      <c r="H860" s="257"/>
      <c r="I860" s="19"/>
      <c r="J860" s="19"/>
      <c r="K860" s="19"/>
      <c r="L860" s="19"/>
    </row>
    <row r="861" spans="1:12" s="1" customFormat="1" ht="14.1" customHeight="1" x14ac:dyDescent="0.25">
      <c r="A861" s="458" t="s">
        <v>1089</v>
      </c>
      <c r="B861" s="42" t="s">
        <v>389</v>
      </c>
      <c r="C861" s="51">
        <v>4</v>
      </c>
      <c r="D861" s="43" t="s">
        <v>60</v>
      </c>
      <c r="E861" s="52"/>
      <c r="F861" s="345">
        <f t="array" ref="F861">C861*E861</f>
        <v>0</v>
      </c>
      <c r="G861" s="257"/>
      <c r="H861" s="257"/>
      <c r="I861" s="19"/>
      <c r="J861" s="19"/>
      <c r="K861" s="19"/>
      <c r="L861" s="19"/>
    </row>
    <row r="862" spans="1:12" s="1" customFormat="1" ht="14.1" customHeight="1" x14ac:dyDescent="0.25">
      <c r="A862" s="458" t="s">
        <v>1090</v>
      </c>
      <c r="B862" s="67" t="s">
        <v>1094</v>
      </c>
      <c r="C862" s="64">
        <f t="array" ref="C862">49.2*0.4</f>
        <v>19.68</v>
      </c>
      <c r="D862" s="43" t="s">
        <v>60</v>
      </c>
      <c r="E862" s="52"/>
      <c r="F862" s="345">
        <f t="array" ref="F862">C862*E862</f>
        <v>0</v>
      </c>
      <c r="G862" s="257"/>
      <c r="H862" s="257"/>
      <c r="I862" s="19"/>
      <c r="J862" s="19"/>
      <c r="K862" s="19"/>
      <c r="L862" s="19"/>
    </row>
    <row r="863" spans="1:12" s="1" customFormat="1" ht="14.1" customHeight="1" x14ac:dyDescent="0.25">
      <c r="A863" s="459"/>
      <c r="B863" s="56"/>
      <c r="C863" s="64"/>
      <c r="D863" s="41"/>
      <c r="E863" s="52"/>
      <c r="F863" s="345"/>
      <c r="G863" s="257"/>
      <c r="H863" s="257"/>
      <c r="I863" s="19"/>
      <c r="J863" s="19"/>
      <c r="K863" s="19"/>
      <c r="L863" s="19"/>
    </row>
    <row r="864" spans="1:12" s="1" customFormat="1" ht="14.1" customHeight="1" x14ac:dyDescent="0.25">
      <c r="A864" s="455" t="s">
        <v>1092</v>
      </c>
      <c r="B864" s="8" t="s">
        <v>523</v>
      </c>
      <c r="C864" s="51"/>
      <c r="D864" s="53"/>
      <c r="E864" s="52"/>
      <c r="F864" s="345"/>
      <c r="G864" s="257"/>
      <c r="H864" s="257"/>
      <c r="I864" s="19"/>
      <c r="J864" s="19"/>
      <c r="K864" s="19"/>
      <c r="L864" s="19"/>
    </row>
    <row r="865" spans="1:12" s="1" customFormat="1" ht="14.1" customHeight="1" x14ac:dyDescent="0.25">
      <c r="A865" s="458" t="s">
        <v>1093</v>
      </c>
      <c r="B865" s="42" t="s">
        <v>394</v>
      </c>
      <c r="C865" s="51">
        <f t="array" ref="C865">139.94+39.36</f>
        <v>179.3</v>
      </c>
      <c r="D865" s="43" t="s">
        <v>60</v>
      </c>
      <c r="E865" s="34"/>
      <c r="F865" s="345">
        <f t="array" ref="F865">C865*E865</f>
        <v>0</v>
      </c>
      <c r="G865" s="257"/>
      <c r="H865" s="257"/>
      <c r="I865" s="19"/>
      <c r="J865" s="19"/>
      <c r="K865" s="19"/>
      <c r="L865" s="19"/>
    </row>
    <row r="866" spans="1:12" s="1" customFormat="1" ht="14.1" customHeight="1" x14ac:dyDescent="0.25">
      <c r="A866" s="458" t="s">
        <v>1095</v>
      </c>
      <c r="B866" s="42" t="s">
        <v>395</v>
      </c>
      <c r="C866" s="34">
        <v>139.94</v>
      </c>
      <c r="D866" s="43" t="s">
        <v>60</v>
      </c>
      <c r="E866" s="34"/>
      <c r="F866" s="345">
        <f t="array" ref="F866">C866*E866</f>
        <v>0</v>
      </c>
      <c r="G866" s="257"/>
      <c r="H866" s="257"/>
      <c r="I866" s="19"/>
      <c r="J866" s="19"/>
      <c r="K866" s="19"/>
      <c r="L866" s="19"/>
    </row>
    <row r="867" spans="1:12" s="1" customFormat="1" ht="14.1" customHeight="1" x14ac:dyDescent="0.25">
      <c r="A867" s="458" t="s">
        <v>1096</v>
      </c>
      <c r="B867" s="42" t="s">
        <v>396</v>
      </c>
      <c r="C867" s="51">
        <v>141.87</v>
      </c>
      <c r="D867" s="43" t="s">
        <v>60</v>
      </c>
      <c r="E867" s="34"/>
      <c r="F867" s="345">
        <f t="array" ref="F867">C867*E867</f>
        <v>0</v>
      </c>
      <c r="G867" s="257"/>
      <c r="H867" s="257"/>
      <c r="I867" s="19"/>
      <c r="J867" s="19"/>
      <c r="K867" s="19"/>
      <c r="L867" s="19"/>
    </row>
    <row r="868" spans="1:12" s="1" customFormat="1" ht="14.1" customHeight="1" x14ac:dyDescent="0.25">
      <c r="A868" s="458" t="s">
        <v>1097</v>
      </c>
      <c r="B868" s="42" t="s">
        <v>397</v>
      </c>
      <c r="C868" s="34">
        <v>141.87</v>
      </c>
      <c r="D868" s="43" t="s">
        <v>60</v>
      </c>
      <c r="E868" s="34"/>
      <c r="F868" s="345">
        <f t="array" ref="F868">C868*E868</f>
        <v>0</v>
      </c>
      <c r="G868" s="257"/>
      <c r="H868" s="257"/>
      <c r="I868" s="19"/>
      <c r="J868" s="19"/>
      <c r="K868" s="19"/>
      <c r="L868" s="19"/>
    </row>
    <row r="869" spans="1:12" s="1" customFormat="1" ht="14.1" customHeight="1" x14ac:dyDescent="0.25">
      <c r="A869" s="458" t="s">
        <v>1098</v>
      </c>
      <c r="B869" s="42" t="s">
        <v>398</v>
      </c>
      <c r="C869" s="51">
        <v>67.91</v>
      </c>
      <c r="D869" s="43" t="s">
        <v>60</v>
      </c>
      <c r="E869" s="34"/>
      <c r="F869" s="345">
        <f t="array" ref="F869">C869*E869</f>
        <v>0</v>
      </c>
      <c r="G869" s="257"/>
      <c r="H869" s="257"/>
      <c r="I869" s="19"/>
      <c r="J869" s="19"/>
      <c r="K869" s="19"/>
      <c r="L869" s="19"/>
    </row>
    <row r="870" spans="1:12" s="1" customFormat="1" ht="14.1" customHeight="1" x14ac:dyDescent="0.25">
      <c r="A870" s="458" t="s">
        <v>1099</v>
      </c>
      <c r="B870" s="42" t="s">
        <v>399</v>
      </c>
      <c r="C870" s="51">
        <v>48.2</v>
      </c>
      <c r="D870" s="43" t="s">
        <v>60</v>
      </c>
      <c r="E870" s="34"/>
      <c r="F870" s="345">
        <f t="array" ref="F870">C870*E870</f>
        <v>0</v>
      </c>
      <c r="G870" s="257"/>
      <c r="H870" s="257"/>
      <c r="I870" s="19"/>
      <c r="J870" s="19"/>
      <c r="K870" s="19"/>
      <c r="L870" s="19"/>
    </row>
    <row r="871" spans="1:12" s="1" customFormat="1" ht="14.1" customHeight="1" x14ac:dyDescent="0.25">
      <c r="A871" s="458" t="s">
        <v>1100</v>
      </c>
      <c r="B871" s="42" t="s">
        <v>400</v>
      </c>
      <c r="C871" s="51">
        <f t="array" ref="C871">151.6+98.4</f>
        <v>250</v>
      </c>
      <c r="D871" s="43" t="s">
        <v>53</v>
      </c>
      <c r="E871" s="34"/>
      <c r="F871" s="345">
        <f t="array" ref="F871">C871*E871</f>
        <v>0</v>
      </c>
      <c r="G871" s="257"/>
      <c r="H871" s="257"/>
      <c r="I871" s="19"/>
      <c r="J871" s="19"/>
      <c r="K871" s="19"/>
      <c r="L871" s="19"/>
    </row>
    <row r="872" spans="1:12" s="1" customFormat="1" ht="14.1" customHeight="1" x14ac:dyDescent="0.25">
      <c r="A872" s="458" t="s">
        <v>1101</v>
      </c>
      <c r="B872" s="42" t="s">
        <v>401</v>
      </c>
      <c r="C872" s="34">
        <f t="array" ref="C872">75.8+49.2</f>
        <v>125</v>
      </c>
      <c r="D872" s="43" t="s">
        <v>53</v>
      </c>
      <c r="E872" s="34"/>
      <c r="F872" s="345">
        <f t="array" ref="F872">C872*E872</f>
        <v>0</v>
      </c>
      <c r="G872" s="257"/>
      <c r="H872" s="257"/>
      <c r="I872" s="19"/>
      <c r="J872" s="19"/>
      <c r="K872" s="19"/>
      <c r="L872" s="19"/>
    </row>
    <row r="873" spans="1:12" s="1" customFormat="1" ht="14.1" customHeight="1" x14ac:dyDescent="0.25">
      <c r="A873" s="460"/>
      <c r="B873" s="461"/>
      <c r="C873" s="34"/>
      <c r="D873" s="43"/>
      <c r="E873" s="34"/>
      <c r="F873" s="345"/>
      <c r="G873" s="257"/>
      <c r="H873" s="257"/>
      <c r="I873" s="19"/>
      <c r="J873" s="19"/>
      <c r="K873" s="19"/>
      <c r="L873" s="19"/>
    </row>
    <row r="874" spans="1:12" s="1" customFormat="1" ht="14.1" customHeight="1" x14ac:dyDescent="0.25">
      <c r="A874" s="455" t="s">
        <v>1107</v>
      </c>
      <c r="B874" s="8" t="s">
        <v>1102</v>
      </c>
      <c r="C874" s="51"/>
      <c r="D874" s="53"/>
      <c r="E874" s="52"/>
      <c r="F874" s="345"/>
      <c r="G874" s="257"/>
      <c r="H874" s="257"/>
      <c r="I874" s="19"/>
      <c r="J874" s="19"/>
      <c r="K874" s="19"/>
      <c r="L874" s="19"/>
    </row>
    <row r="875" spans="1:12" s="1" customFormat="1" ht="14.1" customHeight="1" x14ac:dyDescent="0.25">
      <c r="A875" s="458" t="s">
        <v>1108</v>
      </c>
      <c r="B875" s="42" t="s">
        <v>1103</v>
      </c>
      <c r="C875" s="51">
        <v>88</v>
      </c>
      <c r="D875" s="43" t="s">
        <v>60</v>
      </c>
      <c r="E875" s="34"/>
      <c r="F875" s="345">
        <f t="array" ref="F875">C875*E875</f>
        <v>0</v>
      </c>
      <c r="G875" s="257"/>
      <c r="H875" s="257"/>
      <c r="I875" s="19"/>
      <c r="J875" s="19"/>
      <c r="K875" s="19"/>
      <c r="L875" s="19"/>
    </row>
    <row r="876" spans="1:12" s="1" customFormat="1" ht="14.1" customHeight="1" x14ac:dyDescent="0.25">
      <c r="A876" s="458" t="s">
        <v>1109</v>
      </c>
      <c r="B876" s="42" t="s">
        <v>1104</v>
      </c>
      <c r="C876" s="51">
        <v>24</v>
      </c>
      <c r="D876" s="43" t="s">
        <v>60</v>
      </c>
      <c r="E876" s="34"/>
      <c r="F876" s="345">
        <f t="array" ref="F876">C876*E876</f>
        <v>0</v>
      </c>
      <c r="G876" s="257"/>
      <c r="H876" s="257"/>
      <c r="I876" s="19"/>
      <c r="J876" s="19"/>
      <c r="K876" s="19"/>
      <c r="L876" s="19"/>
    </row>
    <row r="877" spans="1:12" s="1" customFormat="1" ht="14.1" customHeight="1" x14ac:dyDescent="0.25">
      <c r="A877" s="458" t="s">
        <v>1110</v>
      </c>
      <c r="B877" s="42" t="s">
        <v>1105</v>
      </c>
      <c r="C877" s="51">
        <v>25</v>
      </c>
      <c r="D877" s="43" t="s">
        <v>60</v>
      </c>
      <c r="E877" s="34"/>
      <c r="F877" s="345">
        <f t="array" ref="F877">C877*E877</f>
        <v>0</v>
      </c>
      <c r="G877" s="257"/>
      <c r="H877" s="257"/>
      <c r="I877" s="19"/>
      <c r="J877" s="19"/>
      <c r="K877" s="19"/>
      <c r="L877" s="19"/>
    </row>
    <row r="878" spans="1:12" s="1" customFormat="1" ht="14.1" customHeight="1" x14ac:dyDescent="0.25">
      <c r="A878" s="458" t="s">
        <v>1111</v>
      </c>
      <c r="B878" s="42" t="s">
        <v>1106</v>
      </c>
      <c r="C878" s="51">
        <f t="array" ref="C878">147.6+15.6</f>
        <v>163.19999999999999</v>
      </c>
      <c r="D878" s="43" t="s">
        <v>60</v>
      </c>
      <c r="E878" s="34"/>
      <c r="F878" s="345">
        <f t="array" ref="F878">C878*E878</f>
        <v>0</v>
      </c>
      <c r="G878" s="257"/>
      <c r="H878" s="257"/>
      <c r="I878" s="19"/>
      <c r="J878" s="19"/>
      <c r="K878" s="19"/>
      <c r="L878" s="19"/>
    </row>
    <row r="879" spans="1:12" s="1" customFormat="1" ht="14.1" customHeight="1" x14ac:dyDescent="0.25">
      <c r="A879" s="460"/>
      <c r="B879" s="37"/>
      <c r="C879" s="51"/>
      <c r="D879" s="53"/>
      <c r="E879" s="34"/>
      <c r="F879" s="345"/>
      <c r="G879" s="257"/>
      <c r="H879" s="257"/>
      <c r="I879" s="19"/>
      <c r="J879" s="19"/>
      <c r="K879" s="19"/>
      <c r="L879" s="19"/>
    </row>
    <row r="880" spans="1:12" s="1" customFormat="1" ht="14.1" customHeight="1" x14ac:dyDescent="0.25">
      <c r="A880" s="455" t="s">
        <v>1112</v>
      </c>
      <c r="B880" s="8" t="s">
        <v>205</v>
      </c>
      <c r="C880" s="51"/>
      <c r="D880" s="53"/>
      <c r="E880" s="34"/>
      <c r="F880" s="345"/>
      <c r="G880" s="257"/>
      <c r="H880" s="257"/>
      <c r="I880" s="19"/>
      <c r="J880" s="19"/>
      <c r="K880" s="19"/>
      <c r="L880" s="19"/>
    </row>
    <row r="881" spans="1:12" ht="14.1" customHeight="1" x14ac:dyDescent="0.25">
      <c r="A881" s="458" t="s">
        <v>1198</v>
      </c>
      <c r="B881" s="42" t="s">
        <v>403</v>
      </c>
      <c r="C881" s="51">
        <v>1</v>
      </c>
      <c r="D881" s="36" t="s">
        <v>74</v>
      </c>
      <c r="E881" s="34"/>
      <c r="F881" s="345">
        <f t="array" ref="F881">C881*E881</f>
        <v>0</v>
      </c>
      <c r="G881" s="257"/>
      <c r="H881" s="257"/>
    </row>
    <row r="882" spans="1:12" ht="14.1" customHeight="1" x14ac:dyDescent="0.25">
      <c r="A882" s="580" t="s">
        <v>1199</v>
      </c>
      <c r="B882" s="271" t="s">
        <v>404</v>
      </c>
      <c r="C882" s="277">
        <v>5</v>
      </c>
      <c r="D882" s="272" t="s">
        <v>74</v>
      </c>
      <c r="E882" s="270"/>
      <c r="F882" s="581">
        <f t="array" ref="F882">C882*E882</f>
        <v>0</v>
      </c>
      <c r="G882" s="257"/>
      <c r="H882" s="257"/>
    </row>
    <row r="883" spans="1:12" ht="14.1" customHeight="1" x14ac:dyDescent="0.25">
      <c r="A883" s="458" t="s">
        <v>1200</v>
      </c>
      <c r="B883" s="42" t="s">
        <v>405</v>
      </c>
      <c r="C883" s="51">
        <v>6</v>
      </c>
      <c r="D883" s="43" t="s">
        <v>60</v>
      </c>
      <c r="E883" s="34"/>
      <c r="F883" s="345">
        <f t="array" ref="F883">C883*E883</f>
        <v>0</v>
      </c>
      <c r="G883" s="257"/>
      <c r="H883" s="257"/>
    </row>
    <row r="884" spans="1:12" ht="14.1" customHeight="1" x14ac:dyDescent="0.25">
      <c r="A884" s="458"/>
      <c r="B884" s="42"/>
      <c r="C884" s="51"/>
      <c r="D884" s="36"/>
      <c r="E884" s="34"/>
      <c r="F884" s="345"/>
      <c r="G884" s="257"/>
      <c r="H884" s="257"/>
    </row>
    <row r="885" spans="1:12" s="1" customFormat="1" ht="14.1" customHeight="1" x14ac:dyDescent="0.25">
      <c r="A885" s="455" t="s">
        <v>1113</v>
      </c>
      <c r="B885" s="8" t="s">
        <v>1250</v>
      </c>
      <c r="C885" s="51"/>
      <c r="D885" s="53"/>
      <c r="E885" s="52"/>
      <c r="F885" s="345"/>
      <c r="G885" s="257"/>
      <c r="H885" s="257"/>
      <c r="I885" s="19"/>
      <c r="J885" s="19"/>
      <c r="K885" s="19"/>
      <c r="L885" s="19"/>
    </row>
    <row r="886" spans="1:12" ht="14.1" customHeight="1" x14ac:dyDescent="0.25">
      <c r="A886" s="458" t="s">
        <v>1114</v>
      </c>
      <c r="B886" s="42" t="s">
        <v>406</v>
      </c>
      <c r="C886" s="51">
        <v>17.72</v>
      </c>
      <c r="D886" s="36" t="s">
        <v>129</v>
      </c>
      <c r="E886" s="34"/>
      <c r="F886" s="345">
        <f t="array" ref="F886">C886*E886</f>
        <v>0</v>
      </c>
      <c r="G886" s="257"/>
      <c r="H886" s="257"/>
    </row>
    <row r="887" spans="1:12" ht="14.1" customHeight="1" x14ac:dyDescent="0.25">
      <c r="A887" s="458" t="s">
        <v>1115</v>
      </c>
      <c r="B887" s="42" t="s">
        <v>312</v>
      </c>
      <c r="C887" s="51">
        <v>3.44</v>
      </c>
      <c r="D887" s="36" t="s">
        <v>129</v>
      </c>
      <c r="E887" s="34"/>
      <c r="F887" s="345">
        <f t="array" ref="F887">C887*E887</f>
        <v>0</v>
      </c>
      <c r="G887" s="257"/>
      <c r="H887" s="257"/>
    </row>
    <row r="888" spans="1:12" s="1" customFormat="1" ht="25.5" x14ac:dyDescent="0.25">
      <c r="A888" s="458" t="s">
        <v>1116</v>
      </c>
      <c r="B888" s="42" t="s">
        <v>313</v>
      </c>
      <c r="C888" s="51">
        <v>11</v>
      </c>
      <c r="D888" s="43" t="s">
        <v>74</v>
      </c>
      <c r="E888" s="34"/>
      <c r="F888" s="345">
        <f t="array" ref="F888">C888*E888</f>
        <v>0</v>
      </c>
      <c r="G888" s="257"/>
      <c r="H888" s="257"/>
      <c r="I888" s="19"/>
      <c r="J888" s="19"/>
      <c r="K888" s="19"/>
      <c r="L888" s="19"/>
    </row>
    <row r="889" spans="1:12" ht="25.5" x14ac:dyDescent="0.25">
      <c r="A889" s="458" t="s">
        <v>1117</v>
      </c>
      <c r="B889" s="42" t="s">
        <v>407</v>
      </c>
      <c r="C889" s="51">
        <v>6</v>
      </c>
      <c r="D889" s="43" t="s">
        <v>74</v>
      </c>
      <c r="E889" s="34"/>
      <c r="F889" s="345">
        <f t="array" ref="F889">C889*E889</f>
        <v>0</v>
      </c>
      <c r="G889" s="257"/>
      <c r="H889" s="257"/>
    </row>
    <row r="890" spans="1:12" x14ac:dyDescent="0.25">
      <c r="A890" s="458" t="s">
        <v>1118</v>
      </c>
      <c r="B890" s="42" t="s">
        <v>315</v>
      </c>
      <c r="C890" s="51">
        <v>7.27</v>
      </c>
      <c r="D890" s="43" t="s">
        <v>74</v>
      </c>
      <c r="E890" s="34"/>
      <c r="F890" s="345">
        <f t="array" ref="F890">C890*E890</f>
        <v>0</v>
      </c>
      <c r="G890" s="257"/>
      <c r="H890" s="257"/>
    </row>
    <row r="891" spans="1:12" x14ac:dyDescent="0.25">
      <c r="A891" s="458" t="s">
        <v>1119</v>
      </c>
      <c r="B891" s="42" t="s">
        <v>316</v>
      </c>
      <c r="C891" s="51">
        <v>3</v>
      </c>
      <c r="D891" s="43" t="s">
        <v>74</v>
      </c>
      <c r="E891" s="34"/>
      <c r="F891" s="345">
        <f t="array" ref="F891">C891*E891</f>
        <v>0</v>
      </c>
      <c r="G891" s="257"/>
      <c r="H891" s="257"/>
    </row>
    <row r="892" spans="1:12" x14ac:dyDescent="0.25">
      <c r="A892" s="458" t="s">
        <v>1120</v>
      </c>
      <c r="B892" s="42" t="s">
        <v>317</v>
      </c>
      <c r="C892" s="51">
        <v>2</v>
      </c>
      <c r="D892" s="43" t="s">
        <v>74</v>
      </c>
      <c r="E892" s="34"/>
      <c r="F892" s="345">
        <f t="array" ref="F892">C892*E892</f>
        <v>0</v>
      </c>
      <c r="G892" s="257"/>
      <c r="H892" s="257"/>
    </row>
    <row r="893" spans="1:12" x14ac:dyDescent="0.25">
      <c r="A893" s="458" t="s">
        <v>1121</v>
      </c>
      <c r="B893" s="42" t="s">
        <v>321</v>
      </c>
      <c r="C893" s="51">
        <v>5</v>
      </c>
      <c r="D893" s="43" t="s">
        <v>74</v>
      </c>
      <c r="E893" s="34"/>
      <c r="F893" s="345">
        <f t="array" ref="F893">C893*E893</f>
        <v>0</v>
      </c>
      <c r="G893" s="257"/>
      <c r="H893" s="257"/>
    </row>
    <row r="894" spans="1:12" x14ac:dyDescent="0.25">
      <c r="A894" s="458" t="s">
        <v>1122</v>
      </c>
      <c r="B894" s="42" t="s">
        <v>322</v>
      </c>
      <c r="C894" s="51">
        <v>4</v>
      </c>
      <c r="D894" s="43" t="s">
        <v>74</v>
      </c>
      <c r="E894" s="34"/>
      <c r="F894" s="345">
        <f t="array" ref="F894">C894*E894</f>
        <v>0</v>
      </c>
      <c r="G894" s="257"/>
      <c r="H894" s="257"/>
    </row>
    <row r="895" spans="1:12" ht="16.5" customHeight="1" x14ac:dyDescent="0.25">
      <c r="A895" s="458" t="s">
        <v>1123</v>
      </c>
      <c r="B895" s="42" t="s">
        <v>323</v>
      </c>
      <c r="C895" s="51">
        <v>1</v>
      </c>
      <c r="D895" s="43" t="s">
        <v>74</v>
      </c>
      <c r="E895" s="34"/>
      <c r="F895" s="345">
        <f t="array" ref="F895">C895*E895</f>
        <v>0</v>
      </c>
      <c r="G895" s="257"/>
      <c r="H895" s="257"/>
    </row>
    <row r="896" spans="1:12" ht="12.75" customHeight="1" x14ac:dyDescent="0.25">
      <c r="A896" s="458" t="s">
        <v>1124</v>
      </c>
      <c r="B896" s="42" t="s">
        <v>324</v>
      </c>
      <c r="C896" s="51">
        <v>1</v>
      </c>
      <c r="D896" s="43" t="s">
        <v>74</v>
      </c>
      <c r="E896" s="34"/>
      <c r="F896" s="345">
        <f t="array" ref="F896">C896*E896</f>
        <v>0</v>
      </c>
      <c r="G896" s="257"/>
      <c r="H896" s="257"/>
    </row>
    <row r="897" spans="1:12" ht="12.95" customHeight="1" x14ac:dyDescent="0.25">
      <c r="A897" s="458" t="s">
        <v>1125</v>
      </c>
      <c r="B897" s="42" t="s">
        <v>325</v>
      </c>
      <c r="C897" s="51">
        <v>5</v>
      </c>
      <c r="D897" s="43" t="s">
        <v>74</v>
      </c>
      <c r="E897" s="34"/>
      <c r="F897" s="345">
        <f t="array" ref="F897">C897*E897</f>
        <v>0</v>
      </c>
      <c r="G897" s="257"/>
      <c r="H897" s="257"/>
    </row>
    <row r="898" spans="1:12" ht="12.95" customHeight="1" x14ac:dyDescent="0.25">
      <c r="A898" s="458" t="s">
        <v>1126</v>
      </c>
      <c r="B898" s="42" t="s">
        <v>326</v>
      </c>
      <c r="C898" s="51">
        <v>3</v>
      </c>
      <c r="D898" s="43" t="s">
        <v>74</v>
      </c>
      <c r="E898" s="34"/>
      <c r="F898" s="345">
        <f t="array" ref="F898">C898*E898</f>
        <v>0</v>
      </c>
      <c r="G898" s="257"/>
      <c r="H898" s="257"/>
    </row>
    <row r="899" spans="1:12" ht="12.95" customHeight="1" x14ac:dyDescent="0.25">
      <c r="A899" s="458" t="s">
        <v>1127</v>
      </c>
      <c r="B899" s="42" t="s">
        <v>327</v>
      </c>
      <c r="C899" s="51">
        <v>5</v>
      </c>
      <c r="D899" s="43" t="s">
        <v>74</v>
      </c>
      <c r="E899" s="34"/>
      <c r="F899" s="345">
        <f t="array" ref="F899">C899*E899</f>
        <v>0</v>
      </c>
      <c r="G899" s="257"/>
      <c r="H899" s="257"/>
    </row>
    <row r="900" spans="1:12" ht="12.95" customHeight="1" x14ac:dyDescent="0.25">
      <c r="A900" s="458" t="s">
        <v>1128</v>
      </c>
      <c r="B900" s="42" t="s">
        <v>328</v>
      </c>
      <c r="C900" s="51">
        <v>3</v>
      </c>
      <c r="D900" s="43" t="s">
        <v>74</v>
      </c>
      <c r="E900" s="34"/>
      <c r="F900" s="345">
        <f t="array" ref="F900">C900*E900</f>
        <v>0</v>
      </c>
      <c r="G900" s="257"/>
      <c r="H900" s="257"/>
    </row>
    <row r="901" spans="1:12" ht="12.95" customHeight="1" x14ac:dyDescent="0.25">
      <c r="A901" s="458" t="s">
        <v>1129</v>
      </c>
      <c r="B901" s="42" t="s">
        <v>329</v>
      </c>
      <c r="C901" s="51">
        <v>1</v>
      </c>
      <c r="D901" s="43" t="s">
        <v>74</v>
      </c>
      <c r="E901" s="34"/>
      <c r="F901" s="345">
        <f t="array" ref="F901">C901*E901</f>
        <v>0</v>
      </c>
      <c r="G901" s="257"/>
      <c r="H901" s="257"/>
    </row>
    <row r="902" spans="1:12" ht="12.95" customHeight="1" x14ac:dyDescent="0.25">
      <c r="A902" s="458" t="s">
        <v>1130</v>
      </c>
      <c r="B902" s="42" t="s">
        <v>330</v>
      </c>
      <c r="C902" s="51">
        <v>1</v>
      </c>
      <c r="D902" s="43" t="s">
        <v>74</v>
      </c>
      <c r="E902" s="34"/>
      <c r="F902" s="345">
        <f t="array" ref="F902">C902*E902</f>
        <v>0</v>
      </c>
      <c r="G902" s="257"/>
      <c r="H902" s="257"/>
    </row>
    <row r="903" spans="1:12" ht="12.95" customHeight="1" x14ac:dyDescent="0.25">
      <c r="A903" s="458" t="s">
        <v>1131</v>
      </c>
      <c r="B903" s="42" t="s">
        <v>331</v>
      </c>
      <c r="C903" s="51">
        <v>5</v>
      </c>
      <c r="D903" s="43" t="s">
        <v>74</v>
      </c>
      <c r="E903" s="34"/>
      <c r="F903" s="345">
        <f t="array" ref="F903">C903*E903</f>
        <v>0</v>
      </c>
      <c r="G903" s="257"/>
      <c r="H903" s="257"/>
    </row>
    <row r="904" spans="1:12" ht="12.95" customHeight="1" x14ac:dyDescent="0.25">
      <c r="A904" s="460"/>
      <c r="B904" s="37"/>
      <c r="C904" s="51"/>
      <c r="D904" s="53"/>
      <c r="E904" s="34"/>
      <c r="F904" s="345"/>
      <c r="G904" s="257"/>
      <c r="H904" s="257"/>
    </row>
    <row r="905" spans="1:12" s="1" customFormat="1" x14ac:dyDescent="0.25">
      <c r="A905" s="455" t="s">
        <v>1202</v>
      </c>
      <c r="B905" s="8" t="s">
        <v>1091</v>
      </c>
      <c r="C905" s="51"/>
      <c r="D905" s="53"/>
      <c r="E905" s="34"/>
      <c r="F905" s="345"/>
      <c r="G905" s="257"/>
      <c r="H905" s="257"/>
      <c r="I905" s="19"/>
      <c r="J905" s="19"/>
      <c r="K905" s="19"/>
      <c r="L905" s="19"/>
    </row>
    <row r="906" spans="1:12" s="1" customFormat="1" ht="14.1" customHeight="1" x14ac:dyDescent="0.25">
      <c r="A906" s="458" t="s">
        <v>1203</v>
      </c>
      <c r="B906" s="42" t="s">
        <v>390</v>
      </c>
      <c r="C906" s="34">
        <v>5</v>
      </c>
      <c r="D906" s="43" t="s">
        <v>74</v>
      </c>
      <c r="E906" s="34"/>
      <c r="F906" s="345">
        <f t="array" ref="F906">C906*E906</f>
        <v>0</v>
      </c>
      <c r="G906" s="257"/>
      <c r="H906" s="257"/>
      <c r="I906" s="19"/>
      <c r="J906" s="19"/>
      <c r="K906" s="19"/>
      <c r="L906" s="19"/>
    </row>
    <row r="907" spans="1:12" s="1" customFormat="1" ht="14.1" customHeight="1" x14ac:dyDescent="0.25">
      <c r="A907" s="458" t="s">
        <v>1204</v>
      </c>
      <c r="B907" s="42" t="s">
        <v>391</v>
      </c>
      <c r="C907" s="34">
        <v>1</v>
      </c>
      <c r="D907" s="43" t="s">
        <v>74</v>
      </c>
      <c r="E907" s="34"/>
      <c r="F907" s="345">
        <f t="array" ref="F907">C907*E907</f>
        <v>0</v>
      </c>
      <c r="G907" s="257"/>
      <c r="H907" s="257"/>
      <c r="I907" s="19"/>
      <c r="J907" s="19"/>
      <c r="K907" s="19"/>
      <c r="L907" s="19"/>
    </row>
    <row r="908" spans="1:12" s="1" customFormat="1" ht="14.1" customHeight="1" x14ac:dyDescent="0.25">
      <c r="A908" s="458" t="s">
        <v>1205</v>
      </c>
      <c r="B908" s="42" t="s">
        <v>392</v>
      </c>
      <c r="C908" s="51">
        <v>5</v>
      </c>
      <c r="D908" s="43" t="s">
        <v>74</v>
      </c>
      <c r="E908" s="34"/>
      <c r="F908" s="345">
        <f t="array" ref="F908">C908*E908</f>
        <v>0</v>
      </c>
      <c r="G908" s="257"/>
      <c r="H908" s="257"/>
      <c r="I908" s="19"/>
      <c r="J908" s="19"/>
      <c r="K908" s="19"/>
      <c r="L908" s="19"/>
    </row>
    <row r="909" spans="1:12" s="1" customFormat="1" ht="14.1" customHeight="1" x14ac:dyDescent="0.25">
      <c r="A909" s="458" t="s">
        <v>1206</v>
      </c>
      <c r="B909" s="42" t="s">
        <v>393</v>
      </c>
      <c r="C909" s="51">
        <v>1</v>
      </c>
      <c r="D909" s="43" t="s">
        <v>74</v>
      </c>
      <c r="E909" s="34"/>
      <c r="F909" s="345">
        <f t="array" ref="F909">C909*E909</f>
        <v>0</v>
      </c>
      <c r="G909" s="257"/>
      <c r="H909" s="257"/>
      <c r="I909" s="19"/>
      <c r="J909" s="19"/>
      <c r="K909" s="19"/>
      <c r="L909" s="19"/>
    </row>
    <row r="910" spans="1:12" s="1" customFormat="1" ht="14.1" customHeight="1" x14ac:dyDescent="0.25">
      <c r="A910" s="458"/>
      <c r="B910" s="42"/>
      <c r="C910" s="51"/>
      <c r="D910" s="43"/>
      <c r="E910" s="34"/>
      <c r="F910" s="345"/>
      <c r="G910" s="257"/>
      <c r="H910" s="257"/>
      <c r="I910" s="19"/>
      <c r="J910" s="19"/>
      <c r="K910" s="19"/>
      <c r="L910" s="19"/>
    </row>
    <row r="911" spans="1:12" ht="14.1" customHeight="1" x14ac:dyDescent="0.25">
      <c r="A911" s="455" t="s">
        <v>1207</v>
      </c>
      <c r="B911" s="29" t="s">
        <v>1210</v>
      </c>
      <c r="C911" s="34"/>
      <c r="D911" s="53"/>
      <c r="E911" s="34"/>
      <c r="F911" s="345"/>
      <c r="G911" s="257"/>
      <c r="H911" s="257"/>
    </row>
    <row r="912" spans="1:12" ht="14.1" customHeight="1" x14ac:dyDescent="0.25">
      <c r="A912" s="455" t="s">
        <v>1208</v>
      </c>
      <c r="B912" s="29" t="s">
        <v>1211</v>
      </c>
      <c r="C912" s="34"/>
      <c r="D912" s="53"/>
      <c r="E912" s="34"/>
      <c r="F912" s="345"/>
      <c r="G912" s="257"/>
      <c r="H912" s="257"/>
    </row>
    <row r="913" spans="1:8" ht="14.1" customHeight="1" x14ac:dyDescent="0.25">
      <c r="A913" s="458" t="s">
        <v>1212</v>
      </c>
      <c r="B913" s="42" t="s">
        <v>408</v>
      </c>
      <c r="C913" s="34">
        <v>4.2</v>
      </c>
      <c r="D913" s="43" t="s">
        <v>60</v>
      </c>
      <c r="E913" s="34"/>
      <c r="F913" s="345">
        <f t="array" ref="F913">C913*E913</f>
        <v>0</v>
      </c>
      <c r="G913" s="257"/>
      <c r="H913" s="257"/>
    </row>
    <row r="914" spans="1:8" ht="14.1" customHeight="1" x14ac:dyDescent="0.25">
      <c r="A914" s="458" t="s">
        <v>1213</v>
      </c>
      <c r="B914" s="42" t="s">
        <v>409</v>
      </c>
      <c r="C914" s="34">
        <v>4.2</v>
      </c>
      <c r="D914" s="43" t="s">
        <v>60</v>
      </c>
      <c r="E914" s="34"/>
      <c r="F914" s="345">
        <f t="array" ref="F914">C914*E914</f>
        <v>0</v>
      </c>
      <c r="G914" s="257"/>
      <c r="H914" s="257"/>
    </row>
    <row r="915" spans="1:8" ht="14.1" customHeight="1" x14ac:dyDescent="0.25">
      <c r="A915" s="458" t="s">
        <v>1214</v>
      </c>
      <c r="B915" s="42" t="s">
        <v>410</v>
      </c>
      <c r="C915" s="34">
        <v>0.01</v>
      </c>
      <c r="D915" s="36" t="s">
        <v>129</v>
      </c>
      <c r="E915" s="34"/>
      <c r="F915" s="345">
        <f t="array" ref="F915">C915*E915</f>
        <v>0</v>
      </c>
      <c r="G915" s="257"/>
      <c r="H915" s="257"/>
    </row>
    <row r="916" spans="1:8" ht="14.1" customHeight="1" x14ac:dyDescent="0.25">
      <c r="A916" s="462"/>
      <c r="B916" s="37"/>
      <c r="C916" s="34"/>
      <c r="D916" s="53"/>
      <c r="E916" s="34"/>
      <c r="F916" s="345"/>
      <c r="G916" s="257"/>
      <c r="H916" s="257"/>
    </row>
    <row r="917" spans="1:8" ht="14.1" customHeight="1" x14ac:dyDescent="0.25">
      <c r="A917" s="455" t="s">
        <v>1209</v>
      </c>
      <c r="B917" s="29" t="s">
        <v>1215</v>
      </c>
      <c r="C917" s="34"/>
      <c r="D917" s="53"/>
      <c r="E917" s="34"/>
      <c r="F917" s="345"/>
      <c r="G917" s="257"/>
      <c r="H917" s="257"/>
    </row>
    <row r="918" spans="1:8" ht="14.1" customHeight="1" x14ac:dyDescent="0.25">
      <c r="A918" s="458" t="s">
        <v>1216</v>
      </c>
      <c r="B918" s="42" t="s">
        <v>408</v>
      </c>
      <c r="C918" s="34">
        <v>2.1</v>
      </c>
      <c r="D918" s="43" t="s">
        <v>60</v>
      </c>
      <c r="E918" s="34"/>
      <c r="F918" s="345">
        <f t="array" ref="F918">C918*E918</f>
        <v>0</v>
      </c>
      <c r="G918" s="257"/>
      <c r="H918" s="257"/>
    </row>
    <row r="919" spans="1:8" ht="14.1" customHeight="1" x14ac:dyDescent="0.25">
      <c r="A919" s="458" t="s">
        <v>1217</v>
      </c>
      <c r="B919" s="42" t="s">
        <v>409</v>
      </c>
      <c r="C919" s="34">
        <v>2.1</v>
      </c>
      <c r="D919" s="43" t="s">
        <v>60</v>
      </c>
      <c r="E919" s="34"/>
      <c r="F919" s="345">
        <f t="array" ref="F919">C919*E919</f>
        <v>0</v>
      </c>
      <c r="G919" s="257"/>
      <c r="H919" s="257"/>
    </row>
    <row r="920" spans="1:8" ht="14.1" customHeight="1" x14ac:dyDescent="0.25">
      <c r="A920" s="458" t="s">
        <v>1218</v>
      </c>
      <c r="B920" s="42" t="s">
        <v>410</v>
      </c>
      <c r="C920" s="34">
        <v>0.01</v>
      </c>
      <c r="D920" s="36" t="s">
        <v>129</v>
      </c>
      <c r="E920" s="34"/>
      <c r="F920" s="345">
        <f t="array" ref="F920">C920*E920</f>
        <v>0</v>
      </c>
      <c r="G920" s="257"/>
      <c r="H920" s="257"/>
    </row>
    <row r="921" spans="1:8" ht="14.1" customHeight="1" x14ac:dyDescent="0.25">
      <c r="A921" s="458"/>
      <c r="B921" s="42"/>
      <c r="C921" s="34"/>
      <c r="D921" s="36"/>
      <c r="E921" s="34"/>
      <c r="F921" s="345"/>
      <c r="G921" s="257"/>
      <c r="H921" s="257"/>
    </row>
    <row r="922" spans="1:8" ht="14.1" customHeight="1" x14ac:dyDescent="0.25">
      <c r="A922" s="463" t="s">
        <v>1223</v>
      </c>
      <c r="B922" s="29" t="s">
        <v>1251</v>
      </c>
      <c r="C922" s="64">
        <v>1</v>
      </c>
      <c r="D922" s="36" t="s">
        <v>15</v>
      </c>
      <c r="E922" s="34"/>
      <c r="F922" s="345">
        <f t="array" ref="F922">C922*E922</f>
        <v>0</v>
      </c>
      <c r="G922" s="257"/>
      <c r="H922" s="257"/>
    </row>
    <row r="923" spans="1:8" ht="14.1" customHeight="1" x14ac:dyDescent="0.25">
      <c r="A923" s="462"/>
      <c r="B923" s="37"/>
      <c r="C923" s="34"/>
      <c r="D923" s="53"/>
      <c r="E923" s="52"/>
      <c r="F923" s="345"/>
      <c r="G923" s="257"/>
      <c r="H923" s="257"/>
    </row>
    <row r="924" spans="1:8" x14ac:dyDescent="0.25">
      <c r="A924" s="455">
        <v>6</v>
      </c>
      <c r="B924" s="29" t="s">
        <v>1518</v>
      </c>
      <c r="C924" s="34"/>
      <c r="D924" s="53"/>
      <c r="E924" s="34"/>
      <c r="F924" s="345"/>
      <c r="G924" s="257"/>
      <c r="H924" s="257"/>
    </row>
    <row r="925" spans="1:8" x14ac:dyDescent="0.25">
      <c r="A925" s="464">
        <v>6.1</v>
      </c>
      <c r="B925" s="42" t="s">
        <v>411</v>
      </c>
      <c r="C925" s="51">
        <v>1.05</v>
      </c>
      <c r="D925" s="36" t="s">
        <v>129</v>
      </c>
      <c r="E925" s="34"/>
      <c r="F925" s="345">
        <f t="array" ref="F925">C925*E925</f>
        <v>0</v>
      </c>
      <c r="G925" s="257"/>
      <c r="H925" s="257"/>
    </row>
    <row r="926" spans="1:8" x14ac:dyDescent="0.25">
      <c r="A926" s="464">
        <v>6.2</v>
      </c>
      <c r="B926" s="42" t="s">
        <v>412</v>
      </c>
      <c r="C926" s="51">
        <v>1.05</v>
      </c>
      <c r="D926" s="36" t="s">
        <v>129</v>
      </c>
      <c r="E926" s="34"/>
      <c r="F926" s="345">
        <f t="array" ref="F926">C926*E926</f>
        <v>0</v>
      </c>
      <c r="G926" s="257"/>
      <c r="H926" s="257"/>
    </row>
    <row r="927" spans="1:8" x14ac:dyDescent="0.25">
      <c r="A927" s="464">
        <v>6.3</v>
      </c>
      <c r="B927" s="42" t="s">
        <v>413</v>
      </c>
      <c r="C927" s="51">
        <v>22.52</v>
      </c>
      <c r="D927" s="43" t="s">
        <v>60</v>
      </c>
      <c r="E927" s="34"/>
      <c r="F927" s="345">
        <f t="array" ref="F927">C927*E927</f>
        <v>0</v>
      </c>
      <c r="G927" s="257"/>
      <c r="H927" s="257"/>
    </row>
    <row r="928" spans="1:8" x14ac:dyDescent="0.25">
      <c r="A928" s="464">
        <v>6.4</v>
      </c>
      <c r="B928" s="42" t="s">
        <v>414</v>
      </c>
      <c r="C928" s="51">
        <v>1</v>
      </c>
      <c r="D928" s="36" t="s">
        <v>129</v>
      </c>
      <c r="E928" s="34"/>
      <c r="F928" s="345">
        <f t="array" ref="F928">C928*E928</f>
        <v>0</v>
      </c>
      <c r="G928" s="257"/>
      <c r="H928" s="257"/>
    </row>
    <row r="929" spans="1:8" x14ac:dyDescent="0.25">
      <c r="A929" s="464">
        <v>6.5</v>
      </c>
      <c r="B929" s="42" t="s">
        <v>415</v>
      </c>
      <c r="C929" s="51">
        <v>22.52</v>
      </c>
      <c r="D929" s="43" t="s">
        <v>60</v>
      </c>
      <c r="E929" s="34"/>
      <c r="F929" s="345">
        <f t="array" ref="F929">C929*E929</f>
        <v>0</v>
      </c>
      <c r="G929" s="257"/>
      <c r="H929" s="257"/>
    </row>
    <row r="930" spans="1:8" x14ac:dyDescent="0.25">
      <c r="A930" s="464">
        <v>6.6</v>
      </c>
      <c r="B930" s="42" t="s">
        <v>416</v>
      </c>
      <c r="C930" s="34">
        <v>22.52</v>
      </c>
      <c r="D930" s="43" t="s">
        <v>60</v>
      </c>
      <c r="E930" s="34"/>
      <c r="F930" s="345">
        <f t="array" ref="F930">C930*E930</f>
        <v>0</v>
      </c>
      <c r="G930" s="257"/>
      <c r="H930" s="257"/>
    </row>
    <row r="931" spans="1:8" x14ac:dyDescent="0.25">
      <c r="A931" s="464">
        <v>6.7</v>
      </c>
      <c r="B931" s="42" t="s">
        <v>417</v>
      </c>
      <c r="C931" s="51">
        <v>23.66</v>
      </c>
      <c r="D931" s="43" t="s">
        <v>60</v>
      </c>
      <c r="E931" s="34"/>
      <c r="F931" s="345">
        <f t="array" ref="F931">C931*E931</f>
        <v>0</v>
      </c>
      <c r="G931" s="257"/>
      <c r="H931" s="257"/>
    </row>
    <row r="932" spans="1:8" x14ac:dyDescent="0.25">
      <c r="A932" s="464">
        <v>6.8</v>
      </c>
      <c r="B932" s="42" t="s">
        <v>418</v>
      </c>
      <c r="C932" s="34">
        <v>23.66</v>
      </c>
      <c r="D932" s="43" t="s">
        <v>60</v>
      </c>
      <c r="E932" s="34"/>
      <c r="F932" s="345">
        <f t="array" ref="F932">C932*E932</f>
        <v>0</v>
      </c>
      <c r="G932" s="257"/>
      <c r="H932" s="257"/>
    </row>
    <row r="933" spans="1:8" x14ac:dyDescent="0.25">
      <c r="A933" s="464">
        <v>6.9</v>
      </c>
      <c r="B933" s="42" t="s">
        <v>419</v>
      </c>
      <c r="C933" s="34">
        <v>3.32</v>
      </c>
      <c r="D933" s="43" t="s">
        <v>60</v>
      </c>
      <c r="E933" s="34"/>
      <c r="F933" s="345">
        <f t="array" ref="F933">C933*E933</f>
        <v>0</v>
      </c>
      <c r="G933" s="257"/>
      <c r="H933" s="257"/>
    </row>
    <row r="934" spans="1:8" x14ac:dyDescent="0.25">
      <c r="A934" s="465">
        <v>6.1</v>
      </c>
      <c r="B934" s="42" t="s">
        <v>420</v>
      </c>
      <c r="C934" s="34">
        <v>3.32</v>
      </c>
      <c r="D934" s="43" t="s">
        <v>60</v>
      </c>
      <c r="E934" s="34"/>
      <c r="F934" s="345">
        <f t="array" ref="F934">C934*E934</f>
        <v>0</v>
      </c>
      <c r="G934" s="257"/>
      <c r="H934" s="257"/>
    </row>
    <row r="935" spans="1:8" x14ac:dyDescent="0.25">
      <c r="A935" s="465">
        <v>6.11</v>
      </c>
      <c r="B935" s="42" t="s">
        <v>398</v>
      </c>
      <c r="C935" s="51">
        <v>8.16</v>
      </c>
      <c r="D935" s="43" t="s">
        <v>60</v>
      </c>
      <c r="E935" s="34"/>
      <c r="F935" s="345">
        <f t="array" ref="F935">C935*E935</f>
        <v>0</v>
      </c>
      <c r="G935" s="257"/>
      <c r="H935" s="257"/>
    </row>
    <row r="936" spans="1:8" x14ac:dyDescent="0.25">
      <c r="A936" s="465">
        <v>6.12</v>
      </c>
      <c r="B936" s="42" t="s">
        <v>399</v>
      </c>
      <c r="C936" s="51">
        <v>11.7</v>
      </c>
      <c r="D936" s="43" t="s">
        <v>60</v>
      </c>
      <c r="E936" s="34"/>
      <c r="F936" s="345">
        <f t="array" ref="F936">C936*E936</f>
        <v>0</v>
      </c>
      <c r="G936" s="257"/>
      <c r="H936" s="257"/>
    </row>
    <row r="937" spans="1:8" x14ac:dyDescent="0.25">
      <c r="A937" s="465">
        <v>6.13</v>
      </c>
      <c r="B937" s="42" t="s">
        <v>400</v>
      </c>
      <c r="C937" s="51">
        <v>14.2</v>
      </c>
      <c r="D937" s="43" t="s">
        <v>53</v>
      </c>
      <c r="E937" s="34"/>
      <c r="F937" s="345">
        <f t="array" ref="F937">C937*E937</f>
        <v>0</v>
      </c>
      <c r="G937" s="257"/>
      <c r="H937" s="257"/>
    </row>
    <row r="938" spans="1:8" x14ac:dyDescent="0.25">
      <c r="A938" s="465">
        <v>6.14</v>
      </c>
      <c r="B938" s="42" t="s">
        <v>401</v>
      </c>
      <c r="C938" s="34">
        <v>6.8</v>
      </c>
      <c r="D938" s="43" t="s">
        <v>53</v>
      </c>
      <c r="E938" s="34"/>
      <c r="F938" s="345">
        <f t="array" ref="F938">C938*E938</f>
        <v>0</v>
      </c>
      <c r="G938" s="257"/>
      <c r="H938" s="257"/>
    </row>
    <row r="939" spans="1:8" x14ac:dyDescent="0.25">
      <c r="A939" s="457"/>
      <c r="B939" s="37"/>
      <c r="C939" s="34"/>
      <c r="D939" s="53"/>
      <c r="E939" s="34"/>
      <c r="F939" s="345"/>
      <c r="G939" s="257"/>
      <c r="H939" s="257"/>
    </row>
    <row r="940" spans="1:8" x14ac:dyDescent="0.25">
      <c r="A940" s="455">
        <v>7</v>
      </c>
      <c r="B940" s="29" t="s">
        <v>1673</v>
      </c>
      <c r="C940" s="34"/>
      <c r="D940" s="53"/>
      <c r="E940" s="34"/>
      <c r="F940" s="345"/>
      <c r="G940" s="257"/>
      <c r="H940" s="257"/>
    </row>
    <row r="941" spans="1:8" x14ac:dyDescent="0.25">
      <c r="A941" s="464">
        <v>7.1</v>
      </c>
      <c r="B941" s="42" t="s">
        <v>421</v>
      </c>
      <c r="C941" s="51">
        <v>3.16</v>
      </c>
      <c r="D941" s="36" t="s">
        <v>129</v>
      </c>
      <c r="E941" s="34"/>
      <c r="F941" s="345">
        <f t="array" ref="F941">C941*E941</f>
        <v>0</v>
      </c>
      <c r="G941" s="257"/>
      <c r="H941" s="257"/>
    </row>
    <row r="942" spans="1:8" x14ac:dyDescent="0.25">
      <c r="A942" s="582">
        <v>7.2</v>
      </c>
      <c r="B942" s="271" t="s">
        <v>412</v>
      </c>
      <c r="C942" s="277">
        <v>1.05</v>
      </c>
      <c r="D942" s="272" t="s">
        <v>129</v>
      </c>
      <c r="E942" s="270"/>
      <c r="F942" s="578">
        <f t="array" ref="F942">C942*E942</f>
        <v>0</v>
      </c>
      <c r="G942" s="257"/>
      <c r="H942" s="257"/>
    </row>
    <row r="943" spans="1:8" x14ac:dyDescent="0.25">
      <c r="A943" s="464">
        <v>7.3</v>
      </c>
      <c r="B943" s="42" t="s">
        <v>413</v>
      </c>
      <c r="C943" s="51">
        <v>22.52</v>
      </c>
      <c r="D943" s="43" t="s">
        <v>60</v>
      </c>
      <c r="E943" s="34"/>
      <c r="F943" s="345">
        <f t="array" ref="F943">C943*E943</f>
        <v>0</v>
      </c>
      <c r="G943" s="257"/>
      <c r="H943" s="257"/>
    </row>
    <row r="944" spans="1:8" x14ac:dyDescent="0.25">
      <c r="A944" s="464">
        <v>7.4</v>
      </c>
      <c r="B944" s="42" t="s">
        <v>414</v>
      </c>
      <c r="C944" s="51">
        <v>1</v>
      </c>
      <c r="D944" s="36" t="s">
        <v>129</v>
      </c>
      <c r="E944" s="34"/>
      <c r="F944" s="345">
        <f t="array" ref="F944">C944*E944</f>
        <v>0</v>
      </c>
      <c r="G944" s="257"/>
      <c r="H944" s="257"/>
    </row>
    <row r="945" spans="1:8" x14ac:dyDescent="0.25">
      <c r="A945" s="464">
        <v>7.5</v>
      </c>
      <c r="B945" s="42" t="s">
        <v>415</v>
      </c>
      <c r="C945" s="51">
        <v>22.52</v>
      </c>
      <c r="D945" s="43" t="s">
        <v>60</v>
      </c>
      <c r="E945" s="34"/>
      <c r="F945" s="345">
        <f t="array" ref="F945">C945*E945</f>
        <v>0</v>
      </c>
      <c r="G945" s="257"/>
      <c r="H945" s="257"/>
    </row>
    <row r="946" spans="1:8" x14ac:dyDescent="0.25">
      <c r="A946" s="464">
        <v>7.6</v>
      </c>
      <c r="B946" s="42" t="s">
        <v>416</v>
      </c>
      <c r="C946" s="34">
        <v>22.52</v>
      </c>
      <c r="D946" s="43" t="s">
        <v>60</v>
      </c>
      <c r="E946" s="34"/>
      <c r="F946" s="345">
        <f t="array" ref="F946">C946*E946</f>
        <v>0</v>
      </c>
      <c r="G946" s="257"/>
      <c r="H946" s="257"/>
    </row>
    <row r="947" spans="1:8" x14ac:dyDescent="0.25">
      <c r="A947" s="464">
        <v>7.7</v>
      </c>
      <c r="B947" s="42" t="s">
        <v>417</v>
      </c>
      <c r="C947" s="51">
        <v>23.66</v>
      </c>
      <c r="D947" s="43" t="s">
        <v>60</v>
      </c>
      <c r="E947" s="34"/>
      <c r="F947" s="345">
        <f t="array" ref="F947">C947*E947</f>
        <v>0</v>
      </c>
      <c r="G947" s="257"/>
      <c r="H947" s="257"/>
    </row>
    <row r="948" spans="1:8" x14ac:dyDescent="0.25">
      <c r="A948" s="464">
        <v>7.8</v>
      </c>
      <c r="B948" s="42" t="s">
        <v>418</v>
      </c>
      <c r="C948" s="34">
        <v>23.66</v>
      </c>
      <c r="D948" s="43" t="s">
        <v>60</v>
      </c>
      <c r="E948" s="34"/>
      <c r="F948" s="345">
        <f t="array" ref="F948">C948*E948</f>
        <v>0</v>
      </c>
      <c r="G948" s="257"/>
      <c r="H948" s="257"/>
    </row>
    <row r="949" spans="1:8" x14ac:dyDescent="0.25">
      <c r="A949" s="464">
        <v>7.9</v>
      </c>
      <c r="B949" s="42" t="s">
        <v>419</v>
      </c>
      <c r="C949" s="34">
        <v>3.32</v>
      </c>
      <c r="D949" s="43" t="s">
        <v>60</v>
      </c>
      <c r="E949" s="34"/>
      <c r="F949" s="345">
        <f t="array" ref="F949">C949*E949</f>
        <v>0</v>
      </c>
      <c r="G949" s="257"/>
      <c r="H949" s="257"/>
    </row>
    <row r="950" spans="1:8" x14ac:dyDescent="0.25">
      <c r="A950" s="465">
        <v>7.1</v>
      </c>
      <c r="B950" s="42" t="s">
        <v>420</v>
      </c>
      <c r="C950" s="34">
        <v>3.32</v>
      </c>
      <c r="D950" s="43" t="s">
        <v>60</v>
      </c>
      <c r="E950" s="34"/>
      <c r="F950" s="345">
        <f t="array" ref="F950">C950*E950</f>
        <v>0</v>
      </c>
      <c r="G950" s="257"/>
      <c r="H950" s="257"/>
    </row>
    <row r="951" spans="1:8" x14ac:dyDescent="0.25">
      <c r="A951" s="465">
        <v>7.11</v>
      </c>
      <c r="B951" s="42" t="s">
        <v>398</v>
      </c>
      <c r="C951" s="51">
        <v>8.16</v>
      </c>
      <c r="D951" s="43" t="s">
        <v>60</v>
      </c>
      <c r="E951" s="34"/>
      <c r="F951" s="345">
        <f t="array" ref="F951">C951*E951</f>
        <v>0</v>
      </c>
      <c r="G951" s="257"/>
      <c r="H951" s="257"/>
    </row>
    <row r="952" spans="1:8" x14ac:dyDescent="0.25">
      <c r="A952" s="465">
        <v>7.12</v>
      </c>
      <c r="B952" s="42" t="s">
        <v>399</v>
      </c>
      <c r="C952" s="51">
        <v>11.7</v>
      </c>
      <c r="D952" s="43" t="s">
        <v>60</v>
      </c>
      <c r="E952" s="34"/>
      <c r="F952" s="345">
        <f t="array" ref="F952">C952*E952</f>
        <v>0</v>
      </c>
      <c r="G952" s="257"/>
      <c r="H952" s="257"/>
    </row>
    <row r="953" spans="1:8" x14ac:dyDescent="0.25">
      <c r="A953" s="465">
        <v>7.13</v>
      </c>
      <c r="B953" s="42" t="s">
        <v>400</v>
      </c>
      <c r="C953" s="51">
        <v>14.2</v>
      </c>
      <c r="D953" s="43" t="s">
        <v>53</v>
      </c>
      <c r="E953" s="34"/>
      <c r="F953" s="345">
        <f t="array" ref="F953">C953*E953</f>
        <v>0</v>
      </c>
      <c r="G953" s="257"/>
      <c r="H953" s="257"/>
    </row>
    <row r="954" spans="1:8" x14ac:dyDescent="0.25">
      <c r="A954" s="465">
        <v>7.14</v>
      </c>
      <c r="B954" s="42" t="s">
        <v>401</v>
      </c>
      <c r="C954" s="34">
        <v>9.1999999999999993</v>
      </c>
      <c r="D954" s="43" t="s">
        <v>53</v>
      </c>
      <c r="E954" s="34"/>
      <c r="F954" s="345">
        <f t="array" ref="F954">C954*E954</f>
        <v>0</v>
      </c>
      <c r="G954" s="257"/>
      <c r="H954" s="257"/>
    </row>
    <row r="955" spans="1:8" x14ac:dyDescent="0.25">
      <c r="A955" s="457"/>
      <c r="B955" s="65"/>
      <c r="C955" s="30"/>
      <c r="D955" s="31"/>
      <c r="E955" s="34"/>
      <c r="F955" s="345"/>
      <c r="G955" s="257"/>
      <c r="H955" s="257"/>
    </row>
    <row r="956" spans="1:8" x14ac:dyDescent="0.25">
      <c r="A956" s="429" t="s">
        <v>1224</v>
      </c>
      <c r="B956" s="29" t="s">
        <v>335</v>
      </c>
      <c r="C956" s="30"/>
      <c r="D956" s="31"/>
      <c r="E956" s="34"/>
      <c r="F956" s="345"/>
      <c r="G956" s="257"/>
      <c r="H956" s="257"/>
    </row>
    <row r="957" spans="1:8" x14ac:dyDescent="0.25">
      <c r="A957" s="464" t="s">
        <v>1225</v>
      </c>
      <c r="B957" s="42" t="s">
        <v>422</v>
      </c>
      <c r="C957" s="34">
        <v>300</v>
      </c>
      <c r="D957" s="43" t="s">
        <v>53</v>
      </c>
      <c r="E957" s="34"/>
      <c r="F957" s="345">
        <f t="array" ref="F957">C957*E957</f>
        <v>0</v>
      </c>
      <c r="G957" s="257"/>
      <c r="H957" s="257"/>
    </row>
    <row r="958" spans="1:8" x14ac:dyDescent="0.25">
      <c r="A958" s="458" t="s">
        <v>1226</v>
      </c>
      <c r="B958" s="42" t="s">
        <v>423</v>
      </c>
      <c r="C958" s="34">
        <v>390</v>
      </c>
      <c r="D958" s="43" t="s">
        <v>74</v>
      </c>
      <c r="E958" s="34"/>
      <c r="F958" s="345">
        <f t="array" ref="F958">C958*E958</f>
        <v>0</v>
      </c>
      <c r="G958" s="257"/>
      <c r="H958" s="257"/>
    </row>
    <row r="959" spans="1:8" x14ac:dyDescent="0.25">
      <c r="A959" s="464" t="s">
        <v>1227</v>
      </c>
      <c r="B959" s="42" t="s">
        <v>424</v>
      </c>
      <c r="C959" s="34">
        <v>1</v>
      </c>
      <c r="D959" s="43" t="s">
        <v>74</v>
      </c>
      <c r="E959" s="34"/>
      <c r="F959" s="345">
        <f t="array" ref="F959">C959*E959</f>
        <v>0</v>
      </c>
      <c r="G959" s="257"/>
      <c r="H959" s="257"/>
    </row>
    <row r="960" spans="1:8" x14ac:dyDescent="0.25">
      <c r="A960" s="458" t="s">
        <v>1228</v>
      </c>
      <c r="B960" s="67" t="s">
        <v>425</v>
      </c>
      <c r="C960" s="34">
        <v>1</v>
      </c>
      <c r="D960" s="43" t="s">
        <v>74</v>
      </c>
      <c r="E960" s="34"/>
      <c r="F960" s="345">
        <f t="array" ref="F960">C960*E960</f>
        <v>0</v>
      </c>
      <c r="G960" s="257"/>
      <c r="H960" s="257"/>
    </row>
    <row r="961" spans="1:8" x14ac:dyDescent="0.25">
      <c r="A961" s="464" t="s">
        <v>1229</v>
      </c>
      <c r="B961" s="67" t="s">
        <v>426</v>
      </c>
      <c r="C961" s="34">
        <v>1</v>
      </c>
      <c r="D961" s="43" t="s">
        <v>74</v>
      </c>
      <c r="E961" s="34"/>
      <c r="F961" s="345">
        <f t="array" ref="F961">C961*E961</f>
        <v>0</v>
      </c>
      <c r="G961" s="257"/>
      <c r="H961" s="257"/>
    </row>
    <row r="962" spans="1:8" x14ac:dyDescent="0.25">
      <c r="A962" s="458" t="s">
        <v>1230</v>
      </c>
      <c r="B962" s="67" t="s">
        <v>198</v>
      </c>
      <c r="C962" s="34">
        <v>1</v>
      </c>
      <c r="D962" s="43" t="s">
        <v>74</v>
      </c>
      <c r="E962" s="34"/>
      <c r="F962" s="345">
        <f t="array" ref="F962">C962*E962</f>
        <v>0</v>
      </c>
      <c r="G962" s="257"/>
      <c r="H962" s="257"/>
    </row>
    <row r="963" spans="1:8" x14ac:dyDescent="0.25">
      <c r="A963" s="464" t="s">
        <v>1231</v>
      </c>
      <c r="B963" s="67" t="s">
        <v>427</v>
      </c>
      <c r="C963" s="34">
        <v>1</v>
      </c>
      <c r="D963" s="43" t="s">
        <v>74</v>
      </c>
      <c r="E963" s="34"/>
      <c r="F963" s="345">
        <f t="array" ref="F963">C963*E963</f>
        <v>0</v>
      </c>
      <c r="G963" s="257"/>
      <c r="H963" s="257"/>
    </row>
    <row r="964" spans="1:8" x14ac:dyDescent="0.25">
      <c r="A964" s="458" t="s">
        <v>1232</v>
      </c>
      <c r="B964" s="67" t="s">
        <v>428</v>
      </c>
      <c r="C964" s="34">
        <v>1</v>
      </c>
      <c r="D964" s="43" t="s">
        <v>74</v>
      </c>
      <c r="E964" s="34"/>
      <c r="F964" s="345">
        <f t="array" ref="F964">C964*E964</f>
        <v>0</v>
      </c>
      <c r="G964" s="257"/>
      <c r="H964" s="257"/>
    </row>
    <row r="965" spans="1:8" x14ac:dyDescent="0.25">
      <c r="A965" s="464" t="s">
        <v>1233</v>
      </c>
      <c r="B965" s="67" t="s">
        <v>429</v>
      </c>
      <c r="C965" s="34">
        <v>1</v>
      </c>
      <c r="D965" s="43" t="s">
        <v>74</v>
      </c>
      <c r="E965" s="34"/>
      <c r="F965" s="345">
        <f t="array" ref="F965">C965*E965</f>
        <v>0</v>
      </c>
      <c r="G965" s="257"/>
      <c r="H965" s="257"/>
    </row>
    <row r="966" spans="1:8" ht="14.1" customHeight="1" x14ac:dyDescent="0.25">
      <c r="A966" s="458" t="s">
        <v>1234</v>
      </c>
      <c r="B966" s="67" t="s">
        <v>430</v>
      </c>
      <c r="C966" s="34">
        <v>4</v>
      </c>
      <c r="D966" s="43" t="s">
        <v>74</v>
      </c>
      <c r="E966" s="34"/>
      <c r="F966" s="345">
        <f t="array" ref="F966">C966*E966</f>
        <v>0</v>
      </c>
      <c r="G966" s="257"/>
      <c r="H966" s="257"/>
    </row>
    <row r="967" spans="1:8" ht="14.1" customHeight="1" x14ac:dyDescent="0.25">
      <c r="A967" s="464" t="s">
        <v>1235</v>
      </c>
      <c r="B967" s="67" t="s">
        <v>431</v>
      </c>
      <c r="C967" s="34">
        <v>90</v>
      </c>
      <c r="D967" s="43" t="s">
        <v>74</v>
      </c>
      <c r="E967" s="34"/>
      <c r="F967" s="345">
        <f t="array" ref="F967">C967*E967</f>
        <v>0</v>
      </c>
      <c r="G967" s="257"/>
      <c r="H967" s="257"/>
    </row>
    <row r="968" spans="1:8" ht="14.1" customHeight="1" x14ac:dyDescent="0.25">
      <c r="A968" s="458" t="s">
        <v>1236</v>
      </c>
      <c r="B968" s="67" t="s">
        <v>432</v>
      </c>
      <c r="C968" s="34">
        <v>6</v>
      </c>
      <c r="D968" s="43" t="s">
        <v>74</v>
      </c>
      <c r="E968" s="34"/>
      <c r="F968" s="345">
        <f t="array" ref="F968">C968*E968</f>
        <v>0</v>
      </c>
      <c r="G968" s="257"/>
      <c r="H968" s="257"/>
    </row>
    <row r="969" spans="1:8" ht="14.1" customHeight="1" x14ac:dyDescent="0.25">
      <c r="A969" s="464" t="s">
        <v>1237</v>
      </c>
      <c r="B969" s="67" t="s">
        <v>433</v>
      </c>
      <c r="C969" s="34">
        <v>1</v>
      </c>
      <c r="D969" s="43" t="s">
        <v>74</v>
      </c>
      <c r="E969" s="34"/>
      <c r="F969" s="345">
        <f t="array" ref="F969">C969*E969</f>
        <v>0</v>
      </c>
      <c r="G969" s="257"/>
      <c r="H969" s="257"/>
    </row>
    <row r="970" spans="1:8" ht="14.1" customHeight="1" x14ac:dyDescent="0.25">
      <c r="A970" s="458" t="s">
        <v>1238</v>
      </c>
      <c r="B970" s="67" t="s">
        <v>434</v>
      </c>
      <c r="C970" s="34">
        <v>8</v>
      </c>
      <c r="D970" s="43" t="s">
        <v>74</v>
      </c>
      <c r="E970" s="34"/>
      <c r="F970" s="345">
        <f t="array" ref="F970">C970*E970</f>
        <v>0</v>
      </c>
      <c r="G970" s="257"/>
      <c r="H970" s="257"/>
    </row>
    <row r="971" spans="1:8" ht="14.1" customHeight="1" x14ac:dyDescent="0.25">
      <c r="A971" s="68"/>
      <c r="B971" s="68"/>
      <c r="C971" s="34"/>
      <c r="D971" s="68"/>
      <c r="E971" s="34"/>
      <c r="F971" s="345"/>
      <c r="G971" s="257"/>
      <c r="H971" s="257"/>
    </row>
    <row r="972" spans="1:8" ht="14.1" customHeight="1" x14ac:dyDescent="0.25">
      <c r="A972" s="429" t="s">
        <v>107</v>
      </c>
      <c r="B972" s="29" t="s">
        <v>435</v>
      </c>
      <c r="C972" s="34"/>
      <c r="D972" s="31"/>
      <c r="E972" s="34"/>
      <c r="F972" s="345"/>
      <c r="G972" s="257"/>
      <c r="H972" s="257"/>
    </row>
    <row r="973" spans="1:8" x14ac:dyDescent="0.25">
      <c r="A973" s="429">
        <v>8.1</v>
      </c>
      <c r="B973" s="29" t="s">
        <v>671</v>
      </c>
      <c r="C973" s="34"/>
      <c r="D973" s="31"/>
      <c r="E973" s="34"/>
      <c r="F973" s="345"/>
      <c r="G973" s="257"/>
      <c r="H973" s="257"/>
    </row>
    <row r="974" spans="1:8" x14ac:dyDescent="0.25">
      <c r="A974" s="431" t="s">
        <v>744</v>
      </c>
      <c r="B974" s="39" t="s">
        <v>436</v>
      </c>
      <c r="C974" s="34">
        <v>216.43</v>
      </c>
      <c r="D974" s="43" t="s">
        <v>60</v>
      </c>
      <c r="E974" s="34"/>
      <c r="F974" s="345">
        <f t="array" ref="F974">E974*C974</f>
        <v>0</v>
      </c>
      <c r="G974" s="257"/>
      <c r="H974" s="257"/>
    </row>
    <row r="975" spans="1:8" x14ac:dyDescent="0.25">
      <c r="A975" s="431" t="s">
        <v>747</v>
      </c>
      <c r="B975" s="39" t="s">
        <v>437</v>
      </c>
      <c r="C975" s="34">
        <v>3.71</v>
      </c>
      <c r="D975" s="43" t="s">
        <v>60</v>
      </c>
      <c r="E975" s="34"/>
      <c r="F975" s="345">
        <f t="array" ref="F975">E975*C975</f>
        <v>0</v>
      </c>
      <c r="G975" s="257"/>
      <c r="H975" s="257"/>
    </row>
    <row r="976" spans="1:8" x14ac:dyDescent="0.25">
      <c r="A976" s="431" t="s">
        <v>1240</v>
      </c>
      <c r="B976" s="39" t="s">
        <v>438</v>
      </c>
      <c r="C976" s="34">
        <f t="array" ref="C976">(32.46+3.71)*1.3</f>
        <v>47.02</v>
      </c>
      <c r="D976" s="36" t="s">
        <v>129</v>
      </c>
      <c r="E976" s="34"/>
      <c r="F976" s="345">
        <f t="array" ref="F976">E976*C976</f>
        <v>0</v>
      </c>
      <c r="G976" s="257"/>
      <c r="H976" s="257"/>
    </row>
    <row r="977" spans="1:8" x14ac:dyDescent="0.25">
      <c r="A977" s="431" t="s">
        <v>1241</v>
      </c>
      <c r="B977" s="39" t="s">
        <v>439</v>
      </c>
      <c r="C977" s="34">
        <v>102</v>
      </c>
      <c r="D977" s="36" t="s">
        <v>53</v>
      </c>
      <c r="E977" s="34"/>
      <c r="F977" s="345">
        <f t="array" ref="F977">E977*C977</f>
        <v>0</v>
      </c>
      <c r="G977" s="257"/>
      <c r="H977" s="257"/>
    </row>
    <row r="978" spans="1:8" x14ac:dyDescent="0.25">
      <c r="A978" s="431" t="s">
        <v>1242</v>
      </c>
      <c r="B978" s="39" t="s">
        <v>440</v>
      </c>
      <c r="C978" s="34">
        <f t="array" ref="C978">7*2.5</f>
        <v>17.5</v>
      </c>
      <c r="D978" s="43" t="s">
        <v>60</v>
      </c>
      <c r="E978" s="34"/>
      <c r="F978" s="345">
        <f t="array" ref="F978">E978*C978</f>
        <v>0</v>
      </c>
      <c r="G978" s="257"/>
      <c r="H978" s="257"/>
    </row>
    <row r="979" spans="1:8" x14ac:dyDescent="0.25">
      <c r="A979" s="454"/>
      <c r="B979" s="39"/>
      <c r="C979" s="34"/>
      <c r="D979" s="43"/>
      <c r="E979" s="34"/>
      <c r="F979" s="345"/>
      <c r="G979" s="257"/>
      <c r="H979" s="257"/>
    </row>
    <row r="980" spans="1:8" x14ac:dyDescent="0.25">
      <c r="A980" s="429" t="s">
        <v>141</v>
      </c>
      <c r="B980" s="29" t="s">
        <v>1239</v>
      </c>
      <c r="C980" s="34"/>
      <c r="D980" s="31"/>
      <c r="E980" s="34"/>
      <c r="F980" s="345"/>
      <c r="G980" s="257"/>
      <c r="H980" s="257"/>
    </row>
    <row r="981" spans="1:8" x14ac:dyDescent="0.25">
      <c r="A981" s="447" t="s">
        <v>748</v>
      </c>
      <c r="B981" s="39" t="s">
        <v>441</v>
      </c>
      <c r="C981" s="34">
        <v>1.2</v>
      </c>
      <c r="D981" s="36" t="s">
        <v>129</v>
      </c>
      <c r="E981" s="34"/>
      <c r="F981" s="345">
        <f t="array" ref="F981">E981*C981</f>
        <v>0</v>
      </c>
      <c r="G981" s="257"/>
      <c r="H981" s="257"/>
    </row>
    <row r="982" spans="1:8" x14ac:dyDescent="0.25">
      <c r="A982" s="447" t="s">
        <v>752</v>
      </c>
      <c r="B982" s="39" t="s">
        <v>442</v>
      </c>
      <c r="C982" s="34"/>
      <c r="D982" s="41"/>
      <c r="E982" s="34"/>
      <c r="F982" s="345"/>
      <c r="G982" s="257"/>
      <c r="H982" s="257"/>
    </row>
    <row r="983" spans="1:8" x14ac:dyDescent="0.25">
      <c r="A983" s="447" t="s">
        <v>753</v>
      </c>
      <c r="B983" s="39" t="s">
        <v>443</v>
      </c>
      <c r="C983" s="34">
        <f t="array" ref="C983">32*19*0.12</f>
        <v>72.959999999999994</v>
      </c>
      <c r="D983" s="36" t="s">
        <v>129</v>
      </c>
      <c r="E983" s="34"/>
      <c r="F983" s="345">
        <f t="array" ref="F983">E983*C983</f>
        <v>0</v>
      </c>
      <c r="G983" s="257"/>
      <c r="H983" s="257"/>
    </row>
    <row r="984" spans="1:8" x14ac:dyDescent="0.25">
      <c r="A984" s="447" t="s">
        <v>1243</v>
      </c>
      <c r="B984" s="39" t="s">
        <v>444</v>
      </c>
      <c r="C984" s="34"/>
      <c r="D984" s="41"/>
      <c r="E984" s="34"/>
      <c r="F984" s="345"/>
      <c r="G984" s="257"/>
      <c r="H984" s="257"/>
    </row>
    <row r="985" spans="1:8" x14ac:dyDescent="0.25">
      <c r="A985" s="447" t="s">
        <v>1244</v>
      </c>
      <c r="B985" s="39" t="s">
        <v>445</v>
      </c>
      <c r="C985" s="34">
        <f t="array" ref="C985">19+19+32+32</f>
        <v>102</v>
      </c>
      <c r="D985" s="36" t="s">
        <v>53</v>
      </c>
      <c r="E985" s="34"/>
      <c r="F985" s="345">
        <f t="array" ref="F985">E985*C985</f>
        <v>0</v>
      </c>
      <c r="G985" s="257"/>
      <c r="H985" s="257"/>
    </row>
    <row r="986" spans="1:8" x14ac:dyDescent="0.25">
      <c r="A986" s="447"/>
      <c r="B986" s="39"/>
      <c r="C986" s="34"/>
      <c r="D986" s="36"/>
      <c r="E986" s="34"/>
      <c r="F986" s="345"/>
      <c r="G986" s="257"/>
      <c r="H986" s="257"/>
    </row>
    <row r="987" spans="1:8" x14ac:dyDescent="0.25">
      <c r="A987" s="429">
        <v>8.3000000000000007</v>
      </c>
      <c r="B987" s="8" t="s">
        <v>523</v>
      </c>
      <c r="C987" s="34"/>
      <c r="D987" s="41"/>
      <c r="E987" s="34"/>
      <c r="F987" s="345"/>
      <c r="G987" s="257"/>
      <c r="H987" s="257"/>
    </row>
    <row r="988" spans="1:8" x14ac:dyDescent="0.25">
      <c r="A988" s="431" t="s">
        <v>755</v>
      </c>
      <c r="B988" s="39" t="s">
        <v>446</v>
      </c>
      <c r="C988" s="34">
        <v>171.11</v>
      </c>
      <c r="D988" s="43" t="s">
        <v>60</v>
      </c>
      <c r="E988" s="34"/>
      <c r="F988" s="345">
        <f t="array" ref="F988">E988*C988</f>
        <v>0</v>
      </c>
      <c r="G988" s="257"/>
      <c r="H988" s="257"/>
    </row>
    <row r="989" spans="1:8" x14ac:dyDescent="0.25">
      <c r="A989" s="431" t="s">
        <v>756</v>
      </c>
      <c r="B989" s="39" t="s">
        <v>447</v>
      </c>
      <c r="C989" s="34">
        <v>135.6</v>
      </c>
      <c r="D989" s="43" t="s">
        <v>60</v>
      </c>
      <c r="E989" s="34"/>
      <c r="F989" s="345">
        <f t="array" ref="F989">E989*C989</f>
        <v>0</v>
      </c>
      <c r="G989" s="257"/>
      <c r="H989" s="257"/>
    </row>
    <row r="990" spans="1:8" x14ac:dyDescent="0.25">
      <c r="A990" s="431" t="s">
        <v>1245</v>
      </c>
      <c r="B990" s="39" t="s">
        <v>448</v>
      </c>
      <c r="C990" s="34">
        <v>35.51</v>
      </c>
      <c r="D990" s="43" t="s">
        <v>60</v>
      </c>
      <c r="E990" s="34"/>
      <c r="F990" s="345">
        <f t="array" ref="F990">E990*C990</f>
        <v>0</v>
      </c>
      <c r="G990" s="257"/>
      <c r="H990" s="257"/>
    </row>
    <row r="991" spans="1:8" x14ac:dyDescent="0.25">
      <c r="A991" s="454"/>
      <c r="B991" s="39"/>
      <c r="C991" s="34"/>
      <c r="D991" s="43"/>
      <c r="E991" s="34"/>
      <c r="F991" s="345"/>
      <c r="G991" s="257"/>
      <c r="H991" s="257"/>
    </row>
    <row r="992" spans="1:8" x14ac:dyDescent="0.25">
      <c r="A992" s="429" t="s">
        <v>249</v>
      </c>
      <c r="B992" s="8" t="s">
        <v>1246</v>
      </c>
      <c r="C992" s="34"/>
      <c r="D992" s="41"/>
      <c r="E992" s="34"/>
      <c r="F992" s="345"/>
      <c r="G992" s="257"/>
      <c r="H992" s="257"/>
    </row>
    <row r="993" spans="1:8" x14ac:dyDescent="0.25">
      <c r="A993" s="431" t="s">
        <v>757</v>
      </c>
      <c r="B993" s="39" t="s">
        <v>449</v>
      </c>
      <c r="C993" s="34"/>
      <c r="D993" s="41"/>
      <c r="E993" s="34"/>
      <c r="F993" s="345"/>
      <c r="G993" s="257"/>
      <c r="H993" s="257"/>
    </row>
    <row r="994" spans="1:8" x14ac:dyDescent="0.25">
      <c r="A994" s="431" t="s">
        <v>758</v>
      </c>
      <c r="B994" s="39" t="s">
        <v>450</v>
      </c>
      <c r="C994" s="34">
        <v>10</v>
      </c>
      <c r="D994" s="36" t="s">
        <v>129</v>
      </c>
      <c r="E994" s="34"/>
      <c r="F994" s="345">
        <f t="array" ref="F994">E994*C994</f>
        <v>0</v>
      </c>
      <c r="G994" s="257"/>
      <c r="H994" s="257"/>
    </row>
    <row r="995" spans="1:8" x14ac:dyDescent="0.25">
      <c r="A995" s="431" t="s">
        <v>759</v>
      </c>
      <c r="B995" s="39" t="s">
        <v>451</v>
      </c>
      <c r="C995" s="34">
        <v>65</v>
      </c>
      <c r="D995" s="43" t="s">
        <v>60</v>
      </c>
      <c r="E995" s="34"/>
      <c r="F995" s="345">
        <f t="array" ref="F995">E995*C995</f>
        <v>0</v>
      </c>
      <c r="G995" s="257"/>
      <c r="H995" s="257"/>
    </row>
    <row r="996" spans="1:8" x14ac:dyDescent="0.25">
      <c r="A996" s="431"/>
      <c r="B996" s="39"/>
      <c r="C996" s="34"/>
      <c r="D996" s="43"/>
      <c r="E996" s="34"/>
      <c r="F996" s="345"/>
      <c r="G996" s="257"/>
      <c r="H996" s="257"/>
    </row>
    <row r="997" spans="1:8" x14ac:dyDescent="0.25">
      <c r="A997" s="429" t="s">
        <v>468</v>
      </c>
      <c r="B997" s="8" t="s">
        <v>1247</v>
      </c>
      <c r="C997" s="34"/>
      <c r="D997" s="41"/>
      <c r="E997" s="34"/>
      <c r="F997" s="345"/>
      <c r="G997" s="257"/>
      <c r="H997" s="257"/>
    </row>
    <row r="998" spans="1:8" x14ac:dyDescent="0.25">
      <c r="A998" s="431" t="s">
        <v>761</v>
      </c>
      <c r="B998" s="42" t="s">
        <v>452</v>
      </c>
      <c r="C998" s="34">
        <v>2</v>
      </c>
      <c r="D998" s="43" t="s">
        <v>74</v>
      </c>
      <c r="E998" s="34"/>
      <c r="F998" s="345">
        <f t="array" ref="F998">C998*E998</f>
        <v>0</v>
      </c>
      <c r="G998" s="257"/>
      <c r="H998" s="257"/>
    </row>
    <row r="999" spans="1:8" x14ac:dyDescent="0.25">
      <c r="A999" s="431"/>
      <c r="B999" s="42"/>
      <c r="C999" s="34"/>
      <c r="D999" s="43"/>
      <c r="E999" s="34"/>
      <c r="F999" s="345"/>
      <c r="G999" s="257"/>
      <c r="H999" s="257"/>
    </row>
    <row r="1000" spans="1:8" x14ac:dyDescent="0.25">
      <c r="A1000" s="429" t="s">
        <v>469</v>
      </c>
      <c r="B1000" s="8" t="s">
        <v>269</v>
      </c>
      <c r="C1000" s="49"/>
      <c r="D1000" s="41"/>
      <c r="E1000" s="34"/>
      <c r="F1000" s="345"/>
      <c r="G1000" s="257"/>
      <c r="H1000" s="257"/>
    </row>
    <row r="1001" spans="1:8" ht="25.5" x14ac:dyDescent="0.25">
      <c r="A1001" s="431" t="s">
        <v>765</v>
      </c>
      <c r="B1001" s="47" t="s">
        <v>453</v>
      </c>
      <c r="C1001" s="34">
        <v>608</v>
      </c>
      <c r="D1001" s="43" t="s">
        <v>60</v>
      </c>
      <c r="E1001" s="34"/>
      <c r="F1001" s="345">
        <f t="array" ref="F1001">C1001*E1001</f>
        <v>0</v>
      </c>
      <c r="G1001" s="257"/>
      <c r="H1001" s="257"/>
    </row>
    <row r="1002" spans="1:8" x14ac:dyDescent="0.25">
      <c r="A1002" s="462"/>
      <c r="B1002" s="37"/>
      <c r="C1002" s="34"/>
      <c r="D1002" s="53"/>
      <c r="E1002" s="34"/>
      <c r="F1002" s="345"/>
      <c r="G1002" s="257"/>
      <c r="H1002" s="257"/>
    </row>
    <row r="1003" spans="1:8" x14ac:dyDescent="0.25">
      <c r="A1003" s="429" t="s">
        <v>111</v>
      </c>
      <c r="B1003" s="314" t="s">
        <v>164</v>
      </c>
      <c r="C1003" s="49"/>
      <c r="D1003" s="41"/>
      <c r="E1003" s="34"/>
      <c r="F1003" s="345"/>
      <c r="G1003" s="257"/>
      <c r="H1003" s="257"/>
    </row>
    <row r="1004" spans="1:8" x14ac:dyDescent="0.25">
      <c r="A1004" s="583">
        <v>9.1</v>
      </c>
      <c r="B1004" s="271" t="s">
        <v>1590</v>
      </c>
      <c r="C1004" s="270">
        <v>3</v>
      </c>
      <c r="D1004" s="278" t="s">
        <v>74</v>
      </c>
      <c r="E1004" s="270"/>
      <c r="F1004" s="581">
        <f t="array" ref="F1004">C1004*E1004</f>
        <v>0</v>
      </c>
      <c r="G1004" s="257"/>
      <c r="H1004" s="257"/>
    </row>
    <row r="1005" spans="1:8" ht="25.5" x14ac:dyDescent="0.25">
      <c r="A1005" s="447">
        <v>9.1999999999999993</v>
      </c>
      <c r="B1005" s="47" t="s">
        <v>1638</v>
      </c>
      <c r="C1005" s="51">
        <v>38</v>
      </c>
      <c r="D1005" s="43" t="s">
        <v>74</v>
      </c>
      <c r="E1005" s="34"/>
      <c r="F1005" s="345">
        <f t="array" ref="F1005">C1005*E1005</f>
        <v>0</v>
      </c>
      <c r="G1005" s="257"/>
      <c r="H1005" s="257"/>
    </row>
    <row r="1006" spans="1:8" ht="25.5" x14ac:dyDescent="0.25">
      <c r="A1006" s="447">
        <v>9.3000000000000007</v>
      </c>
      <c r="B1006" s="47" t="s">
        <v>1639</v>
      </c>
      <c r="C1006" s="34">
        <v>1</v>
      </c>
      <c r="D1006" s="43" t="s">
        <v>74</v>
      </c>
      <c r="E1006" s="34"/>
      <c r="F1006" s="345">
        <f t="array" ref="F1006">C1006*E1006</f>
        <v>0</v>
      </c>
      <c r="G1006" s="257"/>
      <c r="H1006" s="257"/>
    </row>
    <row r="1007" spans="1:8" x14ac:dyDescent="0.25">
      <c r="A1007" s="447">
        <v>9.4</v>
      </c>
      <c r="B1007" s="42" t="s">
        <v>340</v>
      </c>
      <c r="C1007" s="34">
        <v>16</v>
      </c>
      <c r="D1007" s="36" t="s">
        <v>129</v>
      </c>
      <c r="E1007" s="34"/>
      <c r="F1007" s="345">
        <f t="array" ref="F1007">C1007*E1007</f>
        <v>0</v>
      </c>
      <c r="G1007" s="257"/>
      <c r="H1007" s="257"/>
    </row>
    <row r="1008" spans="1:8" ht="25.5" x14ac:dyDescent="0.25">
      <c r="A1008" s="447">
        <v>9.5</v>
      </c>
      <c r="B1008" s="47" t="s">
        <v>341</v>
      </c>
      <c r="C1008" s="34">
        <v>5</v>
      </c>
      <c r="D1008" s="43" t="s">
        <v>74</v>
      </c>
      <c r="E1008" s="34"/>
      <c r="F1008" s="345">
        <f t="array" ref="F1008">C1008*E1008</f>
        <v>0</v>
      </c>
      <c r="G1008" s="257"/>
      <c r="H1008" s="257"/>
    </row>
    <row r="1009" spans="1:8" ht="25.5" x14ac:dyDescent="0.25">
      <c r="A1009" s="447">
        <v>9.6</v>
      </c>
      <c r="B1009" s="47" t="s">
        <v>1674</v>
      </c>
      <c r="C1009" s="34">
        <v>2</v>
      </c>
      <c r="D1009" s="43" t="s">
        <v>74</v>
      </c>
      <c r="E1009" s="34"/>
      <c r="F1009" s="345">
        <f t="array" ref="F1009">C1009*E1009</f>
        <v>0</v>
      </c>
      <c r="G1009" s="257"/>
      <c r="H1009" s="257"/>
    </row>
    <row r="1010" spans="1:8" ht="25.5" x14ac:dyDescent="0.25">
      <c r="A1010" s="447">
        <v>9.6999999999999993</v>
      </c>
      <c r="B1010" s="47" t="s">
        <v>344</v>
      </c>
      <c r="C1010" s="34">
        <v>2</v>
      </c>
      <c r="D1010" s="43" t="s">
        <v>74</v>
      </c>
      <c r="E1010" s="34"/>
      <c r="F1010" s="345">
        <f t="array" ref="F1010">C1010*E1010</f>
        <v>0</v>
      </c>
      <c r="G1010" s="257"/>
      <c r="H1010" s="257"/>
    </row>
    <row r="1011" spans="1:8" ht="25.5" x14ac:dyDescent="0.25">
      <c r="A1011" s="447">
        <v>9.8000000000000007</v>
      </c>
      <c r="B1011" s="47" t="s">
        <v>346</v>
      </c>
      <c r="C1011" s="34">
        <v>6</v>
      </c>
      <c r="D1011" s="43" t="s">
        <v>74</v>
      </c>
      <c r="E1011" s="34"/>
      <c r="F1011" s="345">
        <f t="array" ref="F1011">C1011*E1011</f>
        <v>0</v>
      </c>
      <c r="G1011" s="257"/>
      <c r="H1011" s="257"/>
    </row>
    <row r="1012" spans="1:8" ht="25.5" x14ac:dyDescent="0.25">
      <c r="A1012" s="447">
        <v>9.9</v>
      </c>
      <c r="B1012" s="47" t="s">
        <v>348</v>
      </c>
      <c r="C1012" s="34">
        <v>3</v>
      </c>
      <c r="D1012" s="43" t="s">
        <v>74</v>
      </c>
      <c r="E1012" s="34"/>
      <c r="F1012" s="345">
        <f t="array" ref="F1012">C1012*E1012</f>
        <v>0</v>
      </c>
      <c r="G1012" s="257"/>
      <c r="H1012" s="257"/>
    </row>
    <row r="1013" spans="1:8" ht="25.5" x14ac:dyDescent="0.25">
      <c r="A1013" s="431">
        <v>9.1</v>
      </c>
      <c r="B1013" s="47" t="s">
        <v>350</v>
      </c>
      <c r="C1013" s="34">
        <v>11</v>
      </c>
      <c r="D1013" s="43" t="s">
        <v>74</v>
      </c>
      <c r="E1013" s="34"/>
      <c r="F1013" s="345">
        <f t="array" ref="F1013">C1013*E1013</f>
        <v>0</v>
      </c>
      <c r="G1013" s="257"/>
      <c r="H1013" s="257"/>
    </row>
    <row r="1014" spans="1:8" x14ac:dyDescent="0.25">
      <c r="A1014" s="431">
        <v>9.11</v>
      </c>
      <c r="B1014" s="47" t="s">
        <v>352</v>
      </c>
      <c r="C1014" s="34">
        <v>17</v>
      </c>
      <c r="D1014" s="43" t="s">
        <v>74</v>
      </c>
      <c r="E1014" s="34"/>
      <c r="F1014" s="345">
        <f t="array" ref="F1014">C1014*E1014</f>
        <v>0</v>
      </c>
      <c r="G1014" s="257"/>
      <c r="H1014" s="257"/>
    </row>
    <row r="1015" spans="1:8" x14ac:dyDescent="0.25">
      <c r="A1015" s="431">
        <v>9.1199999999999992</v>
      </c>
      <c r="B1015" s="47" t="s">
        <v>353</v>
      </c>
      <c r="C1015" s="34">
        <v>17</v>
      </c>
      <c r="D1015" s="43" t="s">
        <v>74</v>
      </c>
      <c r="E1015" s="34"/>
      <c r="F1015" s="345">
        <f t="array" ref="F1015">C1015*E1015</f>
        <v>0</v>
      </c>
      <c r="G1015" s="257"/>
      <c r="H1015" s="257"/>
    </row>
    <row r="1016" spans="1:8" x14ac:dyDescent="0.25">
      <c r="A1016" s="431">
        <v>9.1300000000000008</v>
      </c>
      <c r="B1016" s="47" t="s">
        <v>354</v>
      </c>
      <c r="C1016" s="34">
        <v>34</v>
      </c>
      <c r="D1016" s="43" t="s">
        <v>74</v>
      </c>
      <c r="E1016" s="34"/>
      <c r="F1016" s="345">
        <f t="array" ref="F1016">C1016*E1016</f>
        <v>0</v>
      </c>
      <c r="G1016" s="257"/>
      <c r="H1016" s="257"/>
    </row>
    <row r="1017" spans="1:8" x14ac:dyDescent="0.25">
      <c r="A1017" s="431">
        <v>9.14</v>
      </c>
      <c r="B1017" s="47" t="s">
        <v>355</v>
      </c>
      <c r="C1017" s="34">
        <v>12</v>
      </c>
      <c r="D1017" s="43" t="s">
        <v>74</v>
      </c>
      <c r="E1017" s="34"/>
      <c r="F1017" s="345">
        <f t="array" ref="F1017">C1017*E1017</f>
        <v>0</v>
      </c>
      <c r="G1017" s="257"/>
      <c r="H1017" s="257"/>
    </row>
    <row r="1018" spans="1:8" ht="25.5" x14ac:dyDescent="0.25">
      <c r="A1018" s="431">
        <v>9.15</v>
      </c>
      <c r="B1018" s="47" t="s">
        <v>356</v>
      </c>
      <c r="C1018" s="34">
        <v>3</v>
      </c>
      <c r="D1018" s="43" t="s">
        <v>74</v>
      </c>
      <c r="E1018" s="34"/>
      <c r="F1018" s="345">
        <f t="array" ref="F1018">C1018*E1018</f>
        <v>0</v>
      </c>
      <c r="G1018" s="257"/>
      <c r="H1018" s="257"/>
    </row>
    <row r="1019" spans="1:8" ht="16.5" customHeight="1" x14ac:dyDescent="0.25">
      <c r="A1019" s="431">
        <v>9.16</v>
      </c>
      <c r="B1019" s="47" t="s">
        <v>357</v>
      </c>
      <c r="C1019" s="34">
        <v>5</v>
      </c>
      <c r="D1019" s="43" t="s">
        <v>74</v>
      </c>
      <c r="E1019" s="34"/>
      <c r="F1019" s="345">
        <f t="array" ref="F1019">C1019*E1019</f>
        <v>0</v>
      </c>
      <c r="G1019" s="257"/>
      <c r="H1019" s="257"/>
    </row>
    <row r="1020" spans="1:8" x14ac:dyDescent="0.25">
      <c r="A1020" s="431">
        <v>9.17</v>
      </c>
      <c r="B1020" s="47" t="s">
        <v>358</v>
      </c>
      <c r="C1020" s="34">
        <v>2</v>
      </c>
      <c r="D1020" s="43" t="s">
        <v>74</v>
      </c>
      <c r="E1020" s="34"/>
      <c r="F1020" s="345">
        <f t="array" ref="F1020">C1020*E1020</f>
        <v>0</v>
      </c>
      <c r="G1020" s="257"/>
      <c r="H1020" s="257"/>
    </row>
    <row r="1021" spans="1:8" x14ac:dyDescent="0.25">
      <c r="A1021" s="431">
        <v>9.18</v>
      </c>
      <c r="B1021" s="47" t="s">
        <v>359</v>
      </c>
      <c r="C1021" s="34">
        <v>2</v>
      </c>
      <c r="D1021" s="43" t="s">
        <v>74</v>
      </c>
      <c r="E1021" s="34"/>
      <c r="F1021" s="345">
        <f t="array" ref="F1021">C1021*E1021</f>
        <v>0</v>
      </c>
      <c r="G1021" s="257"/>
      <c r="H1021" s="257"/>
    </row>
    <row r="1022" spans="1:8" x14ac:dyDescent="0.25">
      <c r="A1022" s="431">
        <v>9.19</v>
      </c>
      <c r="B1022" s="47" t="s">
        <v>360</v>
      </c>
      <c r="C1022" s="34">
        <v>21</v>
      </c>
      <c r="D1022" s="43" t="s">
        <v>74</v>
      </c>
      <c r="E1022" s="34"/>
      <c r="F1022" s="345">
        <f t="array" ref="F1022">C1022*E1022</f>
        <v>0</v>
      </c>
      <c r="G1022" s="257"/>
      <c r="H1022" s="257"/>
    </row>
    <row r="1023" spans="1:8" ht="25.5" x14ac:dyDescent="0.25">
      <c r="A1023" s="431">
        <v>9.1999999999999993</v>
      </c>
      <c r="B1023" s="47" t="s">
        <v>361</v>
      </c>
      <c r="C1023" s="34">
        <v>3</v>
      </c>
      <c r="D1023" s="43" t="s">
        <v>74</v>
      </c>
      <c r="E1023" s="34"/>
      <c r="F1023" s="345">
        <f t="array" ref="F1023">C1023*E1023</f>
        <v>0</v>
      </c>
      <c r="G1023" s="257"/>
      <c r="H1023" s="257"/>
    </row>
    <row r="1024" spans="1:8" ht="25.5" x14ac:dyDescent="0.25">
      <c r="A1024" s="431">
        <v>9.2100000000000009</v>
      </c>
      <c r="B1024" s="47" t="s">
        <v>362</v>
      </c>
      <c r="C1024" s="34">
        <v>1</v>
      </c>
      <c r="D1024" s="43" t="s">
        <v>74</v>
      </c>
      <c r="E1024" s="34"/>
      <c r="F1024" s="345">
        <f t="array" ref="F1024">C1024*E1024</f>
        <v>0</v>
      </c>
      <c r="G1024" s="257"/>
      <c r="H1024" s="257"/>
    </row>
    <row r="1025" spans="1:8" ht="25.5" x14ac:dyDescent="0.25">
      <c r="A1025" s="431">
        <v>9.2200000000000006</v>
      </c>
      <c r="B1025" s="47" t="s">
        <v>363</v>
      </c>
      <c r="C1025" s="34">
        <v>1</v>
      </c>
      <c r="D1025" s="43" t="s">
        <v>74</v>
      </c>
      <c r="E1025" s="34"/>
      <c r="F1025" s="345">
        <f t="array" ref="F1025">C1025*E1025</f>
        <v>0</v>
      </c>
      <c r="G1025" s="257"/>
      <c r="H1025" s="257"/>
    </row>
    <row r="1026" spans="1:8" x14ac:dyDescent="0.25">
      <c r="A1026" s="431">
        <v>9.23</v>
      </c>
      <c r="B1026" s="47" t="s">
        <v>364</v>
      </c>
      <c r="C1026" s="34">
        <v>1</v>
      </c>
      <c r="D1026" s="43" t="s">
        <v>74</v>
      </c>
      <c r="E1026" s="34"/>
      <c r="F1026" s="345">
        <f t="array" ref="F1026">C1026*E1026</f>
        <v>0</v>
      </c>
      <c r="G1026" s="257"/>
      <c r="H1026" s="257"/>
    </row>
    <row r="1027" spans="1:8" ht="25.5" x14ac:dyDescent="0.25">
      <c r="A1027" s="431">
        <v>9.24</v>
      </c>
      <c r="B1027" s="47" t="s">
        <v>365</v>
      </c>
      <c r="C1027" s="34">
        <v>4</v>
      </c>
      <c r="D1027" s="43" t="s">
        <v>74</v>
      </c>
      <c r="E1027" s="34"/>
      <c r="F1027" s="345">
        <f t="array" ref="F1027">C1027*E1027</f>
        <v>0</v>
      </c>
      <c r="G1027" s="257"/>
      <c r="H1027" s="257"/>
    </row>
    <row r="1028" spans="1:8" x14ac:dyDescent="0.25">
      <c r="A1028" s="431">
        <v>9.25</v>
      </c>
      <c r="B1028" s="47" t="s">
        <v>366</v>
      </c>
      <c r="C1028" s="34">
        <v>12</v>
      </c>
      <c r="D1028" s="43" t="s">
        <v>74</v>
      </c>
      <c r="E1028" s="34"/>
      <c r="F1028" s="345">
        <f t="array" ref="F1028">C1028*E1028</f>
        <v>0</v>
      </c>
      <c r="G1028" s="257"/>
      <c r="H1028" s="257"/>
    </row>
    <row r="1029" spans="1:8" x14ac:dyDescent="0.25">
      <c r="A1029" s="431">
        <v>9.26</v>
      </c>
      <c r="B1029" s="47" t="s">
        <v>367</v>
      </c>
      <c r="C1029" s="34">
        <v>4</v>
      </c>
      <c r="D1029" s="43" t="s">
        <v>74</v>
      </c>
      <c r="E1029" s="34"/>
      <c r="F1029" s="345">
        <f t="array" ref="F1029">C1029*E1029</f>
        <v>0</v>
      </c>
      <c r="G1029" s="257"/>
      <c r="H1029" s="257"/>
    </row>
    <row r="1030" spans="1:8" x14ac:dyDescent="0.25">
      <c r="A1030" s="431">
        <v>9.27</v>
      </c>
      <c r="B1030" s="47" t="s">
        <v>368</v>
      </c>
      <c r="C1030" s="34">
        <v>1</v>
      </c>
      <c r="D1030" s="43" t="s">
        <v>74</v>
      </c>
      <c r="E1030" s="34"/>
      <c r="F1030" s="345">
        <f t="array" ref="F1030">C1030*E1030</f>
        <v>0</v>
      </c>
      <c r="G1030" s="257"/>
      <c r="H1030" s="257"/>
    </row>
    <row r="1031" spans="1:8" x14ac:dyDescent="0.25">
      <c r="A1031" s="431">
        <v>9.2799999999999994</v>
      </c>
      <c r="B1031" s="47" t="s">
        <v>369</v>
      </c>
      <c r="C1031" s="34">
        <v>3</v>
      </c>
      <c r="D1031" s="43" t="s">
        <v>74</v>
      </c>
      <c r="E1031" s="34"/>
      <c r="F1031" s="345">
        <f t="array" ref="F1031">C1031*E1031</f>
        <v>0</v>
      </c>
      <c r="G1031" s="257"/>
      <c r="H1031" s="257"/>
    </row>
    <row r="1032" spans="1:8" x14ac:dyDescent="0.25">
      <c r="A1032" s="431">
        <v>9.2899999999999991</v>
      </c>
      <c r="B1032" s="47" t="s">
        <v>370</v>
      </c>
      <c r="C1032" s="34">
        <v>1</v>
      </c>
      <c r="D1032" s="43" t="s">
        <v>74</v>
      </c>
      <c r="E1032" s="34"/>
      <c r="F1032" s="345">
        <f t="array" ref="F1032">C1032*E1032</f>
        <v>0</v>
      </c>
      <c r="G1032" s="257"/>
      <c r="H1032" s="257"/>
    </row>
    <row r="1033" spans="1:8" x14ac:dyDescent="0.25">
      <c r="A1033" s="431">
        <v>9.3000000000000007</v>
      </c>
      <c r="B1033" s="47" t="s">
        <v>371</v>
      </c>
      <c r="C1033" s="34">
        <v>1</v>
      </c>
      <c r="D1033" s="43" t="s">
        <v>74</v>
      </c>
      <c r="E1033" s="34"/>
      <c r="F1033" s="345">
        <f t="array" ref="F1033">C1033*E1033</f>
        <v>0</v>
      </c>
      <c r="G1033" s="257"/>
      <c r="H1033" s="257"/>
    </row>
    <row r="1034" spans="1:8" x14ac:dyDescent="0.25">
      <c r="A1034" s="431">
        <v>9.31</v>
      </c>
      <c r="B1034" s="47" t="s">
        <v>372</v>
      </c>
      <c r="C1034" s="34">
        <v>1</v>
      </c>
      <c r="D1034" s="43" t="s">
        <v>74</v>
      </c>
      <c r="E1034" s="34"/>
      <c r="F1034" s="345">
        <f t="array" ref="F1034">C1034*E1034</f>
        <v>0</v>
      </c>
      <c r="G1034" s="257"/>
      <c r="H1034" s="257"/>
    </row>
    <row r="1035" spans="1:8" x14ac:dyDescent="0.25">
      <c r="A1035" s="431">
        <v>9.32</v>
      </c>
      <c r="B1035" s="47" t="s">
        <v>373</v>
      </c>
      <c r="C1035" s="34">
        <v>1</v>
      </c>
      <c r="D1035" s="43" t="s">
        <v>74</v>
      </c>
      <c r="E1035" s="34"/>
      <c r="F1035" s="345">
        <f t="array" ref="F1035">C1035*E1035</f>
        <v>0</v>
      </c>
      <c r="G1035" s="257"/>
      <c r="H1035" s="257"/>
    </row>
    <row r="1036" spans="1:8" ht="25.5" x14ac:dyDescent="0.25">
      <c r="A1036" s="431">
        <v>9.33</v>
      </c>
      <c r="B1036" s="47" t="s">
        <v>374</v>
      </c>
      <c r="C1036" s="34">
        <v>4</v>
      </c>
      <c r="D1036" s="43" t="s">
        <v>74</v>
      </c>
      <c r="E1036" s="34"/>
      <c r="F1036" s="345">
        <f t="array" ref="F1036">C1036*E1036</f>
        <v>0</v>
      </c>
      <c r="G1036" s="257"/>
      <c r="H1036" s="257"/>
    </row>
    <row r="1037" spans="1:8" ht="25.5" x14ac:dyDescent="0.25">
      <c r="A1037" s="431">
        <v>9.34</v>
      </c>
      <c r="B1037" s="47" t="s">
        <v>375</v>
      </c>
      <c r="C1037" s="34">
        <v>16</v>
      </c>
      <c r="D1037" s="43" t="s">
        <v>74</v>
      </c>
      <c r="E1037" s="34"/>
      <c r="F1037" s="345">
        <f t="array" ref="F1037">C1037*E1037</f>
        <v>0</v>
      </c>
      <c r="G1037" s="257"/>
      <c r="H1037" s="257"/>
    </row>
    <row r="1038" spans="1:8" x14ac:dyDescent="0.25">
      <c r="A1038" s="431">
        <v>9.35</v>
      </c>
      <c r="B1038" s="47" t="s">
        <v>376</v>
      </c>
      <c r="C1038" s="34">
        <v>1</v>
      </c>
      <c r="D1038" s="36" t="s">
        <v>129</v>
      </c>
      <c r="E1038" s="34"/>
      <c r="F1038" s="345">
        <f t="array" ref="F1038">C1038*E1038</f>
        <v>0</v>
      </c>
      <c r="G1038" s="257"/>
      <c r="H1038" s="257"/>
    </row>
    <row r="1039" spans="1:8" x14ac:dyDescent="0.25">
      <c r="A1039" s="431">
        <v>9.36</v>
      </c>
      <c r="B1039" s="47" t="s">
        <v>454</v>
      </c>
      <c r="C1039" s="34">
        <v>20</v>
      </c>
      <c r="D1039" s="36" t="s">
        <v>129</v>
      </c>
      <c r="E1039" s="34"/>
      <c r="F1039" s="345">
        <f t="array" ref="F1039">C1039*E1039</f>
        <v>0</v>
      </c>
      <c r="G1039" s="257"/>
      <c r="H1039" s="257"/>
    </row>
    <row r="1040" spans="1:8" ht="25.5" x14ac:dyDescent="0.25">
      <c r="A1040" s="431">
        <v>9.3699999999999992</v>
      </c>
      <c r="B1040" s="47" t="s">
        <v>377</v>
      </c>
      <c r="C1040" s="34">
        <v>7</v>
      </c>
      <c r="D1040" s="43" t="s">
        <v>74</v>
      </c>
      <c r="E1040" s="34"/>
      <c r="F1040" s="345">
        <f t="array" ref="F1040">C1040*E1040</f>
        <v>0</v>
      </c>
      <c r="G1040" s="257"/>
      <c r="H1040" s="257"/>
    </row>
    <row r="1041" spans="1:12" ht="25.5" x14ac:dyDescent="0.25">
      <c r="A1041" s="431">
        <v>9.3800000000000008</v>
      </c>
      <c r="B1041" s="47" t="s">
        <v>378</v>
      </c>
      <c r="C1041" s="34">
        <v>3</v>
      </c>
      <c r="D1041" s="43" t="s">
        <v>74</v>
      </c>
      <c r="E1041" s="34"/>
      <c r="F1041" s="345">
        <f t="array" ref="F1041">C1041*E1041</f>
        <v>0</v>
      </c>
      <c r="G1041" s="257"/>
      <c r="H1041" s="257"/>
    </row>
    <row r="1042" spans="1:12" x14ac:dyDescent="0.25">
      <c r="A1042" s="431">
        <v>9.39</v>
      </c>
      <c r="B1042" s="47" t="s">
        <v>1249</v>
      </c>
      <c r="C1042" s="34">
        <v>2</v>
      </c>
      <c r="D1042" s="43" t="s">
        <v>74</v>
      </c>
      <c r="E1042" s="34"/>
      <c r="F1042" s="345">
        <f t="array" ref="F1042">C1042*E1042</f>
        <v>0</v>
      </c>
      <c r="G1042" s="257"/>
      <c r="H1042" s="257"/>
    </row>
    <row r="1043" spans="1:12" x14ac:dyDescent="0.25">
      <c r="A1043" s="431">
        <v>9.4</v>
      </c>
      <c r="B1043" s="47" t="s">
        <v>379</v>
      </c>
      <c r="C1043" s="34">
        <v>38</v>
      </c>
      <c r="D1043" s="43" t="s">
        <v>74</v>
      </c>
      <c r="E1043" s="34"/>
      <c r="F1043" s="345">
        <f t="array" ref="F1043">C1043*E1043</f>
        <v>0</v>
      </c>
      <c r="G1043" s="257"/>
      <c r="H1043" s="257"/>
    </row>
    <row r="1044" spans="1:12" ht="25.5" x14ac:dyDescent="0.25">
      <c r="A1044" s="431">
        <v>9.41</v>
      </c>
      <c r="B1044" s="47" t="s">
        <v>380</v>
      </c>
      <c r="C1044" s="34">
        <v>5</v>
      </c>
      <c r="D1044" s="43" t="s">
        <v>74</v>
      </c>
      <c r="E1044" s="34"/>
      <c r="F1044" s="345">
        <f t="array" ref="F1044">C1044*E1044</f>
        <v>0</v>
      </c>
      <c r="G1044" s="257"/>
      <c r="H1044" s="257"/>
    </row>
    <row r="1045" spans="1:12" s="1" customFormat="1" x14ac:dyDescent="0.25">
      <c r="A1045" s="390"/>
      <c r="B1045" s="23" t="s">
        <v>1197</v>
      </c>
      <c r="C1045" s="290"/>
      <c r="D1045" s="298"/>
      <c r="E1045" s="283"/>
      <c r="F1045" s="357">
        <f>SUM(F806:F1044)</f>
        <v>0</v>
      </c>
      <c r="G1045" s="257"/>
      <c r="H1045" s="257"/>
      <c r="I1045" s="19"/>
      <c r="J1045" s="19"/>
      <c r="K1045" s="19"/>
      <c r="L1045" s="19"/>
    </row>
    <row r="1046" spans="1:12" ht="9" customHeight="1" x14ac:dyDescent="0.25">
      <c r="A1046" s="300"/>
      <c r="B1046" s="69"/>
      <c r="C1046" s="292"/>
      <c r="D1046" s="300"/>
      <c r="E1046" s="71"/>
      <c r="F1046" s="466"/>
      <c r="G1046" s="257"/>
      <c r="H1046" s="257"/>
    </row>
    <row r="1047" spans="1:12" s="253" customFormat="1" x14ac:dyDescent="0.25">
      <c r="A1047" s="207" t="s">
        <v>53</v>
      </c>
      <c r="B1047" s="197" t="s">
        <v>456</v>
      </c>
      <c r="C1047" s="227"/>
      <c r="D1047" s="207"/>
      <c r="E1047" s="228"/>
      <c r="F1047" s="408"/>
      <c r="G1047" s="258"/>
      <c r="H1047" s="257"/>
    </row>
    <row r="1048" spans="1:12" ht="25.5" x14ac:dyDescent="0.25">
      <c r="A1048" s="467" t="s">
        <v>8</v>
      </c>
      <c r="B1048" s="72" t="s">
        <v>457</v>
      </c>
      <c r="C1048" s="73"/>
      <c r="D1048" s="74"/>
      <c r="E1048" s="61"/>
      <c r="F1048" s="61"/>
      <c r="G1048" s="257"/>
      <c r="H1048" s="257"/>
    </row>
    <row r="1049" spans="1:12" ht="4.5" customHeight="1" x14ac:dyDescent="0.25">
      <c r="A1049" s="344"/>
      <c r="B1049" s="75"/>
      <c r="C1049" s="76"/>
      <c r="D1049" s="35"/>
      <c r="E1049" s="77"/>
      <c r="F1049" s="345"/>
      <c r="G1049" s="257"/>
      <c r="H1049" s="257"/>
    </row>
    <row r="1050" spans="1:12" ht="51" x14ac:dyDescent="0.25">
      <c r="A1050" s="349">
        <v>1</v>
      </c>
      <c r="B1050" s="78" t="s">
        <v>458</v>
      </c>
      <c r="C1050" s="73"/>
      <c r="D1050" s="74"/>
      <c r="E1050" s="61"/>
      <c r="F1050" s="61"/>
      <c r="G1050" s="257"/>
      <c r="H1050" s="257"/>
    </row>
    <row r="1051" spans="1:12" s="255" customFormat="1" x14ac:dyDescent="0.25">
      <c r="A1051" s="395">
        <v>1.1000000000000001</v>
      </c>
      <c r="B1051" s="79" t="s">
        <v>10</v>
      </c>
      <c r="C1051" s="80"/>
      <c r="D1051" s="68"/>
      <c r="E1051" s="81"/>
      <c r="F1051" s="350"/>
      <c r="G1051" s="257"/>
      <c r="H1051" s="257"/>
    </row>
    <row r="1052" spans="1:12" x14ac:dyDescent="0.25">
      <c r="A1052" s="351" t="s">
        <v>930</v>
      </c>
      <c r="B1052" s="33" t="s">
        <v>12</v>
      </c>
      <c r="C1052" s="76">
        <v>3</v>
      </c>
      <c r="D1052" s="35" t="s">
        <v>243</v>
      </c>
      <c r="E1052" s="77"/>
      <c r="F1052" s="352">
        <f>E1052*C1052</f>
        <v>0</v>
      </c>
      <c r="G1052" s="257"/>
      <c r="H1052" s="257"/>
    </row>
    <row r="1053" spans="1:12" x14ac:dyDescent="0.25">
      <c r="A1053" s="351" t="s">
        <v>931</v>
      </c>
      <c r="B1053" s="33" t="s">
        <v>14</v>
      </c>
      <c r="C1053" s="76">
        <v>0.25</v>
      </c>
      <c r="D1053" s="35" t="s">
        <v>15</v>
      </c>
      <c r="E1053" s="77"/>
      <c r="F1053" s="352">
        <f>E1053*C1053</f>
        <v>0</v>
      </c>
      <c r="G1053" s="257"/>
      <c r="H1053" s="257"/>
    </row>
    <row r="1054" spans="1:12" x14ac:dyDescent="0.25">
      <c r="A1054" s="351" t="s">
        <v>932</v>
      </c>
      <c r="B1054" s="33" t="s">
        <v>17</v>
      </c>
      <c r="C1054" s="76">
        <v>0.25</v>
      </c>
      <c r="D1054" s="35" t="s">
        <v>15</v>
      </c>
      <c r="E1054" s="77"/>
      <c r="F1054" s="352">
        <f>E1054*C1054</f>
        <v>0</v>
      </c>
      <c r="G1054" s="257"/>
      <c r="H1054" s="257"/>
    </row>
    <row r="1055" spans="1:12" x14ac:dyDescent="0.25">
      <c r="A1055" s="351" t="s">
        <v>933</v>
      </c>
      <c r="B1055" s="33" t="s">
        <v>19</v>
      </c>
      <c r="C1055" s="76">
        <v>0.25</v>
      </c>
      <c r="D1055" s="35" t="s">
        <v>15</v>
      </c>
      <c r="E1055" s="77"/>
      <c r="F1055" s="352">
        <f>E1055*C1055</f>
        <v>0</v>
      </c>
      <c r="G1055" s="257"/>
      <c r="H1055" s="257"/>
    </row>
    <row r="1056" spans="1:12" x14ac:dyDescent="0.25">
      <c r="A1056" s="359"/>
      <c r="B1056" s="82"/>
      <c r="C1056" s="80"/>
      <c r="D1056" s="68"/>
      <c r="E1056" s="77"/>
      <c r="F1056" s="345"/>
      <c r="G1056" s="257"/>
      <c r="H1056" s="257"/>
    </row>
    <row r="1057" spans="1:8" s="255" customFormat="1" x14ac:dyDescent="0.25">
      <c r="A1057" s="395">
        <v>1.2</v>
      </c>
      <c r="B1057" s="79" t="s">
        <v>21</v>
      </c>
      <c r="C1057" s="80"/>
      <c r="D1057" s="68"/>
      <c r="E1057" s="81"/>
      <c r="F1057" s="350"/>
      <c r="G1057" s="257"/>
      <c r="H1057" s="257"/>
    </row>
    <row r="1058" spans="1:8" x14ac:dyDescent="0.25">
      <c r="A1058" s="353" t="s">
        <v>936</v>
      </c>
      <c r="B1058" s="33" t="s">
        <v>459</v>
      </c>
      <c r="C1058" s="354">
        <f>40*100*2.5+10*400*1</f>
        <v>14000</v>
      </c>
      <c r="D1058" s="36" t="s">
        <v>129</v>
      </c>
      <c r="E1058" s="83"/>
      <c r="F1058" s="345">
        <f t="shared" ref="F1058:F1061" si="34">E1058*C1058</f>
        <v>0</v>
      </c>
      <c r="G1058" s="257"/>
      <c r="H1058" s="257"/>
    </row>
    <row r="1059" spans="1:8" ht="30" customHeight="1" x14ac:dyDescent="0.25">
      <c r="A1059" s="353" t="s">
        <v>1252</v>
      </c>
      <c r="B1059" s="33" t="s">
        <v>460</v>
      </c>
      <c r="C1059" s="354">
        <f>500*6*2</f>
        <v>6000</v>
      </c>
      <c r="D1059" s="43" t="s">
        <v>60</v>
      </c>
      <c r="E1059" s="83"/>
      <c r="F1059" s="345">
        <f t="shared" si="34"/>
        <v>0</v>
      </c>
      <c r="G1059" s="257"/>
      <c r="H1059" s="257"/>
    </row>
    <row r="1060" spans="1:8" ht="25.5" x14ac:dyDescent="0.25">
      <c r="A1060" s="353" t="s">
        <v>1253</v>
      </c>
      <c r="B1060" s="33" t="s">
        <v>33</v>
      </c>
      <c r="C1060" s="76">
        <f>+C1058*1.65</f>
        <v>23100</v>
      </c>
      <c r="D1060" s="35" t="s">
        <v>34</v>
      </c>
      <c r="E1060" s="83"/>
      <c r="F1060" s="345">
        <f t="shared" si="34"/>
        <v>0</v>
      </c>
      <c r="G1060" s="257"/>
      <c r="H1060" s="257"/>
    </row>
    <row r="1061" spans="1:8" x14ac:dyDescent="0.25">
      <c r="A1061" s="353" t="s">
        <v>1254</v>
      </c>
      <c r="B1061" s="33" t="s">
        <v>40</v>
      </c>
      <c r="C1061" s="76">
        <f>+C1059</f>
        <v>6000</v>
      </c>
      <c r="D1061" s="43" t="s">
        <v>60</v>
      </c>
      <c r="E1061" s="83"/>
      <c r="F1061" s="345">
        <f t="shared" si="34"/>
        <v>0</v>
      </c>
      <c r="G1061" s="257"/>
      <c r="H1061" s="257"/>
    </row>
    <row r="1062" spans="1:8" x14ac:dyDescent="0.25">
      <c r="A1062" s="407"/>
      <c r="B1062" s="69"/>
      <c r="C1062" s="69"/>
      <c r="D1062" s="70"/>
      <c r="E1062" s="71"/>
      <c r="F1062" s="407"/>
      <c r="G1062" s="257"/>
      <c r="H1062" s="257"/>
    </row>
    <row r="1063" spans="1:8" x14ac:dyDescent="0.25">
      <c r="A1063" s="467" t="s">
        <v>16</v>
      </c>
      <c r="B1063" s="72" t="s">
        <v>462</v>
      </c>
      <c r="C1063" s="73"/>
      <c r="D1063" s="74"/>
      <c r="E1063" s="79"/>
      <c r="F1063" s="61"/>
      <c r="G1063" s="257"/>
      <c r="H1063" s="257"/>
    </row>
    <row r="1064" spans="1:8" s="255" customFormat="1" x14ac:dyDescent="0.25">
      <c r="A1064" s="395" t="s">
        <v>937</v>
      </c>
      <c r="B1064" s="79" t="s">
        <v>463</v>
      </c>
      <c r="C1064" s="80"/>
      <c r="D1064" s="68"/>
      <c r="E1064" s="81"/>
      <c r="F1064" s="350"/>
      <c r="G1064" s="257"/>
      <c r="H1064" s="257"/>
    </row>
    <row r="1065" spans="1:8" ht="25.5" x14ac:dyDescent="0.25">
      <c r="A1065" s="353" t="s">
        <v>1255</v>
      </c>
      <c r="B1065" s="33" t="s">
        <v>464</v>
      </c>
      <c r="C1065" s="76">
        <f>325*7</f>
        <v>2275</v>
      </c>
      <c r="D1065" s="36" t="s">
        <v>129</v>
      </c>
      <c r="E1065" s="77"/>
      <c r="F1065" s="345">
        <f t="shared" ref="F1065:F1068" si="35">E1065*C1065</f>
        <v>0</v>
      </c>
      <c r="G1065" s="257"/>
      <c r="H1065" s="257"/>
    </row>
    <row r="1066" spans="1:8" x14ac:dyDescent="0.25">
      <c r="A1066" s="128"/>
      <c r="B1066" s="82"/>
      <c r="C1066" s="80"/>
      <c r="D1066" s="68"/>
      <c r="E1066" s="77"/>
      <c r="F1066" s="345"/>
      <c r="G1066" s="257"/>
      <c r="H1066" s="257"/>
    </row>
    <row r="1067" spans="1:8" s="255" customFormat="1" x14ac:dyDescent="0.25">
      <c r="A1067" s="395">
        <v>1.4</v>
      </c>
      <c r="B1067" s="79" t="s">
        <v>465</v>
      </c>
      <c r="C1067" s="80"/>
      <c r="D1067" s="68"/>
      <c r="E1067" s="81"/>
      <c r="F1067" s="350"/>
      <c r="G1067" s="257"/>
      <c r="H1067" s="257"/>
    </row>
    <row r="1068" spans="1:8" x14ac:dyDescent="0.25">
      <c r="A1068" s="353" t="s">
        <v>1256</v>
      </c>
      <c r="B1068" s="33" t="s">
        <v>466</v>
      </c>
      <c r="C1068" s="76">
        <f>6*500*2</f>
        <v>6000</v>
      </c>
      <c r="D1068" s="43" t="s">
        <v>60</v>
      </c>
      <c r="E1068" s="77"/>
      <c r="F1068" s="345">
        <f t="shared" si="35"/>
        <v>0</v>
      </c>
      <c r="G1068" s="257"/>
      <c r="H1068" s="257"/>
    </row>
    <row r="1069" spans="1:8" x14ac:dyDescent="0.25">
      <c r="A1069" s="407"/>
      <c r="B1069" s="69"/>
      <c r="C1069" s="69"/>
      <c r="D1069" s="70"/>
      <c r="E1069" s="71"/>
      <c r="F1069" s="407"/>
      <c r="G1069" s="257"/>
      <c r="H1069" s="257"/>
    </row>
    <row r="1070" spans="1:8" ht="38.25" x14ac:dyDescent="0.25">
      <c r="A1070" s="467" t="s">
        <v>20</v>
      </c>
      <c r="B1070" s="78" t="s">
        <v>1675</v>
      </c>
      <c r="C1070" s="73"/>
      <c r="D1070" s="74"/>
      <c r="E1070" s="79"/>
      <c r="F1070" s="61"/>
      <c r="G1070" s="257"/>
      <c r="H1070" s="257"/>
    </row>
    <row r="1071" spans="1:8" x14ac:dyDescent="0.25">
      <c r="A1071" s="353">
        <v>2.1</v>
      </c>
      <c r="B1071" s="33" t="s">
        <v>256</v>
      </c>
      <c r="C1071" s="80"/>
      <c r="D1071" s="68"/>
      <c r="E1071" s="77"/>
      <c r="F1071" s="345"/>
      <c r="G1071" s="257"/>
      <c r="H1071" s="257"/>
    </row>
    <row r="1072" spans="1:8" x14ac:dyDescent="0.25">
      <c r="A1072" s="351" t="s">
        <v>24</v>
      </c>
      <c r="B1072" s="33" t="s">
        <v>257</v>
      </c>
      <c r="C1072" s="76">
        <f>6860.85*9*1.25</f>
        <v>77184.56</v>
      </c>
      <c r="D1072" s="84" t="s">
        <v>74</v>
      </c>
      <c r="E1072" s="77"/>
      <c r="F1072" s="345">
        <f t="shared" ref="F1072:F1073" si="36">E1072*C1072</f>
        <v>0</v>
      </c>
      <c r="G1072" s="257"/>
      <c r="H1072" s="257"/>
    </row>
    <row r="1073" spans="1:8" x14ac:dyDescent="0.25">
      <c r="A1073" s="353" t="s">
        <v>26</v>
      </c>
      <c r="B1073" s="33" t="s">
        <v>259</v>
      </c>
      <c r="C1073" s="76">
        <f>6860.85*9*1.25</f>
        <v>77184.56</v>
      </c>
      <c r="D1073" s="84" t="s">
        <v>74</v>
      </c>
      <c r="E1073" s="77"/>
      <c r="F1073" s="345">
        <f t="shared" si="36"/>
        <v>0</v>
      </c>
      <c r="G1073" s="257"/>
      <c r="H1073" s="257"/>
    </row>
    <row r="1074" spans="1:8" x14ac:dyDescent="0.25">
      <c r="A1074" s="351">
        <v>2.4</v>
      </c>
      <c r="B1074" s="33" t="s">
        <v>260</v>
      </c>
      <c r="C1074" s="76">
        <v>10</v>
      </c>
      <c r="D1074" s="35" t="s">
        <v>261</v>
      </c>
      <c r="E1074" s="77"/>
      <c r="F1074" s="345">
        <f>+E1074*C1074%</f>
        <v>0</v>
      </c>
      <c r="G1074" s="257"/>
      <c r="H1074" s="257"/>
    </row>
    <row r="1075" spans="1:8" x14ac:dyDescent="0.25">
      <c r="A1075" s="353" t="s">
        <v>32</v>
      </c>
      <c r="B1075" s="33" t="s">
        <v>262</v>
      </c>
      <c r="C1075" s="76"/>
      <c r="D1075" s="35"/>
      <c r="E1075" s="77"/>
      <c r="F1075" s="345"/>
      <c r="G1075" s="257"/>
      <c r="H1075" s="257"/>
    </row>
    <row r="1076" spans="1:8" x14ac:dyDescent="0.25">
      <c r="A1076" s="351">
        <v>2.6</v>
      </c>
      <c r="B1076" s="33" t="s">
        <v>263</v>
      </c>
      <c r="C1076" s="76">
        <v>20000</v>
      </c>
      <c r="D1076" s="43" t="s">
        <v>60</v>
      </c>
      <c r="E1076" s="77"/>
      <c r="F1076" s="345">
        <f t="shared" ref="F1076:F1077" si="37">E1076*C1076</f>
        <v>0</v>
      </c>
      <c r="G1076" s="257"/>
      <c r="H1076" s="257"/>
    </row>
    <row r="1077" spans="1:8" x14ac:dyDescent="0.25">
      <c r="A1077" s="353" t="s">
        <v>37</v>
      </c>
      <c r="B1077" s="33" t="s">
        <v>264</v>
      </c>
      <c r="C1077" s="76">
        <v>20000</v>
      </c>
      <c r="D1077" s="84" t="s">
        <v>74</v>
      </c>
      <c r="E1077" s="77"/>
      <c r="F1077" s="345">
        <f t="shared" si="37"/>
        <v>0</v>
      </c>
      <c r="G1077" s="257"/>
      <c r="H1077" s="257"/>
    </row>
    <row r="1078" spans="1:8" x14ac:dyDescent="0.25">
      <c r="A1078" s="351">
        <v>2.8</v>
      </c>
      <c r="B1078" s="33" t="s">
        <v>260</v>
      </c>
      <c r="C1078" s="76">
        <v>10</v>
      </c>
      <c r="D1078" s="35" t="s">
        <v>261</v>
      </c>
      <c r="E1078" s="77"/>
      <c r="F1078" s="345">
        <f>+E1078*C1078%</f>
        <v>0</v>
      </c>
      <c r="G1078" s="257"/>
      <c r="H1078" s="257"/>
    </row>
    <row r="1079" spans="1:8" x14ac:dyDescent="0.25">
      <c r="A1079" s="407"/>
      <c r="B1079" s="69"/>
      <c r="C1079" s="69"/>
      <c r="D1079" s="70"/>
      <c r="E1079" s="71"/>
      <c r="F1079" s="407"/>
      <c r="G1079" s="257"/>
      <c r="H1079" s="257"/>
    </row>
    <row r="1080" spans="1:8" x14ac:dyDescent="0.25">
      <c r="A1080" s="467" t="s">
        <v>41</v>
      </c>
      <c r="B1080" s="72" t="s">
        <v>467</v>
      </c>
      <c r="C1080" s="76"/>
      <c r="D1080" s="74"/>
      <c r="E1080" s="79"/>
      <c r="F1080" s="61"/>
      <c r="G1080" s="257"/>
      <c r="H1080" s="257"/>
    </row>
    <row r="1081" spans="1:8" s="255" customFormat="1" x14ac:dyDescent="0.25">
      <c r="A1081" s="122">
        <v>3.1</v>
      </c>
      <c r="B1081" s="85" t="s">
        <v>671</v>
      </c>
      <c r="C1081" s="76"/>
      <c r="D1081" s="86"/>
      <c r="E1081" s="86"/>
      <c r="F1081" s="122"/>
      <c r="G1081" s="257"/>
      <c r="H1081" s="257"/>
    </row>
    <row r="1082" spans="1:8" x14ac:dyDescent="0.25">
      <c r="A1082" s="384" t="s">
        <v>948</v>
      </c>
      <c r="B1082" s="87" t="s">
        <v>125</v>
      </c>
      <c r="C1082" s="76">
        <v>1</v>
      </c>
      <c r="D1082" s="88" t="s">
        <v>126</v>
      </c>
      <c r="E1082" s="77"/>
      <c r="F1082" s="345">
        <f t="shared" ref="F1082:F1083" si="38">C1082*E1082</f>
        <v>0</v>
      </c>
      <c r="G1082" s="257"/>
      <c r="H1082" s="257"/>
    </row>
    <row r="1083" spans="1:8" x14ac:dyDescent="0.25">
      <c r="A1083" s="384" t="s">
        <v>961</v>
      </c>
      <c r="B1083" s="87" t="s">
        <v>127</v>
      </c>
      <c r="C1083" s="76">
        <v>1</v>
      </c>
      <c r="D1083" s="88" t="s">
        <v>126</v>
      </c>
      <c r="E1083" s="77"/>
      <c r="F1083" s="345">
        <f t="shared" si="38"/>
        <v>0</v>
      </c>
      <c r="G1083" s="257"/>
      <c r="H1083" s="257"/>
    </row>
    <row r="1084" spans="1:8" x14ac:dyDescent="0.25">
      <c r="A1084" s="384"/>
      <c r="B1084" s="89"/>
      <c r="C1084" s="76"/>
      <c r="D1084" s="88"/>
      <c r="E1084" s="77"/>
      <c r="F1084" s="345"/>
      <c r="G1084" s="257"/>
      <c r="H1084" s="257"/>
    </row>
    <row r="1085" spans="1:8" s="255" customFormat="1" x14ac:dyDescent="0.25">
      <c r="A1085" s="122">
        <v>3.2</v>
      </c>
      <c r="B1085" s="85" t="s">
        <v>54</v>
      </c>
      <c r="C1085" s="76"/>
      <c r="D1085" s="86"/>
      <c r="E1085" s="86"/>
      <c r="F1085" s="122"/>
      <c r="G1085" s="257"/>
      <c r="H1085" s="257"/>
    </row>
    <row r="1086" spans="1:8" x14ac:dyDescent="0.25">
      <c r="A1086" s="384" t="s">
        <v>954</v>
      </c>
      <c r="B1086" s="87" t="s">
        <v>128</v>
      </c>
      <c r="C1086" s="76">
        <v>72.400000000000006</v>
      </c>
      <c r="D1086" s="35" t="s">
        <v>56</v>
      </c>
      <c r="E1086" s="77"/>
      <c r="F1086" s="345">
        <f t="shared" ref="F1086:F1088" si="39">C1086*E1086</f>
        <v>0</v>
      </c>
      <c r="G1086" s="257"/>
      <c r="H1086" s="257"/>
    </row>
    <row r="1087" spans="1:8" ht="25.5" x14ac:dyDescent="0.25">
      <c r="A1087" s="384" t="s">
        <v>1257</v>
      </c>
      <c r="B1087" s="87" t="s">
        <v>61</v>
      </c>
      <c r="C1087" s="76">
        <v>618.29</v>
      </c>
      <c r="D1087" s="88" t="s">
        <v>129</v>
      </c>
      <c r="E1087" s="77"/>
      <c r="F1087" s="345">
        <f t="shared" si="39"/>
        <v>0</v>
      </c>
      <c r="G1087" s="257"/>
      <c r="H1087" s="257"/>
    </row>
    <row r="1088" spans="1:8" ht="16.5" customHeight="1" x14ac:dyDescent="0.25">
      <c r="A1088" s="384" t="s">
        <v>955</v>
      </c>
      <c r="B1088" s="87" t="s">
        <v>63</v>
      </c>
      <c r="C1088" s="76">
        <f>+C1086*1.3</f>
        <v>94.12</v>
      </c>
      <c r="D1088" s="88" t="s">
        <v>129</v>
      </c>
      <c r="E1088" s="77"/>
      <c r="F1088" s="345">
        <f t="shared" si="39"/>
        <v>0</v>
      </c>
      <c r="G1088" s="257"/>
      <c r="H1088" s="257"/>
    </row>
    <row r="1089" spans="1:8" x14ac:dyDescent="0.25">
      <c r="A1089" s="58"/>
      <c r="B1089" s="89"/>
      <c r="C1089" s="76"/>
      <c r="D1089" s="88"/>
      <c r="E1089" s="77"/>
      <c r="F1089" s="345"/>
      <c r="G1089" s="257"/>
      <c r="H1089" s="257"/>
    </row>
    <row r="1090" spans="1:8" s="255" customFormat="1" x14ac:dyDescent="0.25">
      <c r="A1090" s="122">
        <v>3.3</v>
      </c>
      <c r="B1090" s="85" t="s">
        <v>672</v>
      </c>
      <c r="C1090" s="76"/>
      <c r="D1090" s="86"/>
      <c r="E1090" s="86"/>
      <c r="F1090" s="122"/>
      <c r="G1090" s="257"/>
      <c r="H1090" s="257"/>
    </row>
    <row r="1091" spans="1:8" x14ac:dyDescent="0.25">
      <c r="A1091" s="384" t="s">
        <v>959</v>
      </c>
      <c r="B1091" s="87" t="s">
        <v>130</v>
      </c>
      <c r="C1091" s="76">
        <v>80</v>
      </c>
      <c r="D1091" s="88" t="s">
        <v>53</v>
      </c>
      <c r="E1091" s="77"/>
      <c r="F1091" s="345">
        <f>C1091*E1091</f>
        <v>0</v>
      </c>
      <c r="G1091" s="257"/>
      <c r="H1091" s="257"/>
    </row>
    <row r="1092" spans="1:8" x14ac:dyDescent="0.25">
      <c r="A1092" s="58"/>
      <c r="B1092" s="89"/>
      <c r="C1092" s="76"/>
      <c r="D1092" s="88"/>
      <c r="E1092" s="77"/>
      <c r="F1092" s="345"/>
      <c r="G1092" s="257"/>
      <c r="H1092" s="257"/>
    </row>
    <row r="1093" spans="1:8" s="255" customFormat="1" x14ac:dyDescent="0.25">
      <c r="A1093" s="122">
        <v>3.4</v>
      </c>
      <c r="B1093" s="85" t="s">
        <v>1258</v>
      </c>
      <c r="C1093" s="76"/>
      <c r="D1093" s="86"/>
      <c r="E1093" s="86"/>
      <c r="F1093" s="122"/>
      <c r="G1093" s="257"/>
      <c r="H1093" s="257"/>
    </row>
    <row r="1094" spans="1:8" x14ac:dyDescent="0.25">
      <c r="A1094" s="384" t="s">
        <v>1003</v>
      </c>
      <c r="B1094" s="87" t="s">
        <v>132</v>
      </c>
      <c r="C1094" s="76">
        <v>82</v>
      </c>
      <c r="D1094" s="90" t="s">
        <v>60</v>
      </c>
      <c r="E1094" s="77"/>
      <c r="F1094" s="345">
        <f>C1094*E1094</f>
        <v>0</v>
      </c>
      <c r="G1094" s="257"/>
      <c r="H1094" s="257"/>
    </row>
    <row r="1095" spans="1:8" x14ac:dyDescent="0.25">
      <c r="A1095" s="384"/>
      <c r="B1095" s="89"/>
      <c r="C1095" s="76"/>
      <c r="D1095" s="88"/>
      <c r="E1095" s="77"/>
      <c r="F1095" s="345"/>
      <c r="G1095" s="257"/>
      <c r="H1095" s="257"/>
    </row>
    <row r="1096" spans="1:8" s="255" customFormat="1" x14ac:dyDescent="0.25">
      <c r="A1096" s="122">
        <v>3.5</v>
      </c>
      <c r="B1096" s="85" t="s">
        <v>1676</v>
      </c>
      <c r="C1096" s="76"/>
      <c r="D1096" s="86"/>
      <c r="E1096" s="86"/>
      <c r="F1096" s="122"/>
      <c r="G1096" s="257"/>
      <c r="H1096" s="257"/>
    </row>
    <row r="1097" spans="1:8" x14ac:dyDescent="0.25">
      <c r="A1097" s="384" t="s">
        <v>1004</v>
      </c>
      <c r="B1097" s="87" t="s">
        <v>134</v>
      </c>
      <c r="C1097" s="76">
        <v>36.26</v>
      </c>
      <c r="D1097" s="88" t="s">
        <v>129</v>
      </c>
      <c r="E1097" s="77"/>
      <c r="F1097" s="345">
        <f t="shared" ref="F1097" si="40">C1097*E1097</f>
        <v>0</v>
      </c>
      <c r="G1097" s="257"/>
      <c r="H1097" s="257"/>
    </row>
    <row r="1098" spans="1:8" x14ac:dyDescent="0.25">
      <c r="A1098" s="122" t="s">
        <v>1259</v>
      </c>
      <c r="B1098" s="85" t="s">
        <v>135</v>
      </c>
      <c r="C1098" s="76"/>
      <c r="D1098" s="86"/>
      <c r="E1098" s="77"/>
      <c r="F1098" s="345"/>
      <c r="G1098" s="257"/>
      <c r="H1098" s="257"/>
    </row>
    <row r="1099" spans="1:8" x14ac:dyDescent="0.25">
      <c r="A1099" s="384" t="s">
        <v>1260</v>
      </c>
      <c r="B1099" s="87" t="s">
        <v>136</v>
      </c>
      <c r="C1099" s="76">
        <v>8.64</v>
      </c>
      <c r="D1099" s="36" t="s">
        <v>129</v>
      </c>
      <c r="E1099" s="77"/>
      <c r="F1099" s="345">
        <f>C1099*E1099</f>
        <v>0</v>
      </c>
      <c r="G1099" s="257"/>
      <c r="H1099" s="257"/>
    </row>
    <row r="1100" spans="1:8" x14ac:dyDescent="0.25">
      <c r="A1100" s="468" t="s">
        <v>1261</v>
      </c>
      <c r="B1100" s="469" t="s">
        <v>138</v>
      </c>
      <c r="C1100" s="470">
        <v>8.4</v>
      </c>
      <c r="D1100" s="446" t="s">
        <v>129</v>
      </c>
      <c r="E1100" s="471"/>
      <c r="F1100" s="472">
        <f>C1100*E1100</f>
        <v>0</v>
      </c>
      <c r="G1100" s="257"/>
      <c r="H1100" s="257"/>
    </row>
    <row r="1101" spans="1:8" x14ac:dyDescent="0.25">
      <c r="A1101" s="122" t="s">
        <v>1262</v>
      </c>
      <c r="B1101" s="85" t="s">
        <v>143</v>
      </c>
      <c r="C1101" s="76"/>
      <c r="D1101" s="86"/>
      <c r="E1101" s="77"/>
      <c r="F1101" s="345"/>
      <c r="G1101" s="257"/>
      <c r="H1101" s="257"/>
    </row>
    <row r="1102" spans="1:8" x14ac:dyDescent="0.25">
      <c r="A1102" s="384" t="s">
        <v>1263</v>
      </c>
      <c r="B1102" s="91" t="s">
        <v>144</v>
      </c>
      <c r="C1102" s="76">
        <v>14</v>
      </c>
      <c r="D1102" s="88" t="s">
        <v>129</v>
      </c>
      <c r="E1102" s="77"/>
      <c r="F1102" s="345">
        <f t="shared" ref="F1102:F1105" si="41">C1102*E1102</f>
        <v>0</v>
      </c>
      <c r="G1102" s="257"/>
      <c r="H1102" s="257"/>
    </row>
    <row r="1103" spans="1:8" x14ac:dyDescent="0.25">
      <c r="A1103" s="384" t="s">
        <v>1264</v>
      </c>
      <c r="B1103" s="91" t="s">
        <v>145</v>
      </c>
      <c r="C1103" s="76">
        <v>14</v>
      </c>
      <c r="D1103" s="88" t="s">
        <v>129</v>
      </c>
      <c r="E1103" s="77"/>
      <c r="F1103" s="345">
        <f t="shared" si="41"/>
        <v>0</v>
      </c>
      <c r="G1103" s="257"/>
      <c r="H1103" s="257"/>
    </row>
    <row r="1104" spans="1:8" x14ac:dyDescent="0.25">
      <c r="A1104" s="384" t="s">
        <v>1265</v>
      </c>
      <c r="B1104" s="91" t="s">
        <v>146</v>
      </c>
      <c r="C1104" s="76">
        <v>14</v>
      </c>
      <c r="D1104" s="88" t="s">
        <v>129</v>
      </c>
      <c r="E1104" s="77"/>
      <c r="F1104" s="345">
        <f t="shared" si="41"/>
        <v>0</v>
      </c>
      <c r="G1104" s="257"/>
      <c r="H1104" s="257"/>
    </row>
    <row r="1105" spans="1:8" x14ac:dyDescent="0.25">
      <c r="A1105" s="384" t="s">
        <v>1266</v>
      </c>
      <c r="B1105" s="91" t="s">
        <v>147</v>
      </c>
      <c r="C1105" s="76">
        <v>14</v>
      </c>
      <c r="D1105" s="88" t="s">
        <v>129</v>
      </c>
      <c r="E1105" s="77"/>
      <c r="F1105" s="345">
        <f t="shared" si="41"/>
        <v>0</v>
      </c>
      <c r="G1105" s="257"/>
      <c r="H1105" s="257"/>
    </row>
    <row r="1106" spans="1:8" x14ac:dyDescent="0.25">
      <c r="A1106" s="58"/>
      <c r="B1106" s="91"/>
      <c r="C1106" s="76"/>
      <c r="D1106" s="88"/>
      <c r="E1106" s="77"/>
      <c r="F1106" s="345"/>
      <c r="G1106" s="257"/>
      <c r="H1106" s="257"/>
    </row>
    <row r="1107" spans="1:8" s="255" customFormat="1" x14ac:dyDescent="0.25">
      <c r="A1107" s="122">
        <v>3.6</v>
      </c>
      <c r="B1107" s="85" t="s">
        <v>678</v>
      </c>
      <c r="C1107" s="76"/>
      <c r="D1107" s="86"/>
      <c r="E1107" s="86"/>
      <c r="F1107" s="122"/>
      <c r="G1107" s="257"/>
      <c r="H1107" s="257"/>
    </row>
    <row r="1108" spans="1:8" x14ac:dyDescent="0.25">
      <c r="A1108" s="384" t="s">
        <v>1006</v>
      </c>
      <c r="B1108" s="87" t="s">
        <v>139</v>
      </c>
      <c r="C1108" s="76">
        <v>8</v>
      </c>
      <c r="D1108" s="84" t="s">
        <v>74</v>
      </c>
      <c r="E1108" s="77"/>
      <c r="F1108" s="345">
        <f>C1108*E1108</f>
        <v>0</v>
      </c>
      <c r="G1108" s="257"/>
      <c r="H1108" s="257"/>
    </row>
    <row r="1109" spans="1:8" x14ac:dyDescent="0.25">
      <c r="A1109" s="384" t="s">
        <v>1007</v>
      </c>
      <c r="B1109" s="87" t="s">
        <v>142</v>
      </c>
      <c r="C1109" s="76">
        <v>8</v>
      </c>
      <c r="D1109" s="84" t="s">
        <v>74</v>
      </c>
      <c r="E1109" s="77"/>
      <c r="F1109" s="345">
        <f>C1109*E1109</f>
        <v>0</v>
      </c>
      <c r="G1109" s="257"/>
      <c r="H1109" s="257"/>
    </row>
    <row r="1110" spans="1:8" x14ac:dyDescent="0.25">
      <c r="A1110" s="384"/>
      <c r="B1110" s="89"/>
      <c r="C1110" s="76"/>
      <c r="D1110" s="88"/>
      <c r="E1110" s="77"/>
      <c r="F1110" s="345"/>
      <c r="G1110" s="257"/>
      <c r="H1110" s="257"/>
    </row>
    <row r="1111" spans="1:8" x14ac:dyDescent="0.25">
      <c r="A1111" s="359"/>
      <c r="B1111" s="82"/>
      <c r="C1111" s="76"/>
      <c r="D1111" s="68"/>
      <c r="E1111" s="77"/>
      <c r="F1111" s="345"/>
      <c r="G1111" s="257"/>
      <c r="H1111" s="257"/>
    </row>
    <row r="1112" spans="1:8" x14ac:dyDescent="0.25">
      <c r="A1112" s="467" t="s">
        <v>66</v>
      </c>
      <c r="B1112" s="72" t="s">
        <v>1267</v>
      </c>
      <c r="C1112" s="76"/>
      <c r="D1112" s="74"/>
      <c r="E1112" s="79"/>
      <c r="F1112" s="61"/>
      <c r="G1112" s="257"/>
      <c r="H1112" s="257"/>
    </row>
    <row r="1113" spans="1:8" ht="6" customHeight="1" x14ac:dyDescent="0.25">
      <c r="A1113" s="473"/>
      <c r="B1113" s="92"/>
      <c r="C1113" s="76"/>
      <c r="D1113" s="35"/>
      <c r="E1113" s="83"/>
      <c r="F1113" s="345"/>
      <c r="G1113" s="257"/>
      <c r="H1113" s="257"/>
    </row>
    <row r="1114" spans="1:8" x14ac:dyDescent="0.25">
      <c r="A1114" s="365">
        <v>4.0999999999999996</v>
      </c>
      <c r="B1114" s="33" t="s">
        <v>12</v>
      </c>
      <c r="C1114" s="76">
        <v>3</v>
      </c>
      <c r="D1114" s="35" t="s">
        <v>243</v>
      </c>
      <c r="E1114" s="77"/>
      <c r="F1114" s="352">
        <f>E1114*C1114</f>
        <v>0</v>
      </c>
      <c r="G1114" s="257"/>
      <c r="H1114" s="257"/>
    </row>
    <row r="1115" spans="1:8" x14ac:dyDescent="0.25">
      <c r="A1115" s="422"/>
      <c r="B1115" s="17"/>
      <c r="C1115" s="76"/>
      <c r="D1115" s="15"/>
      <c r="E1115" s="16"/>
      <c r="F1115" s="420"/>
      <c r="G1115" s="257"/>
      <c r="H1115" s="257"/>
    </row>
    <row r="1116" spans="1:8" x14ac:dyDescent="0.25">
      <c r="A1116" s="122">
        <v>4.2</v>
      </c>
      <c r="B1116" s="85" t="s">
        <v>250</v>
      </c>
      <c r="C1116" s="76"/>
      <c r="D1116" s="15"/>
      <c r="E1116" s="16"/>
      <c r="F1116" s="420"/>
      <c r="G1116" s="257"/>
      <c r="H1116" s="257"/>
    </row>
    <row r="1117" spans="1:8" x14ac:dyDescent="0.25">
      <c r="A1117" s="351" t="s">
        <v>1017</v>
      </c>
      <c r="B1117" s="17" t="s">
        <v>225</v>
      </c>
      <c r="C1117" s="76">
        <v>500</v>
      </c>
      <c r="D1117" s="18" t="s">
        <v>53</v>
      </c>
      <c r="E1117" s="77"/>
      <c r="F1117" s="352">
        <f>+ROUND(E1117*C1117,2)</f>
        <v>0</v>
      </c>
      <c r="G1117" s="257"/>
      <c r="H1117" s="257"/>
    </row>
    <row r="1118" spans="1:8" x14ac:dyDescent="0.25">
      <c r="A1118" s="422"/>
      <c r="B1118" s="17"/>
      <c r="C1118" s="76"/>
      <c r="D1118" s="15"/>
      <c r="E1118" s="77"/>
      <c r="F1118" s="352"/>
      <c r="G1118" s="257"/>
      <c r="H1118" s="257"/>
    </row>
    <row r="1119" spans="1:8" x14ac:dyDescent="0.25">
      <c r="A1119" s="122">
        <v>4.3</v>
      </c>
      <c r="B1119" s="85" t="s">
        <v>54</v>
      </c>
      <c r="C1119" s="76"/>
      <c r="D1119" s="15"/>
      <c r="E1119" s="16"/>
      <c r="F1119" s="420"/>
      <c r="G1119" s="257"/>
      <c r="H1119" s="257"/>
    </row>
    <row r="1120" spans="1:8" x14ac:dyDescent="0.25">
      <c r="A1120" s="351" t="s">
        <v>1019</v>
      </c>
      <c r="B1120" s="17" t="s">
        <v>187</v>
      </c>
      <c r="C1120" s="76">
        <v>962.5</v>
      </c>
      <c r="D1120" s="15" t="s">
        <v>56</v>
      </c>
      <c r="E1120" s="77"/>
      <c r="F1120" s="352">
        <f t="shared" ref="F1120:F1123" si="42">+ROUND(E1120*C1120,2)</f>
        <v>0</v>
      </c>
      <c r="G1120" s="257"/>
      <c r="H1120" s="257"/>
    </row>
    <row r="1121" spans="1:8" x14ac:dyDescent="0.25">
      <c r="A1121" s="351" t="s">
        <v>1268</v>
      </c>
      <c r="B1121" s="17" t="s">
        <v>188</v>
      </c>
      <c r="C1121" s="76">
        <v>1251.25</v>
      </c>
      <c r="D1121" s="15" t="s">
        <v>34</v>
      </c>
      <c r="E1121" s="77"/>
      <c r="F1121" s="352">
        <f t="shared" si="42"/>
        <v>0</v>
      </c>
      <c r="G1121" s="257"/>
      <c r="H1121" s="257"/>
    </row>
    <row r="1122" spans="1:8" x14ac:dyDescent="0.25">
      <c r="A1122" s="351" t="s">
        <v>1269</v>
      </c>
      <c r="B1122" s="17" t="s">
        <v>223</v>
      </c>
      <c r="C1122" s="76">
        <v>682.5</v>
      </c>
      <c r="D1122" s="18" t="s">
        <v>129</v>
      </c>
      <c r="E1122" s="77"/>
      <c r="F1122" s="352">
        <f t="shared" si="42"/>
        <v>0</v>
      </c>
      <c r="G1122" s="257"/>
      <c r="H1122" s="257"/>
    </row>
    <row r="1123" spans="1:8" x14ac:dyDescent="0.25">
      <c r="A1123" s="351" t="s">
        <v>1270</v>
      </c>
      <c r="B1123" s="17" t="s">
        <v>224</v>
      </c>
      <c r="C1123" s="76">
        <v>455</v>
      </c>
      <c r="D1123" s="18" t="s">
        <v>129</v>
      </c>
      <c r="E1123" s="77"/>
      <c r="F1123" s="352">
        <f t="shared" si="42"/>
        <v>0</v>
      </c>
      <c r="G1123" s="257"/>
      <c r="H1123" s="257"/>
    </row>
    <row r="1124" spans="1:8" x14ac:dyDescent="0.25">
      <c r="A1124" s="422"/>
      <c r="B1124" s="17"/>
      <c r="C1124" s="76"/>
      <c r="D1124" s="18"/>
      <c r="E1124" s="77"/>
      <c r="F1124" s="352"/>
      <c r="G1124" s="257"/>
      <c r="H1124" s="257"/>
    </row>
    <row r="1125" spans="1:8" x14ac:dyDescent="0.25">
      <c r="A1125" s="122">
        <v>4.4000000000000004</v>
      </c>
      <c r="B1125" s="12" t="s">
        <v>1271</v>
      </c>
      <c r="C1125" s="76"/>
      <c r="D1125" s="62"/>
      <c r="E1125" s="93"/>
      <c r="F1125" s="389"/>
      <c r="G1125" s="257"/>
      <c r="H1125" s="257"/>
    </row>
    <row r="1126" spans="1:8" ht="25.5" x14ac:dyDescent="0.25">
      <c r="A1126" s="351" t="s">
        <v>1273</v>
      </c>
      <c r="B1126" s="94" t="s">
        <v>1272</v>
      </c>
      <c r="C1126" s="76">
        <v>175</v>
      </c>
      <c r="D1126" s="36" t="s">
        <v>129</v>
      </c>
      <c r="E1126" s="77"/>
      <c r="F1126" s="352">
        <f>+C1126*E1126</f>
        <v>0</v>
      </c>
      <c r="G1126" s="257"/>
      <c r="H1126" s="257"/>
    </row>
    <row r="1127" spans="1:8" x14ac:dyDescent="0.25">
      <c r="A1127" s="351" t="s">
        <v>1274</v>
      </c>
      <c r="B1127" s="96" t="s">
        <v>226</v>
      </c>
      <c r="C1127" s="76">
        <v>1166.67</v>
      </c>
      <c r="D1127" s="43" t="s">
        <v>60</v>
      </c>
      <c r="E1127" s="77"/>
      <c r="F1127" s="352">
        <f>+C1127*E1127</f>
        <v>0</v>
      </c>
      <c r="G1127" s="257"/>
      <c r="H1127" s="257"/>
    </row>
    <row r="1128" spans="1:8" x14ac:dyDescent="0.25">
      <c r="A1128" s="474"/>
      <c r="B1128" s="17"/>
      <c r="C1128" s="76"/>
      <c r="D1128" s="18"/>
      <c r="E1128" s="77"/>
      <c r="F1128" s="352"/>
      <c r="G1128" s="257"/>
      <c r="H1128" s="257"/>
    </row>
    <row r="1129" spans="1:8" ht="25.5" x14ac:dyDescent="0.25">
      <c r="A1129" s="475">
        <v>5</v>
      </c>
      <c r="B1129" s="17" t="s">
        <v>1275</v>
      </c>
      <c r="C1129" s="76">
        <v>500</v>
      </c>
      <c r="D1129" s="18" t="s">
        <v>53</v>
      </c>
      <c r="E1129" s="77"/>
      <c r="F1129" s="352">
        <f>+ROUND(E1129*C1129,2)</f>
        <v>0</v>
      </c>
      <c r="G1129" s="257"/>
      <c r="H1129" s="257"/>
    </row>
    <row r="1130" spans="1:8" x14ac:dyDescent="0.25">
      <c r="A1130" s="476"/>
      <c r="B1130" s="17"/>
      <c r="C1130" s="76"/>
      <c r="D1130" s="18"/>
      <c r="E1130" s="77"/>
      <c r="F1130" s="352"/>
      <c r="G1130" s="257"/>
      <c r="H1130" s="257"/>
    </row>
    <row r="1131" spans="1:8" x14ac:dyDescent="0.25">
      <c r="A1131" s="475">
        <v>6</v>
      </c>
      <c r="B1131" s="17" t="s">
        <v>253</v>
      </c>
      <c r="C1131" s="76">
        <v>500</v>
      </c>
      <c r="D1131" s="18" t="s">
        <v>53</v>
      </c>
      <c r="E1131" s="77"/>
      <c r="F1131" s="352">
        <f>+ROUND(E1131*C1131,2)</f>
        <v>0</v>
      </c>
      <c r="G1131" s="257"/>
      <c r="H1131" s="257"/>
    </row>
    <row r="1132" spans="1:8" x14ac:dyDescent="0.25">
      <c r="A1132" s="476"/>
      <c r="B1132" s="17"/>
      <c r="C1132" s="76"/>
      <c r="D1132" s="18"/>
      <c r="E1132" s="77"/>
      <c r="F1132" s="352"/>
      <c r="G1132" s="257"/>
      <c r="H1132" s="257"/>
    </row>
    <row r="1133" spans="1:8" x14ac:dyDescent="0.25">
      <c r="A1133" s="475">
        <v>7</v>
      </c>
      <c r="B1133" s="10" t="s">
        <v>1276</v>
      </c>
      <c r="C1133" s="76">
        <v>500</v>
      </c>
      <c r="D1133" s="315" t="s">
        <v>53</v>
      </c>
      <c r="E1133" s="77"/>
      <c r="F1133" s="352">
        <f>+ROUND(E1133*C1133,2)</f>
        <v>0</v>
      </c>
      <c r="G1133" s="257"/>
      <c r="H1133" s="257"/>
    </row>
    <row r="1134" spans="1:8" x14ac:dyDescent="0.25">
      <c r="A1134" s="477"/>
      <c r="B1134" s="98"/>
      <c r="C1134" s="76"/>
      <c r="D1134" s="58"/>
      <c r="E1134" s="77"/>
      <c r="F1134" s="478"/>
      <c r="G1134" s="257"/>
      <c r="H1134" s="257"/>
    </row>
    <row r="1135" spans="1:8" x14ac:dyDescent="0.25">
      <c r="A1135" s="475">
        <v>8</v>
      </c>
      <c r="B1135" s="20" t="s">
        <v>269</v>
      </c>
      <c r="C1135" s="76"/>
      <c r="D1135" s="18"/>
      <c r="E1135" s="77"/>
      <c r="F1135" s="352"/>
      <c r="G1135" s="257"/>
      <c r="H1135" s="257"/>
    </row>
    <row r="1136" spans="1:8" ht="27.75" customHeight="1" x14ac:dyDescent="0.25">
      <c r="A1136" s="479">
        <v>8.1</v>
      </c>
      <c r="B1136" s="91" t="s">
        <v>1277</v>
      </c>
      <c r="C1136" s="76">
        <v>1750</v>
      </c>
      <c r="D1136" s="43" t="s">
        <v>60</v>
      </c>
      <c r="E1136" s="77"/>
      <c r="F1136" s="352">
        <f>+C1136*E1136</f>
        <v>0</v>
      </c>
      <c r="G1136" s="257"/>
      <c r="H1136" s="257"/>
    </row>
    <row r="1137" spans="1:12" ht="25.5" x14ac:dyDescent="0.25">
      <c r="A1137" s="479">
        <v>8.1999999999999993</v>
      </c>
      <c r="B1137" s="91" t="s">
        <v>1278</v>
      </c>
      <c r="C1137" s="76">
        <v>1750</v>
      </c>
      <c r="D1137" s="43" t="s">
        <v>60</v>
      </c>
      <c r="E1137" s="77"/>
      <c r="F1137" s="352">
        <f>+C1137*E1137</f>
        <v>0</v>
      </c>
      <c r="G1137" s="257"/>
      <c r="H1137" s="257"/>
    </row>
    <row r="1138" spans="1:12" x14ac:dyDescent="0.25">
      <c r="A1138" s="480"/>
      <c r="B1138" s="98"/>
      <c r="C1138" s="76"/>
      <c r="D1138" s="58"/>
      <c r="E1138" s="77"/>
      <c r="F1138" s="478"/>
      <c r="G1138" s="257"/>
      <c r="H1138" s="257"/>
    </row>
    <row r="1139" spans="1:12" s="255" customFormat="1" x14ac:dyDescent="0.25">
      <c r="A1139" s="481">
        <v>9</v>
      </c>
      <c r="B1139" s="98" t="s">
        <v>1279</v>
      </c>
      <c r="C1139" s="76"/>
      <c r="D1139" s="62"/>
      <c r="E1139" s="81"/>
      <c r="F1139" s="482"/>
      <c r="G1139" s="257"/>
      <c r="H1139" s="257"/>
    </row>
    <row r="1140" spans="1:12" ht="25.5" x14ac:dyDescent="0.25">
      <c r="A1140" s="483">
        <v>9.1</v>
      </c>
      <c r="B1140" s="94" t="s">
        <v>170</v>
      </c>
      <c r="C1140" s="76">
        <v>56</v>
      </c>
      <c r="D1140" s="84" t="s">
        <v>74</v>
      </c>
      <c r="E1140" s="77"/>
      <c r="F1140" s="352">
        <f>C1140*E1140</f>
        <v>0</v>
      </c>
      <c r="G1140" s="257"/>
      <c r="H1140" s="257"/>
    </row>
    <row r="1141" spans="1:12" ht="38.85" customHeight="1" x14ac:dyDescent="0.25">
      <c r="A1141" s="483">
        <v>9.1999999999999993</v>
      </c>
      <c r="B1141" s="94" t="s">
        <v>171</v>
      </c>
      <c r="C1141" s="76">
        <v>56</v>
      </c>
      <c r="D1141" s="84" t="s">
        <v>74</v>
      </c>
      <c r="E1141" s="77"/>
      <c r="F1141" s="352">
        <f t="shared" ref="F1141" si="43">C1141*E1141</f>
        <v>0</v>
      </c>
      <c r="G1141" s="257"/>
      <c r="H1141" s="257"/>
    </row>
    <row r="1142" spans="1:12" x14ac:dyDescent="0.25">
      <c r="A1142" s="483">
        <v>9.3000000000000007</v>
      </c>
      <c r="B1142" s="484" t="s">
        <v>176</v>
      </c>
      <c r="C1142" s="76">
        <v>30.24</v>
      </c>
      <c r="D1142" s="36" t="s">
        <v>129</v>
      </c>
      <c r="E1142" s="77"/>
      <c r="F1142" s="352">
        <f t="shared" ref="F1142:F1146" si="44">+E1142*C1142</f>
        <v>0</v>
      </c>
      <c r="G1142" s="257"/>
      <c r="H1142" s="257"/>
    </row>
    <row r="1143" spans="1:12" x14ac:dyDescent="0.25">
      <c r="A1143" s="483">
        <v>9.4</v>
      </c>
      <c r="B1143" s="484" t="s">
        <v>177</v>
      </c>
      <c r="C1143" s="76">
        <v>56</v>
      </c>
      <c r="D1143" s="84" t="s">
        <v>74</v>
      </c>
      <c r="E1143" s="77"/>
      <c r="F1143" s="352">
        <f t="shared" si="44"/>
        <v>0</v>
      </c>
      <c r="G1143" s="257"/>
      <c r="H1143" s="257"/>
    </row>
    <row r="1144" spans="1:12" x14ac:dyDescent="0.25">
      <c r="A1144" s="483">
        <v>9.5</v>
      </c>
      <c r="B1144" s="484" t="s">
        <v>178</v>
      </c>
      <c r="C1144" s="76">
        <v>56</v>
      </c>
      <c r="D1144" s="84" t="s">
        <v>74</v>
      </c>
      <c r="E1144" s="77"/>
      <c r="F1144" s="352">
        <f t="shared" si="44"/>
        <v>0</v>
      </c>
      <c r="G1144" s="257"/>
      <c r="H1144" s="257"/>
    </row>
    <row r="1145" spans="1:12" x14ac:dyDescent="0.25">
      <c r="A1145" s="483">
        <v>9.6</v>
      </c>
      <c r="B1145" s="484" t="s">
        <v>179</v>
      </c>
      <c r="C1145" s="76">
        <v>7</v>
      </c>
      <c r="D1145" s="84" t="s">
        <v>74</v>
      </c>
      <c r="E1145" s="77"/>
      <c r="F1145" s="352">
        <f t="shared" si="44"/>
        <v>0</v>
      </c>
      <c r="G1145" s="257"/>
      <c r="H1145" s="257"/>
    </row>
    <row r="1146" spans="1:12" x14ac:dyDescent="0.25">
      <c r="A1146" s="483">
        <v>9.6999999999999993</v>
      </c>
      <c r="B1146" s="484" t="s">
        <v>180</v>
      </c>
      <c r="C1146" s="76">
        <v>7</v>
      </c>
      <c r="D1146" s="84" t="s">
        <v>74</v>
      </c>
      <c r="E1146" s="77"/>
      <c r="F1146" s="352">
        <f t="shared" si="44"/>
        <v>0</v>
      </c>
      <c r="G1146" s="257"/>
      <c r="H1146" s="257"/>
    </row>
    <row r="1147" spans="1:12" ht="16.5" customHeight="1" x14ac:dyDescent="0.25">
      <c r="A1147" s="483">
        <v>9.8000000000000007</v>
      </c>
      <c r="B1147" s="87" t="s">
        <v>268</v>
      </c>
      <c r="C1147" s="76">
        <v>3</v>
      </c>
      <c r="D1147" s="84" t="s">
        <v>74</v>
      </c>
      <c r="E1147" s="77"/>
      <c r="F1147" s="352">
        <f t="shared" ref="F1147" si="45">+C1147*E1147</f>
        <v>0</v>
      </c>
      <c r="G1147" s="257"/>
      <c r="H1147" s="257"/>
    </row>
    <row r="1148" spans="1:12" ht="5.25" customHeight="1" x14ac:dyDescent="0.25">
      <c r="A1148" s="476"/>
      <c r="B1148" s="98"/>
      <c r="C1148" s="97"/>
      <c r="D1148" s="58"/>
      <c r="E1148" s="485"/>
      <c r="F1148" s="486"/>
      <c r="G1148" s="257"/>
      <c r="H1148" s="257"/>
    </row>
    <row r="1149" spans="1:12" s="1" customFormat="1" x14ac:dyDescent="0.25">
      <c r="A1149" s="487"/>
      <c r="B1149" s="23" t="s">
        <v>1248</v>
      </c>
      <c r="C1149" s="293"/>
      <c r="D1149" s="291"/>
      <c r="E1149" s="283"/>
      <c r="F1149" s="488">
        <f>SUM(F1046:F1147)</f>
        <v>0</v>
      </c>
      <c r="G1149" s="257"/>
      <c r="H1149" s="257"/>
      <c r="I1149" s="19"/>
      <c r="J1149" s="19"/>
      <c r="K1149" s="19"/>
      <c r="L1149" s="19"/>
    </row>
    <row r="1150" spans="1:12" x14ac:dyDescent="0.25">
      <c r="A1150" s="489"/>
      <c r="B1150" s="99"/>
      <c r="C1150" s="99"/>
      <c r="D1150" s="58"/>
      <c r="E1150" s="490"/>
      <c r="F1150" s="491"/>
      <c r="G1150" s="257"/>
      <c r="H1150" s="257"/>
    </row>
    <row r="1151" spans="1:12" s="253" customFormat="1" x14ac:dyDescent="0.25">
      <c r="A1151" s="492" t="s">
        <v>455</v>
      </c>
      <c r="B1151" s="184" t="s">
        <v>471</v>
      </c>
      <c r="C1151" s="492"/>
      <c r="D1151" s="184"/>
      <c r="E1151" s="492"/>
      <c r="F1151" s="493"/>
      <c r="G1151" s="257"/>
      <c r="H1151" s="257"/>
    </row>
    <row r="1152" spans="1:12" s="253" customFormat="1" x14ac:dyDescent="0.25">
      <c r="A1152" s="492"/>
      <c r="B1152" s="184"/>
      <c r="C1152" s="492"/>
      <c r="D1152" s="184"/>
      <c r="E1152" s="492"/>
      <c r="F1152" s="493"/>
      <c r="G1152" s="257"/>
      <c r="H1152" s="257"/>
    </row>
    <row r="1153" spans="1:8" s="253" customFormat="1" x14ac:dyDescent="0.25">
      <c r="A1153" s="494" t="s">
        <v>9</v>
      </c>
      <c r="B1153" s="184" t="s">
        <v>10</v>
      </c>
      <c r="C1153" s="492"/>
      <c r="D1153" s="184"/>
      <c r="E1153" s="492"/>
      <c r="F1153" s="493"/>
      <c r="G1153" s="257"/>
      <c r="H1153" s="257"/>
    </row>
    <row r="1154" spans="1:8" s="253" customFormat="1" x14ac:dyDescent="0.25">
      <c r="A1154" s="495" t="s">
        <v>11</v>
      </c>
      <c r="B1154" s="496" t="s">
        <v>1377</v>
      </c>
      <c r="C1154" s="76">
        <v>16</v>
      </c>
      <c r="D1154" s="497" t="s">
        <v>1132</v>
      </c>
      <c r="E1154" s="77"/>
      <c r="F1154" s="352">
        <f t="shared" ref="F1154:F1156" si="46">+E1154*C1154</f>
        <v>0</v>
      </c>
      <c r="G1154" s="257"/>
      <c r="H1154" s="257"/>
    </row>
    <row r="1155" spans="1:8" s="253" customFormat="1" x14ac:dyDescent="0.25">
      <c r="A1155" s="495" t="s">
        <v>13</v>
      </c>
      <c r="B1155" s="496" t="s">
        <v>1378</v>
      </c>
      <c r="C1155" s="76">
        <v>53.55</v>
      </c>
      <c r="D1155" s="36" t="s">
        <v>129</v>
      </c>
      <c r="E1155" s="77"/>
      <c r="F1155" s="352">
        <f t="shared" si="46"/>
        <v>0</v>
      </c>
      <c r="G1155" s="257"/>
      <c r="H1155" s="257"/>
    </row>
    <row r="1156" spans="1:8" s="253" customFormat="1" x14ac:dyDescent="0.25">
      <c r="A1156" s="495" t="s">
        <v>16</v>
      </c>
      <c r="B1156" s="496" t="s">
        <v>297</v>
      </c>
      <c r="C1156" s="76">
        <v>3</v>
      </c>
      <c r="D1156" s="497" t="s">
        <v>243</v>
      </c>
      <c r="E1156" s="77"/>
      <c r="F1156" s="352">
        <f t="shared" si="46"/>
        <v>0</v>
      </c>
      <c r="G1156" s="257"/>
      <c r="H1156" s="257"/>
    </row>
    <row r="1157" spans="1:8" s="253" customFormat="1" x14ac:dyDescent="0.25">
      <c r="A1157" s="498"/>
      <c r="B1157" s="499"/>
      <c r="C1157" s="269"/>
      <c r="D1157" s="501"/>
      <c r="E1157" s="500"/>
      <c r="F1157" s="502"/>
      <c r="G1157" s="257"/>
      <c r="H1157" s="257"/>
    </row>
    <row r="1158" spans="1:8" s="253" customFormat="1" x14ac:dyDescent="0.25">
      <c r="A1158" s="494" t="s">
        <v>20</v>
      </c>
      <c r="B1158" s="184" t="s">
        <v>1519</v>
      </c>
      <c r="C1158" s="76"/>
      <c r="D1158" s="497"/>
      <c r="E1158" s="503"/>
      <c r="F1158" s="504"/>
      <c r="G1158" s="257"/>
      <c r="H1158" s="257"/>
    </row>
    <row r="1159" spans="1:8" s="253" customFormat="1" x14ac:dyDescent="0.25">
      <c r="A1159" s="495" t="s">
        <v>22</v>
      </c>
      <c r="B1159" s="496" t="s">
        <v>278</v>
      </c>
      <c r="C1159" s="76">
        <v>1282</v>
      </c>
      <c r="D1159" s="36" t="s">
        <v>129</v>
      </c>
      <c r="E1159" s="495"/>
      <c r="F1159" s="352">
        <f t="shared" ref="F1159:F1162" si="47">+E1159*C1159</f>
        <v>0</v>
      </c>
      <c r="G1159" s="257"/>
      <c r="H1159" s="257"/>
    </row>
    <row r="1160" spans="1:8" s="253" customFormat="1" x14ac:dyDescent="0.25">
      <c r="A1160" s="495" t="s">
        <v>24</v>
      </c>
      <c r="B1160" s="496" t="s">
        <v>279</v>
      </c>
      <c r="C1160" s="76">
        <v>1666.6</v>
      </c>
      <c r="D1160" s="36" t="s">
        <v>129</v>
      </c>
      <c r="E1160" s="495"/>
      <c r="F1160" s="352">
        <f t="shared" si="47"/>
        <v>0</v>
      </c>
      <c r="G1160" s="257"/>
      <c r="H1160" s="257"/>
    </row>
    <row r="1161" spans="1:8" s="253" customFormat="1" x14ac:dyDescent="0.25">
      <c r="A1161" s="495" t="s">
        <v>26</v>
      </c>
      <c r="B1161" s="496" t="s">
        <v>280</v>
      </c>
      <c r="C1161" s="76">
        <v>858</v>
      </c>
      <c r="D1161" s="36" t="s">
        <v>129</v>
      </c>
      <c r="E1161" s="495"/>
      <c r="F1161" s="352">
        <f t="shared" si="47"/>
        <v>0</v>
      </c>
      <c r="G1161" s="257"/>
      <c r="H1161" s="257"/>
    </row>
    <row r="1162" spans="1:8" s="253" customFormat="1" ht="25.5" x14ac:dyDescent="0.25">
      <c r="A1162" s="495" t="s">
        <v>29</v>
      </c>
      <c r="B1162" s="496" t="s">
        <v>1379</v>
      </c>
      <c r="C1162" s="76">
        <v>712.8</v>
      </c>
      <c r="D1162" s="36" t="s">
        <v>129</v>
      </c>
      <c r="E1162" s="495"/>
      <c r="F1162" s="352">
        <f t="shared" si="47"/>
        <v>0</v>
      </c>
      <c r="G1162" s="257"/>
      <c r="H1162" s="257"/>
    </row>
    <row r="1163" spans="1:8" s="253" customFormat="1" x14ac:dyDescent="0.25">
      <c r="A1163" s="494"/>
      <c r="B1163" s="184"/>
      <c r="C1163" s="76"/>
      <c r="D1163" s="119"/>
      <c r="E1163" s="492"/>
      <c r="F1163" s="493"/>
      <c r="G1163" s="257"/>
      <c r="H1163" s="257"/>
    </row>
    <row r="1164" spans="1:8" s="253" customFormat="1" x14ac:dyDescent="0.25">
      <c r="A1164" s="494" t="s">
        <v>41</v>
      </c>
      <c r="B1164" s="184" t="s">
        <v>1520</v>
      </c>
      <c r="C1164" s="76"/>
      <c r="D1164" s="497"/>
      <c r="E1164" s="503"/>
      <c r="F1164" s="504"/>
      <c r="G1164" s="257"/>
      <c r="H1164" s="257"/>
    </row>
    <row r="1165" spans="1:8" s="253" customFormat="1" x14ac:dyDescent="0.25">
      <c r="A1165" s="494">
        <v>3.1</v>
      </c>
      <c r="B1165" s="184" t="s">
        <v>54</v>
      </c>
      <c r="C1165" s="76"/>
      <c r="D1165" s="497"/>
      <c r="E1165" s="503"/>
      <c r="F1165" s="504"/>
      <c r="G1165" s="257"/>
      <c r="H1165" s="257"/>
    </row>
    <row r="1166" spans="1:8" s="253" customFormat="1" x14ac:dyDescent="0.25">
      <c r="A1166" s="495" t="s">
        <v>948</v>
      </c>
      <c r="B1166" s="496" t="s">
        <v>278</v>
      </c>
      <c r="C1166" s="76" t="s">
        <v>1383</v>
      </c>
      <c r="D1166" s="36" t="s">
        <v>129</v>
      </c>
      <c r="E1166" s="77"/>
      <c r="F1166" s="352">
        <f t="shared" ref="F1166:F1168" si="48">+E1166*C1166</f>
        <v>0</v>
      </c>
      <c r="G1166" s="257"/>
      <c r="H1166" s="257"/>
    </row>
    <row r="1167" spans="1:8" s="253" customFormat="1" x14ac:dyDescent="0.25">
      <c r="A1167" s="495" t="s">
        <v>962</v>
      </c>
      <c r="B1167" s="496" t="s">
        <v>285</v>
      </c>
      <c r="C1167" s="76">
        <v>426.14</v>
      </c>
      <c r="D1167" s="36" t="s">
        <v>129</v>
      </c>
      <c r="E1167" s="77"/>
      <c r="F1167" s="352">
        <f t="shared" si="48"/>
        <v>0</v>
      </c>
      <c r="G1167" s="257"/>
      <c r="H1167" s="257"/>
    </row>
    <row r="1168" spans="1:8" s="253" customFormat="1" x14ac:dyDescent="0.25">
      <c r="A1168" s="495" t="s">
        <v>1381</v>
      </c>
      <c r="B1168" s="496" t="s">
        <v>1382</v>
      </c>
      <c r="C1168" s="76">
        <v>210.72</v>
      </c>
      <c r="D1168" s="36" t="s">
        <v>129</v>
      </c>
      <c r="E1168" s="77"/>
      <c r="F1168" s="352">
        <f t="shared" si="48"/>
        <v>0</v>
      </c>
      <c r="G1168" s="257"/>
      <c r="H1168" s="257"/>
    </row>
    <row r="1169" spans="1:8" s="253" customFormat="1" x14ac:dyDescent="0.25">
      <c r="A1169" s="495"/>
      <c r="B1169" s="188"/>
      <c r="C1169" s="76"/>
      <c r="D1169" s="184"/>
      <c r="E1169" s="77"/>
      <c r="F1169" s="493"/>
      <c r="G1169" s="257"/>
      <c r="H1169" s="257"/>
    </row>
    <row r="1170" spans="1:8" s="253" customFormat="1" x14ac:dyDescent="0.25">
      <c r="A1170" s="494">
        <v>3.2</v>
      </c>
      <c r="B1170" s="186" t="s">
        <v>1521</v>
      </c>
      <c r="C1170" s="77"/>
      <c r="D1170" s="496"/>
      <c r="E1170" s="77"/>
      <c r="F1170" s="504"/>
      <c r="G1170" s="257"/>
      <c r="H1170" s="257"/>
    </row>
    <row r="1171" spans="1:8" s="253" customFormat="1" x14ac:dyDescent="0.25">
      <c r="A1171" s="495" t="s">
        <v>954</v>
      </c>
      <c r="B1171" s="187" t="s">
        <v>1551</v>
      </c>
      <c r="C1171" s="77">
        <v>5.4</v>
      </c>
      <c r="D1171" s="36" t="s">
        <v>129</v>
      </c>
      <c r="E1171" s="77"/>
      <c r="F1171" s="352">
        <f t="shared" ref="F1171:F1235" si="49">+C1171*E1171</f>
        <v>0</v>
      </c>
      <c r="G1171" s="257"/>
      <c r="H1171" s="257"/>
    </row>
    <row r="1172" spans="1:8" s="253" customFormat="1" x14ac:dyDescent="0.25">
      <c r="A1172" s="495" t="s">
        <v>1257</v>
      </c>
      <c r="B1172" s="187" t="s">
        <v>1552</v>
      </c>
      <c r="C1172" s="77">
        <v>54</v>
      </c>
      <c r="D1172" s="36" t="s">
        <v>129</v>
      </c>
      <c r="E1172" s="77"/>
      <c r="F1172" s="352">
        <f t="shared" si="49"/>
        <v>0</v>
      </c>
      <c r="G1172" s="257"/>
      <c r="H1172" s="257"/>
    </row>
    <row r="1173" spans="1:8" s="253" customFormat="1" x14ac:dyDescent="0.25">
      <c r="A1173" s="495" t="s">
        <v>955</v>
      </c>
      <c r="B1173" s="187" t="s">
        <v>1553</v>
      </c>
      <c r="C1173" s="77">
        <v>22.46</v>
      </c>
      <c r="D1173" s="36" t="s">
        <v>129</v>
      </c>
      <c r="E1173" s="77"/>
      <c r="F1173" s="352">
        <f t="shared" si="49"/>
        <v>0</v>
      </c>
      <c r="G1173" s="257"/>
      <c r="H1173" s="257"/>
    </row>
    <row r="1174" spans="1:8" s="253" customFormat="1" x14ac:dyDescent="0.25">
      <c r="A1174" s="495" t="s">
        <v>1420</v>
      </c>
      <c r="B1174" s="187" t="s">
        <v>1554</v>
      </c>
      <c r="C1174" s="77">
        <v>63.28</v>
      </c>
      <c r="D1174" s="36" t="s">
        <v>129</v>
      </c>
      <c r="E1174" s="77"/>
      <c r="F1174" s="352">
        <f t="shared" si="49"/>
        <v>0</v>
      </c>
      <c r="G1174" s="257"/>
      <c r="H1174" s="257"/>
    </row>
    <row r="1175" spans="1:8" s="253" customFormat="1" x14ac:dyDescent="0.25">
      <c r="A1175" s="495" t="s">
        <v>1421</v>
      </c>
      <c r="B1175" s="187" t="s">
        <v>1555</v>
      </c>
      <c r="C1175" s="77">
        <v>63.28</v>
      </c>
      <c r="D1175" s="36" t="s">
        <v>129</v>
      </c>
      <c r="E1175" s="77"/>
      <c r="F1175" s="352">
        <f t="shared" si="49"/>
        <v>0</v>
      </c>
      <c r="G1175" s="257"/>
      <c r="H1175" s="257"/>
    </row>
    <row r="1176" spans="1:8" s="253" customFormat="1" x14ac:dyDescent="0.25">
      <c r="A1176" s="495" t="s">
        <v>1422</v>
      </c>
      <c r="B1176" s="187" t="s">
        <v>1556</v>
      </c>
      <c r="C1176" s="77">
        <v>63.28</v>
      </c>
      <c r="D1176" s="36" t="s">
        <v>129</v>
      </c>
      <c r="E1176" s="77"/>
      <c r="F1176" s="352">
        <f t="shared" si="49"/>
        <v>0</v>
      </c>
      <c r="G1176" s="257"/>
      <c r="H1176" s="257"/>
    </row>
    <row r="1177" spans="1:8" s="253" customFormat="1" x14ac:dyDescent="0.25">
      <c r="A1177" s="495" t="s">
        <v>1423</v>
      </c>
      <c r="B1177" s="187" t="s">
        <v>1557</v>
      </c>
      <c r="C1177" s="77">
        <v>11.77</v>
      </c>
      <c r="D1177" s="36" t="s">
        <v>129</v>
      </c>
      <c r="E1177" s="77"/>
      <c r="F1177" s="352">
        <f t="shared" si="49"/>
        <v>0</v>
      </c>
      <c r="G1177" s="257"/>
      <c r="H1177" s="257"/>
    </row>
    <row r="1178" spans="1:8" s="253" customFormat="1" x14ac:dyDescent="0.25">
      <c r="A1178" s="495" t="s">
        <v>1424</v>
      </c>
      <c r="B1178" s="187" t="s">
        <v>1558</v>
      </c>
      <c r="C1178" s="77"/>
      <c r="D1178" s="497"/>
      <c r="E1178" s="77"/>
      <c r="F1178" s="352"/>
      <c r="G1178" s="257"/>
      <c r="H1178" s="257"/>
    </row>
    <row r="1179" spans="1:8" s="253" customFormat="1" x14ac:dyDescent="0.25">
      <c r="A1179" s="495" t="s">
        <v>1425</v>
      </c>
      <c r="B1179" s="187" t="s">
        <v>1559</v>
      </c>
      <c r="C1179" s="77">
        <v>71.78</v>
      </c>
      <c r="D1179" s="36" t="s">
        <v>129</v>
      </c>
      <c r="E1179" s="77"/>
      <c r="F1179" s="352">
        <f t="shared" si="49"/>
        <v>0</v>
      </c>
      <c r="G1179" s="257"/>
      <c r="H1179" s="257"/>
    </row>
    <row r="1180" spans="1:8" s="253" customFormat="1" x14ac:dyDescent="0.25">
      <c r="A1180" s="495" t="s">
        <v>1426</v>
      </c>
      <c r="B1180" s="187" t="s">
        <v>1560</v>
      </c>
      <c r="C1180" s="77">
        <v>40.43</v>
      </c>
      <c r="D1180" s="36" t="s">
        <v>129</v>
      </c>
      <c r="E1180" s="77"/>
      <c r="F1180" s="352">
        <f t="shared" si="49"/>
        <v>0</v>
      </c>
      <c r="G1180" s="257"/>
      <c r="H1180" s="257"/>
    </row>
    <row r="1181" spans="1:8" s="253" customFormat="1" x14ac:dyDescent="0.25">
      <c r="A1181" s="495"/>
      <c r="B1181" s="187"/>
      <c r="C1181" s="77"/>
      <c r="D1181" s="497"/>
      <c r="E1181" s="77"/>
      <c r="F1181" s="352"/>
      <c r="G1181" s="257"/>
      <c r="H1181" s="257"/>
    </row>
    <row r="1182" spans="1:8" s="253" customFormat="1" x14ac:dyDescent="0.25">
      <c r="A1182" s="494" t="s">
        <v>45</v>
      </c>
      <c r="B1182" s="186" t="s">
        <v>1522</v>
      </c>
      <c r="C1182" s="77"/>
      <c r="D1182" s="497"/>
      <c r="E1182" s="77"/>
      <c r="F1182" s="352"/>
      <c r="G1182" s="257"/>
      <c r="H1182" s="257"/>
    </row>
    <row r="1183" spans="1:8" s="253" customFormat="1" x14ac:dyDescent="0.25">
      <c r="A1183" s="495" t="s">
        <v>959</v>
      </c>
      <c r="B1183" s="187" t="s">
        <v>1384</v>
      </c>
      <c r="C1183" s="77">
        <v>503.76</v>
      </c>
      <c r="D1183" s="43" t="s">
        <v>60</v>
      </c>
      <c r="E1183" s="77"/>
      <c r="F1183" s="352">
        <f t="shared" si="49"/>
        <v>0</v>
      </c>
      <c r="G1183" s="257"/>
      <c r="H1183" s="257"/>
    </row>
    <row r="1184" spans="1:8" s="253" customFormat="1" x14ac:dyDescent="0.25">
      <c r="A1184" s="495" t="s">
        <v>977</v>
      </c>
      <c r="B1184" s="187" t="s">
        <v>1385</v>
      </c>
      <c r="C1184" s="77">
        <v>503.76</v>
      </c>
      <c r="D1184" s="43" t="s">
        <v>60</v>
      </c>
      <c r="E1184" s="77"/>
      <c r="F1184" s="352">
        <f t="shared" si="49"/>
        <v>0</v>
      </c>
      <c r="G1184" s="257"/>
      <c r="H1184" s="257"/>
    </row>
    <row r="1185" spans="1:8" s="253" customFormat="1" x14ac:dyDescent="0.25">
      <c r="A1185" s="495" t="s">
        <v>989</v>
      </c>
      <c r="B1185" s="187" t="s">
        <v>400</v>
      </c>
      <c r="C1185" s="77">
        <v>192</v>
      </c>
      <c r="D1185" s="497" t="s">
        <v>53</v>
      </c>
      <c r="E1185" s="77"/>
      <c r="F1185" s="352">
        <f t="shared" si="49"/>
        <v>0</v>
      </c>
      <c r="G1185" s="257"/>
      <c r="H1185" s="257"/>
    </row>
    <row r="1186" spans="1:8" s="253" customFormat="1" x14ac:dyDescent="0.25">
      <c r="A1186" s="495"/>
      <c r="B1186" s="187"/>
      <c r="C1186" s="77"/>
      <c r="D1186" s="497"/>
      <c r="E1186" s="77"/>
      <c r="F1186" s="352"/>
      <c r="G1186" s="257"/>
      <c r="H1186" s="257"/>
    </row>
    <row r="1187" spans="1:8" s="253" customFormat="1" x14ac:dyDescent="0.25">
      <c r="A1187" s="494" t="s">
        <v>89</v>
      </c>
      <c r="B1187" s="186" t="s">
        <v>1523</v>
      </c>
      <c r="C1187" s="77"/>
      <c r="D1187" s="497"/>
      <c r="E1187" s="77"/>
      <c r="F1187" s="352"/>
      <c r="G1187" s="257"/>
      <c r="H1187" s="257"/>
    </row>
    <row r="1188" spans="1:8" s="253" customFormat="1" x14ac:dyDescent="0.25">
      <c r="A1188" s="495" t="s">
        <v>1003</v>
      </c>
      <c r="B1188" s="187" t="s">
        <v>193</v>
      </c>
      <c r="C1188" s="77">
        <v>251.88</v>
      </c>
      <c r="D1188" s="43" t="s">
        <v>60</v>
      </c>
      <c r="E1188" s="77"/>
      <c r="F1188" s="352">
        <f t="shared" si="49"/>
        <v>0</v>
      </c>
      <c r="G1188" s="257"/>
      <c r="H1188" s="257"/>
    </row>
    <row r="1189" spans="1:8" s="253" customFormat="1" x14ac:dyDescent="0.25">
      <c r="A1189" s="495" t="s">
        <v>1427</v>
      </c>
      <c r="B1189" s="187" t="s">
        <v>1386</v>
      </c>
      <c r="C1189" s="77">
        <v>240</v>
      </c>
      <c r="D1189" s="497" t="s">
        <v>53</v>
      </c>
      <c r="E1189" s="77"/>
      <c r="F1189" s="352">
        <f t="shared" si="49"/>
        <v>0</v>
      </c>
      <c r="G1189" s="257"/>
      <c r="H1189" s="257"/>
    </row>
    <row r="1190" spans="1:8" s="253" customFormat="1" x14ac:dyDescent="0.25">
      <c r="A1190" s="495"/>
      <c r="B1190" s="496"/>
      <c r="C1190" s="77"/>
      <c r="D1190" s="497"/>
      <c r="E1190" s="77"/>
      <c r="F1190" s="478"/>
      <c r="G1190" s="257"/>
      <c r="H1190" s="257"/>
    </row>
    <row r="1191" spans="1:8" s="253" customFormat="1" x14ac:dyDescent="0.25">
      <c r="A1191" s="494" t="s">
        <v>91</v>
      </c>
      <c r="B1191" s="184" t="s">
        <v>269</v>
      </c>
      <c r="C1191" s="77"/>
      <c r="D1191" s="497"/>
      <c r="E1191" s="77"/>
      <c r="F1191" s="352"/>
      <c r="G1191" s="257"/>
      <c r="H1191" s="257"/>
    </row>
    <row r="1192" spans="1:8" s="253" customFormat="1" x14ac:dyDescent="0.25">
      <c r="A1192" s="495" t="s">
        <v>1004</v>
      </c>
      <c r="B1192" s="187" t="s">
        <v>1387</v>
      </c>
      <c r="C1192" s="77">
        <v>1399.76</v>
      </c>
      <c r="D1192" s="43" t="s">
        <v>60</v>
      </c>
      <c r="E1192" s="77"/>
      <c r="F1192" s="352">
        <f t="shared" si="49"/>
        <v>0</v>
      </c>
      <c r="G1192" s="257"/>
      <c r="H1192" s="257"/>
    </row>
    <row r="1193" spans="1:8" s="253" customFormat="1" x14ac:dyDescent="0.25">
      <c r="A1193" s="495"/>
      <c r="B1193" s="187"/>
      <c r="C1193" s="77"/>
      <c r="D1193" s="497"/>
      <c r="E1193" s="77"/>
      <c r="F1193" s="352"/>
      <c r="G1193" s="257"/>
      <c r="H1193" s="257"/>
    </row>
    <row r="1194" spans="1:8" s="253" customFormat="1" x14ac:dyDescent="0.25">
      <c r="A1194" s="494" t="s">
        <v>66</v>
      </c>
      <c r="B1194" s="186" t="s">
        <v>1561</v>
      </c>
      <c r="C1194" s="77"/>
      <c r="D1194" s="497"/>
      <c r="E1194" s="77"/>
      <c r="F1194" s="352"/>
      <c r="G1194" s="257"/>
      <c r="H1194" s="257"/>
    </row>
    <row r="1195" spans="1:8" s="253" customFormat="1" x14ac:dyDescent="0.25">
      <c r="A1195" s="494">
        <v>4.0999999999999996</v>
      </c>
      <c r="B1195" s="186" t="s">
        <v>1388</v>
      </c>
      <c r="C1195" s="77"/>
      <c r="D1195" s="497"/>
      <c r="E1195" s="77"/>
      <c r="F1195" s="352"/>
      <c r="G1195" s="257"/>
      <c r="H1195" s="257"/>
    </row>
    <row r="1196" spans="1:8" s="253" customFormat="1" x14ac:dyDescent="0.25">
      <c r="A1196" s="495" t="s">
        <v>1012</v>
      </c>
      <c r="B1196" s="187" t="s">
        <v>1389</v>
      </c>
      <c r="C1196" s="77"/>
      <c r="D1196" s="497"/>
      <c r="E1196" s="77"/>
      <c r="F1196" s="352"/>
      <c r="G1196" s="257"/>
      <c r="H1196" s="257"/>
    </row>
    <row r="1197" spans="1:8" s="253" customFormat="1" x14ac:dyDescent="0.25">
      <c r="A1197" s="495" t="s">
        <v>1013</v>
      </c>
      <c r="B1197" s="187" t="s">
        <v>386</v>
      </c>
      <c r="C1197" s="77">
        <v>20.66</v>
      </c>
      <c r="D1197" s="36" t="s">
        <v>129</v>
      </c>
      <c r="E1197" s="77"/>
      <c r="F1197" s="352">
        <f t="shared" si="49"/>
        <v>0</v>
      </c>
      <c r="G1197" s="257"/>
      <c r="H1197" s="257"/>
    </row>
    <row r="1198" spans="1:8" s="253" customFormat="1" x14ac:dyDescent="0.25">
      <c r="A1198" s="495"/>
      <c r="B1198" s="187"/>
      <c r="C1198" s="77"/>
      <c r="D1198" s="497"/>
      <c r="E1198" s="77"/>
      <c r="F1198" s="352"/>
      <c r="G1198" s="257"/>
      <c r="H1198" s="257"/>
    </row>
    <row r="1199" spans="1:8" s="253" customFormat="1" x14ac:dyDescent="0.25">
      <c r="A1199" s="494">
        <v>4.2</v>
      </c>
      <c r="B1199" s="186" t="s">
        <v>1563</v>
      </c>
      <c r="C1199" s="77"/>
      <c r="D1199" s="497"/>
      <c r="E1199" s="77"/>
      <c r="F1199" s="352"/>
      <c r="G1199" s="257"/>
      <c r="H1199" s="257"/>
    </row>
    <row r="1200" spans="1:8" s="253" customFormat="1" x14ac:dyDescent="0.25">
      <c r="A1200" s="495" t="s">
        <v>1017</v>
      </c>
      <c r="B1200" s="187" t="s">
        <v>1562</v>
      </c>
      <c r="C1200" s="77">
        <v>11.06</v>
      </c>
      <c r="D1200" s="36" t="s">
        <v>129</v>
      </c>
      <c r="E1200" s="77"/>
      <c r="F1200" s="352">
        <f t="shared" si="49"/>
        <v>0</v>
      </c>
      <c r="G1200" s="257"/>
      <c r="H1200" s="257"/>
    </row>
    <row r="1201" spans="1:8" s="253" customFormat="1" x14ac:dyDescent="0.25">
      <c r="A1201" s="495" t="s">
        <v>1063</v>
      </c>
      <c r="B1201" s="187" t="s">
        <v>1564</v>
      </c>
      <c r="C1201" s="77">
        <v>3.43</v>
      </c>
      <c r="D1201" s="36" t="s">
        <v>129</v>
      </c>
      <c r="E1201" s="77"/>
      <c r="F1201" s="352">
        <f t="shared" si="49"/>
        <v>0</v>
      </c>
      <c r="G1201" s="257"/>
      <c r="H1201" s="257"/>
    </row>
    <row r="1202" spans="1:8" s="253" customFormat="1" x14ac:dyDescent="0.25">
      <c r="A1202" s="495" t="s">
        <v>1064</v>
      </c>
      <c r="B1202" s="187" t="s">
        <v>1565</v>
      </c>
      <c r="C1202" s="77">
        <v>0.6</v>
      </c>
      <c r="D1202" s="36" t="s">
        <v>129</v>
      </c>
      <c r="E1202" s="77"/>
      <c r="F1202" s="352">
        <f t="shared" si="49"/>
        <v>0</v>
      </c>
      <c r="G1202" s="257"/>
      <c r="H1202" s="257"/>
    </row>
    <row r="1203" spans="1:8" s="253" customFormat="1" x14ac:dyDescent="0.25">
      <c r="A1203" s="495" t="s">
        <v>1065</v>
      </c>
      <c r="B1203" s="187" t="s">
        <v>1566</v>
      </c>
      <c r="C1203" s="77">
        <v>2.74</v>
      </c>
      <c r="D1203" s="36" t="s">
        <v>129</v>
      </c>
      <c r="E1203" s="77"/>
      <c r="F1203" s="352">
        <f t="shared" si="49"/>
        <v>0</v>
      </c>
      <c r="G1203" s="257"/>
      <c r="H1203" s="257"/>
    </row>
    <row r="1204" spans="1:8" s="253" customFormat="1" x14ac:dyDescent="0.25">
      <c r="A1204" s="495" t="s">
        <v>1066</v>
      </c>
      <c r="B1204" s="187" t="s">
        <v>1567</v>
      </c>
      <c r="C1204" s="77">
        <v>0.51</v>
      </c>
      <c r="D1204" s="36" t="s">
        <v>129</v>
      </c>
      <c r="E1204" s="77"/>
      <c r="F1204" s="352">
        <f t="shared" si="49"/>
        <v>0</v>
      </c>
      <c r="G1204" s="257"/>
      <c r="H1204" s="257"/>
    </row>
    <row r="1205" spans="1:8" s="253" customFormat="1" x14ac:dyDescent="0.25">
      <c r="A1205" s="495" t="s">
        <v>1067</v>
      </c>
      <c r="B1205" s="187" t="s">
        <v>1568</v>
      </c>
      <c r="C1205" s="77">
        <v>5.29</v>
      </c>
      <c r="D1205" s="36" t="s">
        <v>129</v>
      </c>
      <c r="E1205" s="77"/>
      <c r="F1205" s="352">
        <f t="shared" si="49"/>
        <v>0</v>
      </c>
      <c r="G1205" s="257"/>
      <c r="H1205" s="257"/>
    </row>
    <row r="1206" spans="1:8" s="253" customFormat="1" ht="25.5" x14ac:dyDescent="0.25">
      <c r="A1206" s="495" t="s">
        <v>1068</v>
      </c>
      <c r="B1206" s="187" t="s">
        <v>1569</v>
      </c>
      <c r="C1206" s="77">
        <v>1.38</v>
      </c>
      <c r="D1206" s="36" t="s">
        <v>129</v>
      </c>
      <c r="E1206" s="77"/>
      <c r="F1206" s="352">
        <f t="shared" si="49"/>
        <v>0</v>
      </c>
      <c r="G1206" s="257"/>
      <c r="H1206" s="257"/>
    </row>
    <row r="1207" spans="1:8" s="253" customFormat="1" ht="25.5" x14ac:dyDescent="0.25">
      <c r="A1207" s="495" t="s">
        <v>1069</v>
      </c>
      <c r="B1207" s="187" t="s">
        <v>1570</v>
      </c>
      <c r="C1207" s="77">
        <v>0.82</v>
      </c>
      <c r="D1207" s="36" t="s">
        <v>129</v>
      </c>
      <c r="E1207" s="77"/>
      <c r="F1207" s="352">
        <f t="shared" si="49"/>
        <v>0</v>
      </c>
      <c r="G1207" s="257"/>
      <c r="H1207" s="257"/>
    </row>
    <row r="1208" spans="1:8" s="253" customFormat="1" ht="25.5" x14ac:dyDescent="0.25">
      <c r="A1208" s="495" t="s">
        <v>1070</v>
      </c>
      <c r="B1208" s="187" t="s">
        <v>1571</v>
      </c>
      <c r="C1208" s="77">
        <v>0.74</v>
      </c>
      <c r="D1208" s="36" t="s">
        <v>129</v>
      </c>
      <c r="E1208" s="77"/>
      <c r="F1208" s="352">
        <f t="shared" si="49"/>
        <v>0</v>
      </c>
      <c r="G1208" s="257"/>
      <c r="H1208" s="257"/>
    </row>
    <row r="1209" spans="1:8" s="253" customFormat="1" ht="25.5" x14ac:dyDescent="0.25">
      <c r="A1209" s="495" t="s">
        <v>1071</v>
      </c>
      <c r="B1209" s="187" t="s">
        <v>1572</v>
      </c>
      <c r="C1209" s="77">
        <v>1.1499999999999999</v>
      </c>
      <c r="D1209" s="36" t="s">
        <v>129</v>
      </c>
      <c r="E1209" s="77"/>
      <c r="F1209" s="352">
        <f t="shared" si="49"/>
        <v>0</v>
      </c>
      <c r="G1209" s="257"/>
      <c r="H1209" s="257"/>
    </row>
    <row r="1210" spans="1:8" s="253" customFormat="1" x14ac:dyDescent="0.25">
      <c r="A1210" s="495" t="s">
        <v>1072</v>
      </c>
      <c r="B1210" s="187" t="s">
        <v>1573</v>
      </c>
      <c r="C1210" s="77">
        <v>3.18</v>
      </c>
      <c r="D1210" s="36" t="s">
        <v>129</v>
      </c>
      <c r="E1210" s="77"/>
      <c r="F1210" s="352">
        <f t="shared" si="49"/>
        <v>0</v>
      </c>
      <c r="G1210" s="257"/>
      <c r="H1210" s="257"/>
    </row>
    <row r="1211" spans="1:8" s="253" customFormat="1" x14ac:dyDescent="0.25">
      <c r="A1211" s="495"/>
      <c r="B1211" s="187"/>
      <c r="C1211" s="77"/>
      <c r="D1211" s="497"/>
      <c r="E1211" s="77"/>
      <c r="F1211" s="352"/>
      <c r="G1211" s="257"/>
      <c r="H1211" s="257"/>
    </row>
    <row r="1212" spans="1:8" s="253" customFormat="1" x14ac:dyDescent="0.25">
      <c r="A1212" s="494" t="s">
        <v>156</v>
      </c>
      <c r="B1212" s="186" t="s">
        <v>1524</v>
      </c>
      <c r="C1212" s="77"/>
      <c r="D1212" s="497"/>
      <c r="E1212" s="77"/>
      <c r="F1212" s="352"/>
      <c r="G1212" s="257"/>
      <c r="H1212" s="257"/>
    </row>
    <row r="1213" spans="1:8" s="253" customFormat="1" x14ac:dyDescent="0.25">
      <c r="A1213" s="495" t="s">
        <v>1019</v>
      </c>
      <c r="B1213" s="187" t="s">
        <v>387</v>
      </c>
      <c r="C1213" s="77">
        <v>22.44</v>
      </c>
      <c r="D1213" s="43" t="s">
        <v>60</v>
      </c>
      <c r="E1213" s="77"/>
      <c r="F1213" s="352">
        <f t="shared" si="49"/>
        <v>0</v>
      </c>
      <c r="G1213" s="257"/>
      <c r="H1213" s="257"/>
    </row>
    <row r="1214" spans="1:8" s="253" customFormat="1" x14ac:dyDescent="0.25">
      <c r="A1214" s="495" t="s">
        <v>1268</v>
      </c>
      <c r="B1214" s="187" t="s">
        <v>388</v>
      </c>
      <c r="C1214" s="77">
        <v>87.62</v>
      </c>
      <c r="D1214" s="43" t="s">
        <v>60</v>
      </c>
      <c r="E1214" s="77"/>
      <c r="F1214" s="352">
        <f t="shared" si="49"/>
        <v>0</v>
      </c>
      <c r="G1214" s="257"/>
      <c r="H1214" s="257"/>
    </row>
    <row r="1215" spans="1:8" s="253" customFormat="1" x14ac:dyDescent="0.25">
      <c r="A1215" s="495" t="s">
        <v>1269</v>
      </c>
      <c r="B1215" s="187" t="s">
        <v>389</v>
      </c>
      <c r="C1215" s="77">
        <v>4</v>
      </c>
      <c r="D1215" s="43" t="s">
        <v>60</v>
      </c>
      <c r="E1215" s="77"/>
      <c r="F1215" s="352">
        <f t="shared" si="49"/>
        <v>0</v>
      </c>
      <c r="G1215" s="257"/>
      <c r="H1215" s="257"/>
    </row>
    <row r="1216" spans="1:8" s="253" customFormat="1" x14ac:dyDescent="0.25">
      <c r="A1216" s="495" t="s">
        <v>1270</v>
      </c>
      <c r="B1216" s="187" t="s">
        <v>308</v>
      </c>
      <c r="C1216" s="77">
        <v>19.68</v>
      </c>
      <c r="D1216" s="43" t="s">
        <v>60</v>
      </c>
      <c r="E1216" s="77"/>
      <c r="F1216" s="352">
        <f t="shared" si="49"/>
        <v>0</v>
      </c>
      <c r="G1216" s="257"/>
      <c r="H1216" s="257"/>
    </row>
    <row r="1217" spans="1:8" s="253" customFormat="1" x14ac:dyDescent="0.25">
      <c r="A1217" s="498"/>
      <c r="B1217" s="279"/>
      <c r="C1217" s="505"/>
      <c r="D1217" s="501"/>
      <c r="E1217" s="505"/>
      <c r="F1217" s="579"/>
      <c r="G1217" s="257"/>
      <c r="H1217" s="257"/>
    </row>
    <row r="1218" spans="1:8" s="253" customFormat="1" x14ac:dyDescent="0.25">
      <c r="A1218" s="494" t="s">
        <v>227</v>
      </c>
      <c r="B1218" s="186" t="s">
        <v>1525</v>
      </c>
      <c r="C1218" s="77"/>
      <c r="D1218" s="497"/>
      <c r="E1218" s="77"/>
      <c r="F1218" s="352"/>
      <c r="G1218" s="257"/>
      <c r="H1218" s="257"/>
    </row>
    <row r="1219" spans="1:8" s="253" customFormat="1" x14ac:dyDescent="0.25">
      <c r="A1219" s="495" t="s">
        <v>1273</v>
      </c>
      <c r="B1219" s="187" t="s">
        <v>390</v>
      </c>
      <c r="C1219" s="77">
        <v>5</v>
      </c>
      <c r="D1219" s="497" t="s">
        <v>74</v>
      </c>
      <c r="E1219" s="77"/>
      <c r="F1219" s="352">
        <f t="shared" si="49"/>
        <v>0</v>
      </c>
      <c r="G1219" s="257"/>
      <c r="H1219" s="257"/>
    </row>
    <row r="1220" spans="1:8" s="253" customFormat="1" x14ac:dyDescent="0.25">
      <c r="A1220" s="495" t="s">
        <v>1274</v>
      </c>
      <c r="B1220" s="187" t="s">
        <v>391</v>
      </c>
      <c r="C1220" s="77">
        <v>1</v>
      </c>
      <c r="D1220" s="497" t="s">
        <v>74</v>
      </c>
      <c r="E1220" s="77"/>
      <c r="F1220" s="352">
        <f t="shared" si="49"/>
        <v>0</v>
      </c>
      <c r="G1220" s="257"/>
      <c r="H1220" s="257"/>
    </row>
    <row r="1221" spans="1:8" s="253" customFormat="1" x14ac:dyDescent="0.25">
      <c r="A1221" s="495" t="s">
        <v>1428</v>
      </c>
      <c r="B1221" s="187" t="s">
        <v>392</v>
      </c>
      <c r="C1221" s="77">
        <v>5</v>
      </c>
      <c r="D1221" s="497" t="s">
        <v>74</v>
      </c>
      <c r="E1221" s="77"/>
      <c r="F1221" s="352">
        <f t="shared" si="49"/>
        <v>0</v>
      </c>
      <c r="G1221" s="257"/>
      <c r="H1221" s="257"/>
    </row>
    <row r="1222" spans="1:8" s="253" customFormat="1" x14ac:dyDescent="0.25">
      <c r="A1222" s="495" t="s">
        <v>1429</v>
      </c>
      <c r="B1222" s="187" t="s">
        <v>393</v>
      </c>
      <c r="C1222" s="77">
        <v>1</v>
      </c>
      <c r="D1222" s="497" t="s">
        <v>74</v>
      </c>
      <c r="E1222" s="77"/>
      <c r="F1222" s="352">
        <f t="shared" si="49"/>
        <v>0</v>
      </c>
      <c r="G1222" s="257"/>
      <c r="H1222" s="257"/>
    </row>
    <row r="1223" spans="1:8" s="253" customFormat="1" x14ac:dyDescent="0.25">
      <c r="A1223" s="495"/>
      <c r="B1223" s="187"/>
      <c r="C1223" s="77"/>
      <c r="D1223" s="497"/>
      <c r="E1223" s="77"/>
      <c r="F1223" s="352"/>
      <c r="G1223" s="257"/>
      <c r="H1223" s="257"/>
    </row>
    <row r="1224" spans="1:8" s="253" customFormat="1" x14ac:dyDescent="0.25">
      <c r="A1224" s="494" t="s">
        <v>1435</v>
      </c>
      <c r="B1224" s="186" t="s">
        <v>1526</v>
      </c>
      <c r="C1224" s="77"/>
      <c r="D1224" s="497"/>
      <c r="E1224" s="77"/>
      <c r="F1224" s="352"/>
      <c r="G1224" s="257"/>
      <c r="H1224" s="257"/>
    </row>
    <row r="1225" spans="1:8" s="253" customFormat="1" x14ac:dyDescent="0.25">
      <c r="A1225" s="495" t="s">
        <v>1030</v>
      </c>
      <c r="B1225" s="187" t="s">
        <v>394</v>
      </c>
      <c r="C1225" s="77">
        <v>179.3</v>
      </c>
      <c r="D1225" s="43" t="s">
        <v>60</v>
      </c>
      <c r="E1225" s="77"/>
      <c r="F1225" s="352">
        <f t="shared" si="49"/>
        <v>0</v>
      </c>
      <c r="G1225" s="257"/>
      <c r="H1225" s="257"/>
    </row>
    <row r="1226" spans="1:8" s="253" customFormat="1" x14ac:dyDescent="0.25">
      <c r="A1226" s="495" t="s">
        <v>1031</v>
      </c>
      <c r="B1226" s="187" t="s">
        <v>395</v>
      </c>
      <c r="C1226" s="77">
        <v>139.94</v>
      </c>
      <c r="D1226" s="43" t="s">
        <v>60</v>
      </c>
      <c r="E1226" s="77"/>
      <c r="F1226" s="352">
        <f t="shared" si="49"/>
        <v>0</v>
      </c>
      <c r="G1226" s="257"/>
      <c r="H1226" s="257"/>
    </row>
    <row r="1227" spans="1:8" s="253" customFormat="1" x14ac:dyDescent="0.25">
      <c r="A1227" s="495" t="s">
        <v>1032</v>
      </c>
      <c r="B1227" s="187" t="s">
        <v>396</v>
      </c>
      <c r="C1227" s="77">
        <v>141.87</v>
      </c>
      <c r="D1227" s="43" t="s">
        <v>60</v>
      </c>
      <c r="E1227" s="77"/>
      <c r="F1227" s="352">
        <f t="shared" si="49"/>
        <v>0</v>
      </c>
      <c r="G1227" s="257"/>
      <c r="H1227" s="257"/>
    </row>
    <row r="1228" spans="1:8" s="253" customFormat="1" x14ac:dyDescent="0.25">
      <c r="A1228" s="495" t="s">
        <v>1036</v>
      </c>
      <c r="B1228" s="187" t="s">
        <v>397</v>
      </c>
      <c r="C1228" s="77">
        <v>141.87</v>
      </c>
      <c r="D1228" s="43" t="s">
        <v>60</v>
      </c>
      <c r="E1228" s="77"/>
      <c r="F1228" s="352">
        <f t="shared" si="49"/>
        <v>0</v>
      </c>
      <c r="G1228" s="257"/>
      <c r="H1228" s="257"/>
    </row>
    <row r="1229" spans="1:8" s="253" customFormat="1" x14ac:dyDescent="0.25">
      <c r="A1229" s="495" t="s">
        <v>1436</v>
      </c>
      <c r="B1229" s="187" t="s">
        <v>398</v>
      </c>
      <c r="C1229" s="77">
        <v>67.91</v>
      </c>
      <c r="D1229" s="43" t="s">
        <v>60</v>
      </c>
      <c r="E1229" s="77"/>
      <c r="F1229" s="352">
        <f t="shared" si="49"/>
        <v>0</v>
      </c>
      <c r="G1229" s="257"/>
      <c r="H1229" s="257"/>
    </row>
    <row r="1230" spans="1:8" s="253" customFormat="1" x14ac:dyDescent="0.25">
      <c r="A1230" s="495" t="s">
        <v>1437</v>
      </c>
      <c r="B1230" s="187" t="s">
        <v>399</v>
      </c>
      <c r="C1230" s="77">
        <v>48.2</v>
      </c>
      <c r="D1230" s="43" t="s">
        <v>60</v>
      </c>
      <c r="E1230" s="77"/>
      <c r="F1230" s="352">
        <f t="shared" si="49"/>
        <v>0</v>
      </c>
      <c r="G1230" s="257"/>
      <c r="H1230" s="257"/>
    </row>
    <row r="1231" spans="1:8" s="253" customFormat="1" x14ac:dyDescent="0.25">
      <c r="A1231" s="495" t="s">
        <v>1438</v>
      </c>
      <c r="B1231" s="187" t="s">
        <v>400</v>
      </c>
      <c r="C1231" s="77">
        <v>250</v>
      </c>
      <c r="D1231" s="497" t="s">
        <v>53</v>
      </c>
      <c r="E1231" s="77"/>
      <c r="F1231" s="352">
        <f t="shared" si="49"/>
        <v>0</v>
      </c>
      <c r="G1231" s="257"/>
      <c r="H1231" s="257"/>
    </row>
    <row r="1232" spans="1:8" s="253" customFormat="1" x14ac:dyDescent="0.25">
      <c r="A1232" s="495" t="s">
        <v>1439</v>
      </c>
      <c r="B1232" s="187" t="s">
        <v>401</v>
      </c>
      <c r="C1232" s="77">
        <v>125</v>
      </c>
      <c r="D1232" s="497" t="s">
        <v>53</v>
      </c>
      <c r="E1232" s="77"/>
      <c r="F1232" s="352">
        <f t="shared" si="49"/>
        <v>0</v>
      </c>
      <c r="G1232" s="257"/>
      <c r="H1232" s="257"/>
    </row>
    <row r="1233" spans="1:8" s="253" customFormat="1" ht="14.25" customHeight="1" x14ac:dyDescent="0.25">
      <c r="A1233" s="495" t="s">
        <v>1440</v>
      </c>
      <c r="B1233" s="187" t="s">
        <v>1390</v>
      </c>
      <c r="C1233" s="77">
        <v>88</v>
      </c>
      <c r="D1233" s="43" t="s">
        <v>60</v>
      </c>
      <c r="E1233" s="77"/>
      <c r="F1233" s="352">
        <f t="shared" si="49"/>
        <v>0</v>
      </c>
      <c r="G1233" s="257"/>
      <c r="H1233" s="257"/>
    </row>
    <row r="1234" spans="1:8" s="253" customFormat="1" x14ac:dyDescent="0.25">
      <c r="A1234" s="495" t="s">
        <v>1441</v>
      </c>
      <c r="B1234" s="187" t="s">
        <v>1391</v>
      </c>
      <c r="C1234" s="77">
        <v>24</v>
      </c>
      <c r="D1234" s="43" t="s">
        <v>60</v>
      </c>
      <c r="E1234" s="77"/>
      <c r="F1234" s="352">
        <f t="shared" si="49"/>
        <v>0</v>
      </c>
      <c r="G1234" s="257"/>
      <c r="H1234" s="257"/>
    </row>
    <row r="1235" spans="1:8" s="253" customFormat="1" x14ac:dyDescent="0.25">
      <c r="A1235" s="495" t="s">
        <v>1442</v>
      </c>
      <c r="B1235" s="187" t="s">
        <v>1392</v>
      </c>
      <c r="C1235" s="77">
        <v>25</v>
      </c>
      <c r="D1235" s="43" t="s">
        <v>60</v>
      </c>
      <c r="E1235" s="77"/>
      <c r="F1235" s="352">
        <f t="shared" si="49"/>
        <v>0</v>
      </c>
      <c r="G1235" s="257"/>
      <c r="H1235" s="257"/>
    </row>
    <row r="1236" spans="1:8" s="253" customFormat="1" x14ac:dyDescent="0.25">
      <c r="A1236" s="495" t="s">
        <v>1443</v>
      </c>
      <c r="B1236" s="187" t="s">
        <v>402</v>
      </c>
      <c r="C1236" s="77">
        <v>163.19999999999999</v>
      </c>
      <c r="D1236" s="43" t="s">
        <v>60</v>
      </c>
      <c r="E1236" s="77"/>
      <c r="F1236" s="352">
        <f t="shared" ref="F1236:F1299" si="50">+C1236*E1236</f>
        <v>0</v>
      </c>
      <c r="G1236" s="257"/>
      <c r="H1236" s="257"/>
    </row>
    <row r="1237" spans="1:8" s="253" customFormat="1" x14ac:dyDescent="0.25">
      <c r="A1237" s="495"/>
      <c r="B1237" s="187"/>
      <c r="C1237" s="77"/>
      <c r="D1237" s="497"/>
      <c r="E1237" s="77"/>
      <c r="F1237" s="352"/>
      <c r="G1237" s="257"/>
      <c r="H1237" s="257"/>
    </row>
    <row r="1238" spans="1:8" s="253" customFormat="1" x14ac:dyDescent="0.25">
      <c r="A1238" s="494" t="s">
        <v>1430</v>
      </c>
      <c r="B1238" s="186" t="s">
        <v>678</v>
      </c>
      <c r="C1238" s="77"/>
      <c r="D1238" s="497"/>
      <c r="E1238" s="77"/>
      <c r="F1238" s="352"/>
      <c r="G1238" s="257"/>
      <c r="H1238" s="257"/>
    </row>
    <row r="1239" spans="1:8" s="253" customFormat="1" x14ac:dyDescent="0.25">
      <c r="A1239" s="495" t="s">
        <v>1038</v>
      </c>
      <c r="B1239" s="187" t="s">
        <v>403</v>
      </c>
      <c r="C1239" s="77">
        <v>1</v>
      </c>
      <c r="D1239" s="497" t="s">
        <v>74</v>
      </c>
      <c r="E1239" s="77"/>
      <c r="F1239" s="352">
        <f t="shared" si="50"/>
        <v>0</v>
      </c>
      <c r="G1239" s="257"/>
      <c r="H1239" s="257"/>
    </row>
    <row r="1240" spans="1:8" s="253" customFormat="1" x14ac:dyDescent="0.25">
      <c r="A1240" s="495" t="s">
        <v>1039</v>
      </c>
      <c r="B1240" s="187" t="s">
        <v>404</v>
      </c>
      <c r="C1240" s="77">
        <v>5</v>
      </c>
      <c r="D1240" s="497" t="s">
        <v>74</v>
      </c>
      <c r="E1240" s="77"/>
      <c r="F1240" s="352">
        <f t="shared" si="50"/>
        <v>0</v>
      </c>
      <c r="G1240" s="257"/>
      <c r="H1240" s="257"/>
    </row>
    <row r="1241" spans="1:8" s="253" customFormat="1" x14ac:dyDescent="0.25">
      <c r="A1241" s="495" t="s">
        <v>1040</v>
      </c>
      <c r="B1241" s="187" t="s">
        <v>405</v>
      </c>
      <c r="C1241" s="77">
        <v>6</v>
      </c>
      <c r="D1241" s="43" t="s">
        <v>60</v>
      </c>
      <c r="E1241" s="77"/>
      <c r="F1241" s="352">
        <f t="shared" si="50"/>
        <v>0</v>
      </c>
      <c r="G1241" s="257"/>
      <c r="H1241" s="257"/>
    </row>
    <row r="1242" spans="1:8" s="253" customFormat="1" x14ac:dyDescent="0.25">
      <c r="A1242" s="495"/>
      <c r="B1242" s="187"/>
      <c r="C1242" s="77"/>
      <c r="D1242" s="497"/>
      <c r="E1242" s="77"/>
      <c r="F1242" s="352"/>
      <c r="G1242" s="257"/>
      <c r="H1242" s="257"/>
    </row>
    <row r="1243" spans="1:8" s="253" customFormat="1" x14ac:dyDescent="0.25">
      <c r="A1243" s="494" t="s">
        <v>1431</v>
      </c>
      <c r="B1243" s="186" t="s">
        <v>1250</v>
      </c>
      <c r="C1243" s="77"/>
      <c r="D1243" s="497"/>
      <c r="E1243" s="77"/>
      <c r="F1243" s="352"/>
      <c r="G1243" s="257"/>
      <c r="H1243" s="257"/>
    </row>
    <row r="1244" spans="1:8" s="253" customFormat="1" x14ac:dyDescent="0.25">
      <c r="A1244" s="495" t="s">
        <v>1049</v>
      </c>
      <c r="B1244" s="187" t="s">
        <v>406</v>
      </c>
      <c r="C1244" s="77">
        <v>17.72</v>
      </c>
      <c r="D1244" s="36" t="s">
        <v>129</v>
      </c>
      <c r="E1244" s="77"/>
      <c r="F1244" s="352">
        <f t="shared" si="50"/>
        <v>0</v>
      </c>
      <c r="G1244" s="257"/>
      <c r="H1244" s="257"/>
    </row>
    <row r="1245" spans="1:8" s="253" customFormat="1" x14ac:dyDescent="0.25">
      <c r="A1245" s="495" t="s">
        <v>1052</v>
      </c>
      <c r="B1245" s="187" t="s">
        <v>1574</v>
      </c>
      <c r="C1245" s="77">
        <v>3.44</v>
      </c>
      <c r="D1245" s="36" t="s">
        <v>129</v>
      </c>
      <c r="E1245" s="77"/>
      <c r="F1245" s="352">
        <f t="shared" si="50"/>
        <v>0</v>
      </c>
      <c r="G1245" s="257"/>
      <c r="H1245" s="257"/>
    </row>
    <row r="1246" spans="1:8" s="253" customFormat="1" ht="25.5" x14ac:dyDescent="0.25">
      <c r="A1246" s="495" t="s">
        <v>1432</v>
      </c>
      <c r="B1246" s="187" t="s">
        <v>313</v>
      </c>
      <c r="C1246" s="77">
        <v>11</v>
      </c>
      <c r="D1246" s="497" t="s">
        <v>74</v>
      </c>
      <c r="E1246" s="77"/>
      <c r="F1246" s="352">
        <f t="shared" si="50"/>
        <v>0</v>
      </c>
      <c r="G1246" s="257"/>
      <c r="H1246" s="257"/>
    </row>
    <row r="1247" spans="1:8" s="253" customFormat="1" ht="25.5" x14ac:dyDescent="0.25">
      <c r="A1247" s="495" t="s">
        <v>1444</v>
      </c>
      <c r="B1247" s="187" t="s">
        <v>1393</v>
      </c>
      <c r="C1247" s="77">
        <v>6</v>
      </c>
      <c r="D1247" s="497" t="s">
        <v>74</v>
      </c>
      <c r="E1247" s="77"/>
      <c r="F1247" s="478">
        <f t="shared" si="50"/>
        <v>0</v>
      </c>
      <c r="G1247" s="257"/>
      <c r="H1247" s="257"/>
    </row>
    <row r="1248" spans="1:8" s="253" customFormat="1" x14ac:dyDescent="0.25">
      <c r="A1248" s="495" t="s">
        <v>1445</v>
      </c>
      <c r="B1248" s="496" t="s">
        <v>315</v>
      </c>
      <c r="C1248" s="77">
        <v>8</v>
      </c>
      <c r="D1248" s="497" t="s">
        <v>74</v>
      </c>
      <c r="E1248" s="77"/>
      <c r="F1248" s="352">
        <f t="shared" si="50"/>
        <v>0</v>
      </c>
      <c r="G1248" s="257"/>
      <c r="H1248" s="257"/>
    </row>
    <row r="1249" spans="1:8" s="253" customFormat="1" x14ac:dyDescent="0.25">
      <c r="A1249" s="495" t="s">
        <v>1446</v>
      </c>
      <c r="B1249" s="187" t="s">
        <v>1575</v>
      </c>
      <c r="C1249" s="77">
        <v>3</v>
      </c>
      <c r="D1249" s="497" t="s">
        <v>74</v>
      </c>
      <c r="E1249" s="77"/>
      <c r="F1249" s="352">
        <f t="shared" si="50"/>
        <v>0</v>
      </c>
      <c r="G1249" s="257"/>
      <c r="H1249" s="257"/>
    </row>
    <row r="1250" spans="1:8" s="253" customFormat="1" x14ac:dyDescent="0.25">
      <c r="A1250" s="495" t="s">
        <v>1447</v>
      </c>
      <c r="B1250" s="187" t="s">
        <v>317</v>
      </c>
      <c r="C1250" s="77">
        <v>2</v>
      </c>
      <c r="D1250" s="497" t="s">
        <v>74</v>
      </c>
      <c r="E1250" s="77"/>
      <c r="F1250" s="352">
        <f t="shared" si="50"/>
        <v>0</v>
      </c>
      <c r="G1250" s="257"/>
      <c r="H1250" s="257"/>
    </row>
    <row r="1251" spans="1:8" s="253" customFormat="1" x14ac:dyDescent="0.25">
      <c r="A1251" s="495" t="s">
        <v>1448</v>
      </c>
      <c r="B1251" s="187" t="s">
        <v>844</v>
      </c>
      <c r="C1251" s="77">
        <v>5</v>
      </c>
      <c r="D1251" s="497" t="s">
        <v>74</v>
      </c>
      <c r="E1251" s="77"/>
      <c r="F1251" s="352">
        <f t="shared" si="50"/>
        <v>0</v>
      </c>
      <c r="G1251" s="257"/>
      <c r="H1251" s="257"/>
    </row>
    <row r="1252" spans="1:8" s="253" customFormat="1" x14ac:dyDescent="0.25">
      <c r="A1252" s="495" t="s">
        <v>1449</v>
      </c>
      <c r="B1252" s="187" t="s">
        <v>322</v>
      </c>
      <c r="C1252" s="77">
        <v>4</v>
      </c>
      <c r="D1252" s="497" t="s">
        <v>74</v>
      </c>
      <c r="E1252" s="77"/>
      <c r="F1252" s="352">
        <f t="shared" si="50"/>
        <v>0</v>
      </c>
      <c r="G1252" s="257"/>
      <c r="H1252" s="257"/>
    </row>
    <row r="1253" spans="1:8" s="253" customFormat="1" x14ac:dyDescent="0.25">
      <c r="A1253" s="495" t="s">
        <v>1450</v>
      </c>
      <c r="B1253" s="187" t="s">
        <v>323</v>
      </c>
      <c r="C1253" s="77">
        <v>1</v>
      </c>
      <c r="D1253" s="497" t="s">
        <v>74</v>
      </c>
      <c r="E1253" s="77"/>
      <c r="F1253" s="352">
        <f t="shared" si="50"/>
        <v>0</v>
      </c>
      <c r="G1253" s="257"/>
      <c r="H1253" s="257"/>
    </row>
    <row r="1254" spans="1:8" s="253" customFormat="1" x14ac:dyDescent="0.25">
      <c r="A1254" s="495" t="s">
        <v>1451</v>
      </c>
      <c r="B1254" s="187" t="s">
        <v>324</v>
      </c>
      <c r="C1254" s="77">
        <v>1</v>
      </c>
      <c r="D1254" s="497" t="s">
        <v>74</v>
      </c>
      <c r="E1254" s="77"/>
      <c r="F1254" s="352">
        <f t="shared" si="50"/>
        <v>0</v>
      </c>
      <c r="G1254" s="257"/>
      <c r="H1254" s="257"/>
    </row>
    <row r="1255" spans="1:8" s="253" customFormat="1" x14ac:dyDescent="0.25">
      <c r="A1255" s="495" t="s">
        <v>1452</v>
      </c>
      <c r="B1255" s="187" t="s">
        <v>325</v>
      </c>
      <c r="C1255" s="77">
        <v>5</v>
      </c>
      <c r="D1255" s="497" t="s">
        <v>74</v>
      </c>
      <c r="E1255" s="77"/>
      <c r="F1255" s="352">
        <f t="shared" si="50"/>
        <v>0</v>
      </c>
      <c r="G1255" s="257"/>
      <c r="H1255" s="257"/>
    </row>
    <row r="1256" spans="1:8" s="253" customFormat="1" x14ac:dyDescent="0.25">
      <c r="A1256" s="495" t="s">
        <v>1453</v>
      </c>
      <c r="B1256" s="187" t="s">
        <v>326</v>
      </c>
      <c r="C1256" s="77">
        <v>3</v>
      </c>
      <c r="D1256" s="497" t="s">
        <v>74</v>
      </c>
      <c r="E1256" s="77"/>
      <c r="F1256" s="352">
        <f t="shared" si="50"/>
        <v>0</v>
      </c>
      <c r="G1256" s="257"/>
      <c r="H1256" s="257"/>
    </row>
    <row r="1257" spans="1:8" s="253" customFormat="1" x14ac:dyDescent="0.25">
      <c r="A1257" s="495" t="s">
        <v>1454</v>
      </c>
      <c r="B1257" s="187" t="s">
        <v>327</v>
      </c>
      <c r="C1257" s="77">
        <v>5</v>
      </c>
      <c r="D1257" s="497" t="s">
        <v>74</v>
      </c>
      <c r="E1257" s="77"/>
      <c r="F1257" s="352">
        <f t="shared" si="50"/>
        <v>0</v>
      </c>
      <c r="G1257" s="257"/>
      <c r="H1257" s="257"/>
    </row>
    <row r="1258" spans="1:8" s="253" customFormat="1" x14ac:dyDescent="0.25">
      <c r="A1258" s="495" t="s">
        <v>1455</v>
      </c>
      <c r="B1258" s="187" t="s">
        <v>328</v>
      </c>
      <c r="C1258" s="77">
        <v>3</v>
      </c>
      <c r="D1258" s="497" t="s">
        <v>74</v>
      </c>
      <c r="E1258" s="77"/>
      <c r="F1258" s="352">
        <f t="shared" si="50"/>
        <v>0</v>
      </c>
      <c r="G1258" s="257"/>
      <c r="H1258" s="257"/>
    </row>
    <row r="1259" spans="1:8" s="253" customFormat="1" x14ac:dyDescent="0.25">
      <c r="A1259" s="495" t="s">
        <v>1456</v>
      </c>
      <c r="B1259" s="187" t="s">
        <v>329</v>
      </c>
      <c r="C1259" s="77">
        <v>1</v>
      </c>
      <c r="D1259" s="497" t="s">
        <v>74</v>
      </c>
      <c r="E1259" s="77"/>
      <c r="F1259" s="352">
        <f t="shared" si="50"/>
        <v>0</v>
      </c>
      <c r="G1259" s="257"/>
      <c r="H1259" s="257"/>
    </row>
    <row r="1260" spans="1:8" s="253" customFormat="1" x14ac:dyDescent="0.25">
      <c r="A1260" s="495" t="s">
        <v>1457</v>
      </c>
      <c r="B1260" s="187" t="s">
        <v>330</v>
      </c>
      <c r="C1260" s="77">
        <v>1</v>
      </c>
      <c r="D1260" s="497" t="s">
        <v>74</v>
      </c>
      <c r="E1260" s="77"/>
      <c r="F1260" s="352">
        <f t="shared" si="50"/>
        <v>0</v>
      </c>
      <c r="G1260" s="257"/>
      <c r="H1260" s="257"/>
    </row>
    <row r="1261" spans="1:8" s="253" customFormat="1" x14ac:dyDescent="0.25">
      <c r="A1261" s="495" t="s">
        <v>1458</v>
      </c>
      <c r="B1261" s="187" t="s">
        <v>331</v>
      </c>
      <c r="C1261" s="77">
        <v>5</v>
      </c>
      <c r="D1261" s="497" t="s">
        <v>74</v>
      </c>
      <c r="E1261" s="77"/>
      <c r="F1261" s="352">
        <f t="shared" si="50"/>
        <v>0</v>
      </c>
      <c r="G1261" s="257"/>
      <c r="H1261" s="257"/>
    </row>
    <row r="1262" spans="1:8" s="253" customFormat="1" x14ac:dyDescent="0.25">
      <c r="A1262" s="495"/>
      <c r="B1262" s="187"/>
      <c r="C1262" s="77"/>
      <c r="D1262" s="497"/>
      <c r="E1262" s="77"/>
      <c r="F1262" s="352"/>
      <c r="G1262" s="257"/>
      <c r="H1262" s="257"/>
    </row>
    <row r="1263" spans="1:8" s="253" customFormat="1" x14ac:dyDescent="0.25">
      <c r="A1263" s="494" t="s">
        <v>1459</v>
      </c>
      <c r="B1263" s="186" t="s">
        <v>1576</v>
      </c>
      <c r="C1263" s="77"/>
      <c r="D1263" s="497"/>
      <c r="E1263" s="77"/>
      <c r="F1263" s="352"/>
      <c r="G1263" s="257"/>
      <c r="H1263" s="257"/>
    </row>
    <row r="1264" spans="1:8" s="253" customFormat="1" x14ac:dyDescent="0.25">
      <c r="A1264" s="494" t="s">
        <v>1433</v>
      </c>
      <c r="B1264" s="186" t="s">
        <v>1528</v>
      </c>
      <c r="C1264" s="77"/>
      <c r="D1264" s="497"/>
      <c r="E1264" s="77"/>
      <c r="F1264" s="352"/>
      <c r="G1264" s="257"/>
      <c r="H1264" s="257"/>
    </row>
    <row r="1265" spans="1:8" s="253" customFormat="1" x14ac:dyDescent="0.25">
      <c r="A1265" s="495" t="s">
        <v>1529</v>
      </c>
      <c r="B1265" s="187" t="s">
        <v>408</v>
      </c>
      <c r="C1265" s="77">
        <v>4.2</v>
      </c>
      <c r="D1265" s="43" t="s">
        <v>60</v>
      </c>
      <c r="E1265" s="77"/>
      <c r="F1265" s="352">
        <f t="shared" si="50"/>
        <v>0</v>
      </c>
      <c r="G1265" s="257"/>
      <c r="H1265" s="257"/>
    </row>
    <row r="1266" spans="1:8" s="253" customFormat="1" x14ac:dyDescent="0.25">
      <c r="A1266" s="495" t="s">
        <v>1530</v>
      </c>
      <c r="B1266" s="187" t="s">
        <v>409</v>
      </c>
      <c r="C1266" s="77">
        <v>4.2</v>
      </c>
      <c r="D1266" s="43" t="s">
        <v>60</v>
      </c>
      <c r="E1266" s="77"/>
      <c r="F1266" s="352">
        <f t="shared" si="50"/>
        <v>0</v>
      </c>
      <c r="G1266" s="257"/>
      <c r="H1266" s="257"/>
    </row>
    <row r="1267" spans="1:8" s="253" customFormat="1" x14ac:dyDescent="0.25">
      <c r="A1267" s="495" t="s">
        <v>1531</v>
      </c>
      <c r="B1267" s="187" t="s">
        <v>410</v>
      </c>
      <c r="C1267" s="77">
        <v>0.1</v>
      </c>
      <c r="D1267" s="36" t="s">
        <v>129</v>
      </c>
      <c r="E1267" s="77"/>
      <c r="F1267" s="352">
        <f t="shared" si="50"/>
        <v>0</v>
      </c>
      <c r="G1267" s="257"/>
      <c r="H1267" s="257"/>
    </row>
    <row r="1268" spans="1:8" s="253" customFormat="1" x14ac:dyDescent="0.25">
      <c r="A1268" s="495"/>
      <c r="B1268" s="187"/>
      <c r="C1268" s="77"/>
      <c r="D1268" s="497"/>
      <c r="E1268" s="77"/>
      <c r="F1268" s="352"/>
      <c r="G1268" s="257"/>
      <c r="H1268" s="257"/>
    </row>
    <row r="1269" spans="1:8" s="253" customFormat="1" x14ac:dyDescent="0.25">
      <c r="A1269" s="494" t="s">
        <v>1434</v>
      </c>
      <c r="B1269" s="186" t="s">
        <v>1527</v>
      </c>
      <c r="C1269" s="77"/>
      <c r="D1269" s="497"/>
      <c r="E1269" s="77"/>
      <c r="F1269" s="352"/>
      <c r="G1269" s="257"/>
      <c r="H1269" s="257"/>
    </row>
    <row r="1270" spans="1:8" s="253" customFormat="1" x14ac:dyDescent="0.25">
      <c r="A1270" s="495" t="s">
        <v>1532</v>
      </c>
      <c r="B1270" s="187" t="s">
        <v>408</v>
      </c>
      <c r="C1270" s="77">
        <v>2.1</v>
      </c>
      <c r="D1270" s="43" t="s">
        <v>60</v>
      </c>
      <c r="E1270" s="77"/>
      <c r="F1270" s="352">
        <f t="shared" si="50"/>
        <v>0</v>
      </c>
      <c r="G1270" s="257"/>
      <c r="H1270" s="257"/>
    </row>
    <row r="1271" spans="1:8" s="253" customFormat="1" x14ac:dyDescent="0.25">
      <c r="A1271" s="495" t="s">
        <v>1533</v>
      </c>
      <c r="B1271" s="187" t="s">
        <v>409</v>
      </c>
      <c r="C1271" s="77">
        <v>2.1</v>
      </c>
      <c r="D1271" s="43" t="s">
        <v>60</v>
      </c>
      <c r="E1271" s="77"/>
      <c r="F1271" s="352">
        <f t="shared" si="50"/>
        <v>0</v>
      </c>
      <c r="G1271" s="257"/>
      <c r="H1271" s="257"/>
    </row>
    <row r="1272" spans="1:8" s="253" customFormat="1" x14ac:dyDescent="0.25">
      <c r="A1272" s="495" t="s">
        <v>1534</v>
      </c>
      <c r="B1272" s="187" t="s">
        <v>410</v>
      </c>
      <c r="C1272" s="77">
        <v>0.5</v>
      </c>
      <c r="D1272" s="36" t="s">
        <v>129</v>
      </c>
      <c r="E1272" s="77"/>
      <c r="F1272" s="352">
        <f t="shared" si="50"/>
        <v>0</v>
      </c>
      <c r="G1272" s="257"/>
      <c r="H1272" s="257"/>
    </row>
    <row r="1273" spans="1:8" s="253" customFormat="1" x14ac:dyDescent="0.25">
      <c r="A1273" s="495"/>
      <c r="B1273" s="187"/>
      <c r="C1273" s="77"/>
      <c r="D1273" s="497"/>
      <c r="E1273" s="77"/>
      <c r="F1273" s="352"/>
      <c r="G1273" s="257"/>
      <c r="H1273" s="257"/>
    </row>
    <row r="1274" spans="1:8" s="253" customFormat="1" x14ac:dyDescent="0.25">
      <c r="A1274" s="494" t="s">
        <v>70</v>
      </c>
      <c r="B1274" s="186" t="s">
        <v>1535</v>
      </c>
      <c r="C1274" s="77"/>
      <c r="D1274" s="497"/>
      <c r="E1274" s="77"/>
      <c r="F1274" s="352"/>
      <c r="G1274" s="257"/>
      <c r="H1274" s="257"/>
    </row>
    <row r="1275" spans="1:8" s="253" customFormat="1" x14ac:dyDescent="0.25">
      <c r="A1275" s="495" t="s">
        <v>72</v>
      </c>
      <c r="B1275" s="187" t="s">
        <v>1394</v>
      </c>
      <c r="C1275" s="77">
        <v>40</v>
      </c>
      <c r="D1275" s="497" t="s">
        <v>74</v>
      </c>
      <c r="E1275" s="77"/>
      <c r="F1275" s="352">
        <f t="shared" si="50"/>
        <v>0</v>
      </c>
      <c r="G1275" s="257"/>
      <c r="H1275" s="257"/>
    </row>
    <row r="1276" spans="1:8" s="253" customFormat="1" x14ac:dyDescent="0.25">
      <c r="A1276" s="495" t="s">
        <v>75</v>
      </c>
      <c r="B1276" s="187" t="s">
        <v>1578</v>
      </c>
      <c r="C1276" s="77">
        <v>1</v>
      </c>
      <c r="D1276" s="497" t="s">
        <v>15</v>
      </c>
      <c r="E1276" s="77"/>
      <c r="F1276" s="352">
        <f t="shared" si="50"/>
        <v>0</v>
      </c>
      <c r="G1276" s="257"/>
      <c r="H1276" s="257"/>
    </row>
    <row r="1277" spans="1:8" s="253" customFormat="1" x14ac:dyDescent="0.25">
      <c r="A1277" s="495" t="s">
        <v>1460</v>
      </c>
      <c r="B1277" s="187" t="s">
        <v>1395</v>
      </c>
      <c r="C1277" s="77"/>
      <c r="D1277" s="497"/>
      <c r="E1277" s="77"/>
      <c r="F1277" s="352"/>
      <c r="G1277" s="257"/>
      <c r="H1277" s="257"/>
    </row>
    <row r="1278" spans="1:8" s="253" customFormat="1" x14ac:dyDescent="0.25">
      <c r="A1278" s="495" t="s">
        <v>1461</v>
      </c>
      <c r="B1278" s="187" t="s">
        <v>1577</v>
      </c>
      <c r="C1278" s="77">
        <v>56.25</v>
      </c>
      <c r="D1278" s="36" t="s">
        <v>129</v>
      </c>
      <c r="E1278" s="77"/>
      <c r="F1278" s="352">
        <f t="shared" si="50"/>
        <v>0</v>
      </c>
      <c r="G1278" s="257"/>
      <c r="H1278" s="257"/>
    </row>
    <row r="1279" spans="1:8" s="253" customFormat="1" x14ac:dyDescent="0.25">
      <c r="A1279" s="495" t="s">
        <v>1462</v>
      </c>
      <c r="B1279" s="187" t="s">
        <v>949</v>
      </c>
      <c r="C1279" s="77">
        <v>75.94</v>
      </c>
      <c r="D1279" s="36" t="s">
        <v>129</v>
      </c>
      <c r="E1279" s="77"/>
      <c r="F1279" s="352">
        <f t="shared" si="50"/>
        <v>0</v>
      </c>
      <c r="G1279" s="257"/>
      <c r="H1279" s="257"/>
    </row>
    <row r="1280" spans="1:8" s="253" customFormat="1" x14ac:dyDescent="0.25">
      <c r="A1280" s="498" t="s">
        <v>1463</v>
      </c>
      <c r="B1280" s="279" t="s">
        <v>1396</v>
      </c>
      <c r="C1280" s="505">
        <v>125</v>
      </c>
      <c r="D1280" s="501" t="s">
        <v>53</v>
      </c>
      <c r="E1280" s="505"/>
      <c r="F1280" s="506">
        <f t="shared" si="50"/>
        <v>0</v>
      </c>
      <c r="G1280" s="257"/>
      <c r="H1280" s="257"/>
    </row>
    <row r="1281" spans="1:8" s="253" customFormat="1" x14ac:dyDescent="0.25">
      <c r="A1281" s="495" t="s">
        <v>1464</v>
      </c>
      <c r="B1281" s="187" t="s">
        <v>1397</v>
      </c>
      <c r="C1281" s="77">
        <v>187.5</v>
      </c>
      <c r="D1281" s="43" t="s">
        <v>60</v>
      </c>
      <c r="E1281" s="77"/>
      <c r="F1281" s="352">
        <f t="shared" si="50"/>
        <v>0</v>
      </c>
      <c r="G1281" s="257"/>
      <c r="H1281" s="257"/>
    </row>
    <row r="1282" spans="1:8" s="253" customFormat="1" x14ac:dyDescent="0.25">
      <c r="A1282" s="494" t="s">
        <v>1465</v>
      </c>
      <c r="B1282" s="186" t="s">
        <v>1579</v>
      </c>
      <c r="C1282" s="77"/>
      <c r="D1282" s="497"/>
      <c r="E1282" s="77"/>
      <c r="F1282" s="352"/>
      <c r="G1282" s="257"/>
      <c r="H1282" s="257"/>
    </row>
    <row r="1283" spans="1:8" s="253" customFormat="1" ht="25.5" x14ac:dyDescent="0.25">
      <c r="A1283" s="495" t="s">
        <v>1580</v>
      </c>
      <c r="B1283" s="187" t="s">
        <v>1398</v>
      </c>
      <c r="C1283" s="77">
        <v>240</v>
      </c>
      <c r="D1283" s="36" t="s">
        <v>129</v>
      </c>
      <c r="E1283" s="77"/>
      <c r="F1283" s="352">
        <f t="shared" si="50"/>
        <v>0</v>
      </c>
      <c r="G1283" s="257"/>
      <c r="H1283" s="257"/>
    </row>
    <row r="1284" spans="1:8" s="253" customFormat="1" x14ac:dyDescent="0.25">
      <c r="A1284" s="495"/>
      <c r="B1284" s="187"/>
      <c r="C1284" s="77"/>
      <c r="D1284" s="497"/>
      <c r="E1284" s="77"/>
      <c r="F1284" s="352"/>
      <c r="G1284" s="257"/>
      <c r="H1284" s="257"/>
    </row>
    <row r="1285" spans="1:8" s="253" customFormat="1" x14ac:dyDescent="0.25">
      <c r="A1285" s="494" t="s">
        <v>1466</v>
      </c>
      <c r="B1285" s="186" t="s">
        <v>269</v>
      </c>
      <c r="C1285" s="77"/>
      <c r="D1285" s="497"/>
      <c r="E1285" s="77"/>
      <c r="F1285" s="352"/>
      <c r="G1285" s="257"/>
      <c r="H1285" s="257"/>
    </row>
    <row r="1286" spans="1:8" s="253" customFormat="1" x14ac:dyDescent="0.25">
      <c r="A1286" s="495" t="s">
        <v>1581</v>
      </c>
      <c r="B1286" s="187" t="s">
        <v>1399</v>
      </c>
      <c r="C1286" s="77">
        <v>500</v>
      </c>
      <c r="D1286" s="43" t="s">
        <v>60</v>
      </c>
      <c r="E1286" s="77"/>
      <c r="F1286" s="352">
        <f t="shared" si="50"/>
        <v>0</v>
      </c>
      <c r="G1286" s="257"/>
      <c r="H1286" s="257"/>
    </row>
    <row r="1287" spans="1:8" s="253" customFormat="1" x14ac:dyDescent="0.25">
      <c r="A1287" s="495" t="s">
        <v>1582</v>
      </c>
      <c r="B1287" s="187" t="s">
        <v>1400</v>
      </c>
      <c r="C1287" s="77">
        <v>500</v>
      </c>
      <c r="D1287" s="43" t="s">
        <v>60</v>
      </c>
      <c r="E1287" s="77"/>
      <c r="F1287" s="352">
        <f t="shared" si="50"/>
        <v>0</v>
      </c>
      <c r="G1287" s="257"/>
      <c r="H1287" s="257"/>
    </row>
    <row r="1288" spans="1:8" s="253" customFormat="1" x14ac:dyDescent="0.25">
      <c r="A1288" s="495"/>
      <c r="B1288" s="187"/>
      <c r="C1288" s="77"/>
      <c r="D1288" s="497"/>
      <c r="E1288" s="77"/>
      <c r="F1288" s="352"/>
      <c r="G1288" s="257"/>
      <c r="H1288" s="257"/>
    </row>
    <row r="1289" spans="1:8" s="253" customFormat="1" x14ac:dyDescent="0.25">
      <c r="A1289" s="494" t="s">
        <v>97</v>
      </c>
      <c r="B1289" s="186" t="s">
        <v>1637</v>
      </c>
      <c r="C1289" s="77"/>
      <c r="D1289" s="497"/>
      <c r="E1289" s="77"/>
      <c r="F1289" s="352"/>
      <c r="G1289" s="257"/>
      <c r="H1289" s="257"/>
    </row>
    <row r="1290" spans="1:8" s="253" customFormat="1" x14ac:dyDescent="0.25">
      <c r="A1290" s="495" t="s">
        <v>99</v>
      </c>
      <c r="B1290" s="187" t="s">
        <v>1584</v>
      </c>
      <c r="C1290" s="77">
        <v>1344</v>
      </c>
      <c r="D1290" s="43" t="s">
        <v>60</v>
      </c>
      <c r="E1290" s="77"/>
      <c r="F1290" s="352">
        <f t="shared" si="50"/>
        <v>0</v>
      </c>
      <c r="G1290" s="257"/>
      <c r="H1290" s="257"/>
    </row>
    <row r="1291" spans="1:8" s="253" customFormat="1" x14ac:dyDescent="0.25">
      <c r="A1291" s="495" t="s">
        <v>101</v>
      </c>
      <c r="B1291" s="187" t="s">
        <v>1401</v>
      </c>
      <c r="C1291" s="77">
        <v>1344</v>
      </c>
      <c r="D1291" s="43" t="s">
        <v>60</v>
      </c>
      <c r="E1291" s="77"/>
      <c r="F1291" s="352">
        <f t="shared" si="50"/>
        <v>0</v>
      </c>
      <c r="G1291" s="257"/>
      <c r="H1291" s="257"/>
    </row>
    <row r="1292" spans="1:8" s="253" customFormat="1" x14ac:dyDescent="0.25">
      <c r="A1292" s="495" t="s">
        <v>1467</v>
      </c>
      <c r="B1292" s="187" t="s">
        <v>1402</v>
      </c>
      <c r="C1292" s="77">
        <v>29</v>
      </c>
      <c r="D1292" s="497" t="s">
        <v>258</v>
      </c>
      <c r="E1292" s="77"/>
      <c r="F1292" s="352">
        <f t="shared" si="50"/>
        <v>0</v>
      </c>
      <c r="G1292" s="257"/>
      <c r="H1292" s="257"/>
    </row>
    <row r="1293" spans="1:8" s="253" customFormat="1" x14ac:dyDescent="0.25">
      <c r="A1293" s="495" t="s">
        <v>1468</v>
      </c>
      <c r="B1293" s="187" t="s">
        <v>1403</v>
      </c>
      <c r="C1293" s="77">
        <v>1672.51</v>
      </c>
      <c r="D1293" s="497" t="s">
        <v>1328</v>
      </c>
      <c r="E1293" s="77"/>
      <c r="F1293" s="352">
        <f t="shared" si="50"/>
        <v>0</v>
      </c>
      <c r="G1293" s="257"/>
      <c r="H1293" s="257"/>
    </row>
    <row r="1294" spans="1:8" s="253" customFormat="1" x14ac:dyDescent="0.25">
      <c r="A1294" s="495" t="s">
        <v>1469</v>
      </c>
      <c r="B1294" s="187" t="s">
        <v>1404</v>
      </c>
      <c r="C1294" s="77">
        <v>66</v>
      </c>
      <c r="D1294" s="497" t="s">
        <v>53</v>
      </c>
      <c r="E1294" s="77"/>
      <c r="F1294" s="352">
        <f t="shared" si="50"/>
        <v>0</v>
      </c>
      <c r="G1294" s="257"/>
      <c r="H1294" s="257"/>
    </row>
    <row r="1295" spans="1:8" s="253" customFormat="1" x14ac:dyDescent="0.25">
      <c r="A1295" s="495" t="s">
        <v>1470</v>
      </c>
      <c r="B1295" s="187" t="s">
        <v>1583</v>
      </c>
      <c r="C1295" s="77">
        <v>8</v>
      </c>
      <c r="D1295" s="497" t="s">
        <v>1302</v>
      </c>
      <c r="E1295" s="77"/>
      <c r="F1295" s="352">
        <f t="shared" si="50"/>
        <v>0</v>
      </c>
      <c r="G1295" s="257"/>
      <c r="H1295" s="257"/>
    </row>
    <row r="1296" spans="1:8" s="253" customFormat="1" x14ac:dyDescent="0.25">
      <c r="A1296" s="495" t="s">
        <v>1471</v>
      </c>
      <c r="B1296" s="187" t="s">
        <v>593</v>
      </c>
      <c r="C1296" s="77">
        <v>3</v>
      </c>
      <c r="D1296" s="497" t="s">
        <v>15</v>
      </c>
      <c r="E1296" s="77"/>
      <c r="F1296" s="352">
        <f t="shared" si="50"/>
        <v>0</v>
      </c>
      <c r="G1296" s="257"/>
      <c r="H1296" s="257"/>
    </row>
    <row r="1297" spans="1:8" s="253" customFormat="1" x14ac:dyDescent="0.25">
      <c r="A1297" s="495"/>
      <c r="B1297" s="187"/>
      <c r="C1297" s="77"/>
      <c r="D1297" s="497"/>
      <c r="E1297" s="77"/>
      <c r="F1297" s="352"/>
      <c r="G1297" s="257"/>
      <c r="H1297" s="257"/>
    </row>
    <row r="1298" spans="1:8" s="253" customFormat="1" x14ac:dyDescent="0.25">
      <c r="A1298" s="494" t="s">
        <v>103</v>
      </c>
      <c r="B1298" s="186" t="s">
        <v>476</v>
      </c>
      <c r="C1298" s="77"/>
      <c r="D1298" s="497"/>
      <c r="E1298" s="77"/>
      <c r="F1298" s="352"/>
      <c r="G1298" s="257"/>
      <c r="H1298" s="257"/>
    </row>
    <row r="1299" spans="1:8" s="253" customFormat="1" x14ac:dyDescent="0.25">
      <c r="A1299" s="495" t="s">
        <v>105</v>
      </c>
      <c r="B1299" s="187" t="s">
        <v>422</v>
      </c>
      <c r="C1299" s="77">
        <v>300</v>
      </c>
      <c r="D1299" s="497" t="s">
        <v>131</v>
      </c>
      <c r="E1299" s="77"/>
      <c r="F1299" s="352">
        <f t="shared" si="50"/>
        <v>0</v>
      </c>
      <c r="G1299" s="257"/>
      <c r="H1299" s="257"/>
    </row>
    <row r="1300" spans="1:8" s="253" customFormat="1" x14ac:dyDescent="0.25">
      <c r="A1300" s="495" t="s">
        <v>137</v>
      </c>
      <c r="B1300" s="187" t="s">
        <v>423</v>
      </c>
      <c r="C1300" s="77">
        <v>390</v>
      </c>
      <c r="D1300" s="497" t="s">
        <v>74</v>
      </c>
      <c r="E1300" s="77"/>
      <c r="F1300" s="352">
        <f t="shared" ref="F1300:F1363" si="51">+C1300*E1300</f>
        <v>0</v>
      </c>
      <c r="G1300" s="257"/>
      <c r="H1300" s="257"/>
    </row>
    <row r="1301" spans="1:8" s="253" customFormat="1" x14ac:dyDescent="0.25">
      <c r="A1301" s="495" t="s">
        <v>203</v>
      </c>
      <c r="B1301" s="187" t="s">
        <v>424</v>
      </c>
      <c r="C1301" s="77">
        <v>1</v>
      </c>
      <c r="D1301" s="497" t="s">
        <v>74</v>
      </c>
      <c r="E1301" s="77"/>
      <c r="F1301" s="352">
        <f t="shared" si="51"/>
        <v>0</v>
      </c>
      <c r="G1301" s="257"/>
      <c r="H1301" s="257"/>
    </row>
    <row r="1302" spans="1:8" s="253" customFormat="1" x14ac:dyDescent="0.25">
      <c r="A1302" s="495" t="s">
        <v>1472</v>
      </c>
      <c r="B1302" s="187" t="s">
        <v>427</v>
      </c>
      <c r="C1302" s="77">
        <v>1</v>
      </c>
      <c r="D1302" s="497" t="s">
        <v>74</v>
      </c>
      <c r="E1302" s="77"/>
      <c r="F1302" s="352">
        <f t="shared" si="51"/>
        <v>0</v>
      </c>
      <c r="G1302" s="257"/>
      <c r="H1302" s="257"/>
    </row>
    <row r="1303" spans="1:8" s="253" customFormat="1" x14ac:dyDescent="0.25">
      <c r="A1303" s="495" t="s">
        <v>1473</v>
      </c>
      <c r="B1303" s="187" t="s">
        <v>1585</v>
      </c>
      <c r="C1303" s="77">
        <v>4</v>
      </c>
      <c r="D1303" s="497" t="s">
        <v>74</v>
      </c>
      <c r="E1303" s="77"/>
      <c r="F1303" s="352">
        <f t="shared" si="51"/>
        <v>0</v>
      </c>
      <c r="G1303" s="257"/>
      <c r="H1303" s="257"/>
    </row>
    <row r="1304" spans="1:8" s="253" customFormat="1" x14ac:dyDescent="0.25">
      <c r="A1304" s="495" t="s">
        <v>1474</v>
      </c>
      <c r="B1304" s="187" t="s">
        <v>1586</v>
      </c>
      <c r="C1304" s="77">
        <v>90</v>
      </c>
      <c r="D1304" s="497" t="s">
        <v>74</v>
      </c>
      <c r="E1304" s="77"/>
      <c r="F1304" s="352">
        <f t="shared" si="51"/>
        <v>0</v>
      </c>
      <c r="G1304" s="257"/>
      <c r="H1304" s="257"/>
    </row>
    <row r="1305" spans="1:8" s="253" customFormat="1" x14ac:dyDescent="0.25">
      <c r="A1305" s="495" t="s">
        <v>1475</v>
      </c>
      <c r="B1305" s="187" t="s">
        <v>1587</v>
      </c>
      <c r="C1305" s="77">
        <v>6</v>
      </c>
      <c r="D1305" s="497" t="s">
        <v>74</v>
      </c>
      <c r="E1305" s="77"/>
      <c r="F1305" s="352">
        <f t="shared" si="51"/>
        <v>0</v>
      </c>
      <c r="G1305" s="257"/>
      <c r="H1305" s="257"/>
    </row>
    <row r="1306" spans="1:8" s="253" customFormat="1" x14ac:dyDescent="0.25">
      <c r="A1306" s="495" t="s">
        <v>1476</v>
      </c>
      <c r="B1306" s="187" t="s">
        <v>1588</v>
      </c>
      <c r="C1306" s="77">
        <v>1</v>
      </c>
      <c r="D1306" s="497" t="s">
        <v>74</v>
      </c>
      <c r="E1306" s="77"/>
      <c r="F1306" s="352">
        <f t="shared" si="51"/>
        <v>0</v>
      </c>
      <c r="G1306" s="257"/>
      <c r="H1306" s="257"/>
    </row>
    <row r="1307" spans="1:8" s="253" customFormat="1" x14ac:dyDescent="0.25">
      <c r="A1307" s="495" t="s">
        <v>1477</v>
      </c>
      <c r="B1307" s="187" t="s">
        <v>1589</v>
      </c>
      <c r="C1307" s="77">
        <v>8</v>
      </c>
      <c r="D1307" s="497" t="s">
        <v>74</v>
      </c>
      <c r="E1307" s="77"/>
      <c r="F1307" s="352">
        <f t="shared" si="51"/>
        <v>0</v>
      </c>
      <c r="G1307" s="257"/>
      <c r="H1307" s="257"/>
    </row>
    <row r="1308" spans="1:8" s="253" customFormat="1" x14ac:dyDescent="0.25">
      <c r="A1308" s="495"/>
      <c r="B1308" s="187"/>
      <c r="C1308" s="77"/>
      <c r="D1308" s="497"/>
      <c r="E1308" s="77"/>
      <c r="F1308" s="478"/>
      <c r="G1308" s="257"/>
      <c r="H1308" s="257"/>
    </row>
    <row r="1309" spans="1:8" s="253" customFormat="1" x14ac:dyDescent="0.25">
      <c r="A1309" s="494" t="s">
        <v>107</v>
      </c>
      <c r="B1309" s="184" t="s">
        <v>1536</v>
      </c>
      <c r="C1309" s="77"/>
      <c r="D1309" s="497"/>
      <c r="E1309" s="77"/>
      <c r="F1309" s="352"/>
      <c r="G1309" s="257"/>
      <c r="H1309" s="257"/>
    </row>
    <row r="1310" spans="1:8" s="253" customFormat="1" x14ac:dyDescent="0.25">
      <c r="A1310" s="495" t="s">
        <v>109</v>
      </c>
      <c r="B1310" s="187" t="s">
        <v>1590</v>
      </c>
      <c r="C1310" s="77">
        <v>3</v>
      </c>
      <c r="D1310" s="497" t="s">
        <v>74</v>
      </c>
      <c r="E1310" s="77"/>
      <c r="F1310" s="352">
        <f t="shared" si="51"/>
        <v>0</v>
      </c>
      <c r="G1310" s="257"/>
      <c r="H1310" s="257"/>
    </row>
    <row r="1311" spans="1:8" s="253" customFormat="1" ht="25.5" x14ac:dyDescent="0.25">
      <c r="A1311" s="495" t="s">
        <v>141</v>
      </c>
      <c r="B1311" s="187" t="s">
        <v>1591</v>
      </c>
      <c r="C1311" s="77">
        <v>38</v>
      </c>
      <c r="D1311" s="497" t="s">
        <v>74</v>
      </c>
      <c r="E1311" s="77"/>
      <c r="F1311" s="352">
        <f t="shared" si="51"/>
        <v>0</v>
      </c>
      <c r="G1311" s="257"/>
      <c r="H1311" s="257"/>
    </row>
    <row r="1312" spans="1:8" s="253" customFormat="1" ht="14.25" customHeight="1" x14ac:dyDescent="0.25">
      <c r="A1312" s="495" t="s">
        <v>248</v>
      </c>
      <c r="B1312" s="187" t="s">
        <v>1592</v>
      </c>
      <c r="C1312" s="77">
        <v>1</v>
      </c>
      <c r="D1312" s="497" t="s">
        <v>74</v>
      </c>
      <c r="E1312" s="77"/>
      <c r="F1312" s="352">
        <f t="shared" si="51"/>
        <v>0</v>
      </c>
      <c r="G1312" s="257"/>
      <c r="H1312" s="257"/>
    </row>
    <row r="1313" spans="1:8" s="253" customFormat="1" x14ac:dyDescent="0.25">
      <c r="A1313" s="495" t="s">
        <v>249</v>
      </c>
      <c r="B1313" s="187" t="s">
        <v>1593</v>
      </c>
      <c r="C1313" s="77">
        <v>16</v>
      </c>
      <c r="D1313" s="36" t="s">
        <v>129</v>
      </c>
      <c r="E1313" s="77"/>
      <c r="F1313" s="352">
        <f t="shared" si="51"/>
        <v>0</v>
      </c>
      <c r="G1313" s="257"/>
      <c r="H1313" s="257"/>
    </row>
    <row r="1314" spans="1:8" s="253" customFormat="1" ht="25.5" x14ac:dyDescent="0.25">
      <c r="A1314" s="495" t="s">
        <v>468</v>
      </c>
      <c r="B1314" s="187" t="s">
        <v>1594</v>
      </c>
      <c r="C1314" s="77">
        <v>5</v>
      </c>
      <c r="D1314" s="497" t="s">
        <v>74</v>
      </c>
      <c r="E1314" s="77"/>
      <c r="F1314" s="352">
        <f t="shared" si="51"/>
        <v>0</v>
      </c>
      <c r="G1314" s="257"/>
      <c r="H1314" s="257"/>
    </row>
    <row r="1315" spans="1:8" s="253" customFormat="1" ht="25.5" x14ac:dyDescent="0.25">
      <c r="A1315" s="495" t="s">
        <v>469</v>
      </c>
      <c r="B1315" s="229" t="s">
        <v>1595</v>
      </c>
      <c r="C1315" s="77">
        <v>2</v>
      </c>
      <c r="D1315" s="497" t="s">
        <v>74</v>
      </c>
      <c r="E1315" s="77"/>
      <c r="F1315" s="352">
        <f t="shared" si="51"/>
        <v>0</v>
      </c>
      <c r="G1315" s="257"/>
      <c r="H1315" s="257"/>
    </row>
    <row r="1316" spans="1:8" s="253" customFormat="1" ht="25.5" x14ac:dyDescent="0.25">
      <c r="A1316" s="495" t="s">
        <v>1478</v>
      </c>
      <c r="B1316" s="229" t="s">
        <v>1596</v>
      </c>
      <c r="C1316" s="77">
        <v>2</v>
      </c>
      <c r="D1316" s="497" t="s">
        <v>74</v>
      </c>
      <c r="E1316" s="77"/>
      <c r="F1316" s="352">
        <f t="shared" si="51"/>
        <v>0</v>
      </c>
      <c r="G1316" s="257"/>
      <c r="H1316" s="257"/>
    </row>
    <row r="1317" spans="1:8" s="253" customFormat="1" ht="25.5" x14ac:dyDescent="0.25">
      <c r="A1317" s="495" t="s">
        <v>1479</v>
      </c>
      <c r="B1317" s="187" t="s">
        <v>1597</v>
      </c>
      <c r="C1317" s="77">
        <v>6</v>
      </c>
      <c r="D1317" s="497" t="s">
        <v>74</v>
      </c>
      <c r="E1317" s="77"/>
      <c r="F1317" s="352">
        <f t="shared" si="51"/>
        <v>0</v>
      </c>
      <c r="G1317" s="257"/>
      <c r="H1317" s="257"/>
    </row>
    <row r="1318" spans="1:8" s="253" customFormat="1" ht="25.5" x14ac:dyDescent="0.25">
      <c r="A1318" s="495" t="s">
        <v>1480</v>
      </c>
      <c r="B1318" s="229" t="s">
        <v>1598</v>
      </c>
      <c r="C1318" s="77">
        <v>3</v>
      </c>
      <c r="D1318" s="497" t="s">
        <v>74</v>
      </c>
      <c r="E1318" s="77"/>
      <c r="F1318" s="352">
        <f t="shared" si="51"/>
        <v>0</v>
      </c>
      <c r="G1318" s="257"/>
      <c r="H1318" s="257"/>
    </row>
    <row r="1319" spans="1:8" s="253" customFormat="1" ht="25.5" x14ac:dyDescent="0.25">
      <c r="A1319" s="495" t="s">
        <v>1481</v>
      </c>
      <c r="B1319" s="229" t="s">
        <v>1599</v>
      </c>
      <c r="C1319" s="77">
        <v>11</v>
      </c>
      <c r="D1319" s="497" t="s">
        <v>74</v>
      </c>
      <c r="E1319" s="77"/>
      <c r="F1319" s="352">
        <f t="shared" si="51"/>
        <v>0</v>
      </c>
      <c r="G1319" s="257"/>
      <c r="H1319" s="257"/>
    </row>
    <row r="1320" spans="1:8" s="253" customFormat="1" x14ac:dyDescent="0.25">
      <c r="A1320" s="495" t="s">
        <v>1482</v>
      </c>
      <c r="B1320" s="187" t="s">
        <v>1600</v>
      </c>
      <c r="C1320" s="77">
        <v>17</v>
      </c>
      <c r="D1320" s="497" t="s">
        <v>74</v>
      </c>
      <c r="E1320" s="77"/>
      <c r="F1320" s="352">
        <f t="shared" si="51"/>
        <v>0</v>
      </c>
      <c r="G1320" s="257"/>
      <c r="H1320" s="257"/>
    </row>
    <row r="1321" spans="1:8" s="253" customFormat="1" x14ac:dyDescent="0.25">
      <c r="A1321" s="495" t="s">
        <v>1483</v>
      </c>
      <c r="B1321" s="187" t="s">
        <v>1601</v>
      </c>
      <c r="C1321" s="77">
        <v>17</v>
      </c>
      <c r="D1321" s="497" t="s">
        <v>74</v>
      </c>
      <c r="E1321" s="77"/>
      <c r="F1321" s="352">
        <f t="shared" si="51"/>
        <v>0</v>
      </c>
      <c r="G1321" s="257"/>
      <c r="H1321" s="257"/>
    </row>
    <row r="1322" spans="1:8" s="253" customFormat="1" x14ac:dyDescent="0.25">
      <c r="A1322" s="495" t="s">
        <v>1484</v>
      </c>
      <c r="B1322" s="187" t="s">
        <v>1602</v>
      </c>
      <c r="C1322" s="77">
        <v>34</v>
      </c>
      <c r="D1322" s="497" t="s">
        <v>74</v>
      </c>
      <c r="E1322" s="77"/>
      <c r="F1322" s="352">
        <f t="shared" si="51"/>
        <v>0</v>
      </c>
      <c r="G1322" s="257"/>
      <c r="H1322" s="257"/>
    </row>
    <row r="1323" spans="1:8" s="253" customFormat="1" x14ac:dyDescent="0.25">
      <c r="A1323" s="495" t="s">
        <v>1485</v>
      </c>
      <c r="B1323" s="187" t="s">
        <v>1603</v>
      </c>
      <c r="C1323" s="77">
        <v>12</v>
      </c>
      <c r="D1323" s="497" t="s">
        <v>74</v>
      </c>
      <c r="E1323" s="77"/>
      <c r="F1323" s="352">
        <f t="shared" si="51"/>
        <v>0</v>
      </c>
      <c r="G1323" s="257"/>
      <c r="H1323" s="257"/>
    </row>
    <row r="1324" spans="1:8" s="253" customFormat="1" ht="25.5" x14ac:dyDescent="0.25">
      <c r="A1324" s="495" t="s">
        <v>1486</v>
      </c>
      <c r="B1324" s="229" t="s">
        <v>1604</v>
      </c>
      <c r="C1324" s="77">
        <v>3</v>
      </c>
      <c r="D1324" s="497" t="s">
        <v>74</v>
      </c>
      <c r="E1324" s="77"/>
      <c r="F1324" s="352">
        <f t="shared" si="51"/>
        <v>0</v>
      </c>
      <c r="G1324" s="257"/>
      <c r="H1324" s="257"/>
    </row>
    <row r="1325" spans="1:8" s="253" customFormat="1" ht="14.25" customHeight="1" x14ac:dyDescent="0.25">
      <c r="A1325" s="495" t="s">
        <v>1487</v>
      </c>
      <c r="B1325" s="187" t="s">
        <v>1619</v>
      </c>
      <c r="C1325" s="77">
        <v>5</v>
      </c>
      <c r="D1325" s="497" t="s">
        <v>74</v>
      </c>
      <c r="E1325" s="77"/>
      <c r="F1325" s="352">
        <f t="shared" si="51"/>
        <v>0</v>
      </c>
      <c r="G1325" s="257"/>
      <c r="H1325" s="257"/>
    </row>
    <row r="1326" spans="1:8" s="253" customFormat="1" x14ac:dyDescent="0.25">
      <c r="A1326" s="495" t="s">
        <v>1488</v>
      </c>
      <c r="B1326" s="187" t="s">
        <v>1620</v>
      </c>
      <c r="C1326" s="77">
        <v>2</v>
      </c>
      <c r="D1326" s="497" t="s">
        <v>74</v>
      </c>
      <c r="E1326" s="77"/>
      <c r="F1326" s="352">
        <f t="shared" si="51"/>
        <v>0</v>
      </c>
      <c r="G1326" s="257"/>
      <c r="H1326" s="257"/>
    </row>
    <row r="1327" spans="1:8" s="253" customFormat="1" x14ac:dyDescent="0.25">
      <c r="A1327" s="495" t="s">
        <v>1489</v>
      </c>
      <c r="B1327" s="187" t="s">
        <v>1605</v>
      </c>
      <c r="C1327" s="77">
        <v>2</v>
      </c>
      <c r="D1327" s="497" t="s">
        <v>74</v>
      </c>
      <c r="E1327" s="77"/>
      <c r="F1327" s="352">
        <f t="shared" si="51"/>
        <v>0</v>
      </c>
      <c r="G1327" s="257"/>
      <c r="H1327" s="257"/>
    </row>
    <row r="1328" spans="1:8" s="253" customFormat="1" x14ac:dyDescent="0.25">
      <c r="A1328" s="495" t="s">
        <v>1490</v>
      </c>
      <c r="B1328" s="187" t="s">
        <v>1621</v>
      </c>
      <c r="C1328" s="77">
        <v>21</v>
      </c>
      <c r="D1328" s="497" t="s">
        <v>74</v>
      </c>
      <c r="E1328" s="77"/>
      <c r="F1328" s="352">
        <f t="shared" si="51"/>
        <v>0</v>
      </c>
      <c r="G1328" s="257"/>
      <c r="H1328" s="257"/>
    </row>
    <row r="1329" spans="1:8" s="253" customFormat="1" ht="25.5" x14ac:dyDescent="0.25">
      <c r="A1329" s="495" t="s">
        <v>1491</v>
      </c>
      <c r="B1329" s="187" t="s">
        <v>1622</v>
      </c>
      <c r="C1329" s="77">
        <v>3</v>
      </c>
      <c r="D1329" s="497" t="s">
        <v>74</v>
      </c>
      <c r="E1329" s="77"/>
      <c r="F1329" s="352">
        <f t="shared" si="51"/>
        <v>0</v>
      </c>
      <c r="G1329" s="257"/>
      <c r="H1329" s="257"/>
    </row>
    <row r="1330" spans="1:8" s="253" customFormat="1" ht="25.5" x14ac:dyDescent="0.25">
      <c r="A1330" s="495" t="s">
        <v>1492</v>
      </c>
      <c r="B1330" s="507" t="s">
        <v>1606</v>
      </c>
      <c r="C1330" s="77">
        <v>1</v>
      </c>
      <c r="D1330" s="497" t="s">
        <v>74</v>
      </c>
      <c r="E1330" s="77"/>
      <c r="F1330" s="352">
        <f t="shared" si="51"/>
        <v>0</v>
      </c>
      <c r="G1330" s="257"/>
      <c r="H1330" s="257"/>
    </row>
    <row r="1331" spans="1:8" s="253" customFormat="1" ht="25.5" x14ac:dyDescent="0.25">
      <c r="A1331" s="495" t="s">
        <v>1493</v>
      </c>
      <c r="B1331" s="507" t="s">
        <v>1607</v>
      </c>
      <c r="C1331" s="77">
        <v>1</v>
      </c>
      <c r="D1331" s="497" t="s">
        <v>74</v>
      </c>
      <c r="E1331" s="77"/>
      <c r="F1331" s="352">
        <f t="shared" si="51"/>
        <v>0</v>
      </c>
      <c r="G1331" s="257"/>
      <c r="H1331" s="257"/>
    </row>
    <row r="1332" spans="1:8" s="253" customFormat="1" x14ac:dyDescent="0.25">
      <c r="A1332" s="498" t="s">
        <v>1494</v>
      </c>
      <c r="B1332" s="280" t="s">
        <v>1608</v>
      </c>
      <c r="C1332" s="505">
        <v>1</v>
      </c>
      <c r="D1332" s="501" t="s">
        <v>74</v>
      </c>
      <c r="E1332" s="505"/>
      <c r="F1332" s="506">
        <f t="shared" si="51"/>
        <v>0</v>
      </c>
      <c r="G1332" s="257"/>
      <c r="H1332" s="257"/>
    </row>
    <row r="1333" spans="1:8" s="253" customFormat="1" ht="25.5" x14ac:dyDescent="0.25">
      <c r="A1333" s="495" t="s">
        <v>1495</v>
      </c>
      <c r="B1333" s="229" t="s">
        <v>1609</v>
      </c>
      <c r="C1333" s="77">
        <v>4</v>
      </c>
      <c r="D1333" s="497" t="s">
        <v>74</v>
      </c>
      <c r="E1333" s="77"/>
      <c r="F1333" s="352">
        <f t="shared" si="51"/>
        <v>0</v>
      </c>
      <c r="G1333" s="257"/>
      <c r="H1333" s="257"/>
    </row>
    <row r="1334" spans="1:8" s="253" customFormat="1" x14ac:dyDescent="0.25">
      <c r="A1334" s="495" t="s">
        <v>1496</v>
      </c>
      <c r="B1334" s="316" t="s">
        <v>1610</v>
      </c>
      <c r="C1334" s="77">
        <v>12</v>
      </c>
      <c r="D1334" s="497" t="s">
        <v>74</v>
      </c>
      <c r="E1334" s="77"/>
      <c r="F1334" s="352">
        <f t="shared" si="51"/>
        <v>0</v>
      </c>
      <c r="G1334" s="257"/>
      <c r="H1334" s="257"/>
    </row>
    <row r="1335" spans="1:8" s="253" customFormat="1" x14ac:dyDescent="0.25">
      <c r="A1335" s="495" t="s">
        <v>1497</v>
      </c>
      <c r="B1335" s="316" t="s">
        <v>1613</v>
      </c>
      <c r="C1335" s="77">
        <v>4</v>
      </c>
      <c r="D1335" s="497" t="s">
        <v>74</v>
      </c>
      <c r="E1335" s="77"/>
      <c r="F1335" s="352">
        <f t="shared" si="51"/>
        <v>0</v>
      </c>
      <c r="G1335" s="257"/>
      <c r="H1335" s="257"/>
    </row>
    <row r="1336" spans="1:8" s="253" customFormat="1" x14ac:dyDescent="0.25">
      <c r="A1336" s="495" t="s">
        <v>1498</v>
      </c>
      <c r="B1336" s="316" t="s">
        <v>1611</v>
      </c>
      <c r="C1336" s="77">
        <v>1</v>
      </c>
      <c r="D1336" s="497" t="s">
        <v>74</v>
      </c>
      <c r="E1336" s="77"/>
      <c r="F1336" s="352">
        <f t="shared" si="51"/>
        <v>0</v>
      </c>
      <c r="G1336" s="257"/>
      <c r="H1336" s="257"/>
    </row>
    <row r="1337" spans="1:8" s="253" customFormat="1" x14ac:dyDescent="0.25">
      <c r="A1337" s="495" t="s">
        <v>1499</v>
      </c>
      <c r="B1337" s="316" t="s">
        <v>1612</v>
      </c>
      <c r="C1337" s="77">
        <v>3</v>
      </c>
      <c r="D1337" s="497" t="s">
        <v>74</v>
      </c>
      <c r="E1337" s="77"/>
      <c r="F1337" s="352">
        <f t="shared" si="51"/>
        <v>0</v>
      </c>
      <c r="G1337" s="257"/>
      <c r="H1337" s="257"/>
    </row>
    <row r="1338" spans="1:8" s="253" customFormat="1" x14ac:dyDescent="0.25">
      <c r="A1338" s="495" t="s">
        <v>1500</v>
      </c>
      <c r="B1338" s="229" t="s">
        <v>1614</v>
      </c>
      <c r="C1338" s="77">
        <v>1</v>
      </c>
      <c r="D1338" s="497" t="s">
        <v>74</v>
      </c>
      <c r="E1338" s="77"/>
      <c r="F1338" s="352">
        <f t="shared" si="51"/>
        <v>0</v>
      </c>
      <c r="G1338" s="257"/>
      <c r="H1338" s="257"/>
    </row>
    <row r="1339" spans="1:8" s="253" customFormat="1" x14ac:dyDescent="0.25">
      <c r="A1339" s="495" t="s">
        <v>1501</v>
      </c>
      <c r="B1339" s="316" t="s">
        <v>1615</v>
      </c>
      <c r="C1339" s="77">
        <v>1</v>
      </c>
      <c r="D1339" s="497" t="s">
        <v>74</v>
      </c>
      <c r="E1339" s="77"/>
      <c r="F1339" s="352">
        <f t="shared" si="51"/>
        <v>0</v>
      </c>
      <c r="G1339" s="257"/>
      <c r="H1339" s="257"/>
    </row>
    <row r="1340" spans="1:8" s="253" customFormat="1" x14ac:dyDescent="0.25">
      <c r="A1340" s="495" t="s">
        <v>1502</v>
      </c>
      <c r="B1340" s="316" t="s">
        <v>372</v>
      </c>
      <c r="C1340" s="77">
        <v>1</v>
      </c>
      <c r="D1340" s="497" t="s">
        <v>74</v>
      </c>
      <c r="E1340" s="77"/>
      <c r="F1340" s="352">
        <f t="shared" si="51"/>
        <v>0</v>
      </c>
      <c r="G1340" s="257"/>
      <c r="H1340" s="257"/>
    </row>
    <row r="1341" spans="1:8" s="253" customFormat="1" x14ac:dyDescent="0.25">
      <c r="A1341" s="495" t="s">
        <v>1503</v>
      </c>
      <c r="B1341" s="316" t="s">
        <v>1616</v>
      </c>
      <c r="C1341" s="77">
        <v>1</v>
      </c>
      <c r="D1341" s="497" t="s">
        <v>74</v>
      </c>
      <c r="E1341" s="77"/>
      <c r="F1341" s="352">
        <f t="shared" si="51"/>
        <v>0</v>
      </c>
      <c r="G1341" s="257"/>
      <c r="H1341" s="257"/>
    </row>
    <row r="1342" spans="1:8" s="253" customFormat="1" ht="25.5" x14ac:dyDescent="0.25">
      <c r="A1342" s="495" t="s">
        <v>1504</v>
      </c>
      <c r="B1342" s="187" t="s">
        <v>1617</v>
      </c>
      <c r="C1342" s="77">
        <v>4</v>
      </c>
      <c r="D1342" s="497" t="s">
        <v>74</v>
      </c>
      <c r="E1342" s="77"/>
      <c r="F1342" s="352">
        <f t="shared" si="51"/>
        <v>0</v>
      </c>
      <c r="G1342" s="257"/>
      <c r="H1342" s="257"/>
    </row>
    <row r="1343" spans="1:8" s="253" customFormat="1" ht="25.5" x14ac:dyDescent="0.25">
      <c r="A1343" s="495" t="s">
        <v>1505</v>
      </c>
      <c r="B1343" s="187" t="s">
        <v>1618</v>
      </c>
      <c r="C1343" s="77">
        <v>16</v>
      </c>
      <c r="D1343" s="497" t="s">
        <v>74</v>
      </c>
      <c r="E1343" s="77"/>
      <c r="F1343" s="352">
        <f t="shared" si="51"/>
        <v>0</v>
      </c>
      <c r="G1343" s="257"/>
      <c r="H1343" s="257"/>
    </row>
    <row r="1344" spans="1:8" s="253" customFormat="1" x14ac:dyDescent="0.25">
      <c r="A1344" s="495" t="s">
        <v>1506</v>
      </c>
      <c r="B1344" s="316" t="s">
        <v>1623</v>
      </c>
      <c r="C1344" s="77">
        <v>1</v>
      </c>
      <c r="D1344" s="497" t="s">
        <v>74</v>
      </c>
      <c r="E1344" s="77"/>
      <c r="F1344" s="352">
        <f t="shared" si="51"/>
        <v>0</v>
      </c>
      <c r="G1344" s="257"/>
      <c r="H1344" s="257"/>
    </row>
    <row r="1345" spans="1:8" s="253" customFormat="1" x14ac:dyDescent="0.25">
      <c r="A1345" s="495" t="s">
        <v>1507</v>
      </c>
      <c r="B1345" s="316" t="s">
        <v>1624</v>
      </c>
      <c r="C1345" s="77">
        <v>20</v>
      </c>
      <c r="D1345" s="497" t="s">
        <v>129</v>
      </c>
      <c r="E1345" s="77"/>
      <c r="F1345" s="352">
        <f t="shared" si="51"/>
        <v>0</v>
      </c>
      <c r="G1345" s="257"/>
      <c r="H1345" s="257"/>
    </row>
    <row r="1346" spans="1:8" s="253" customFormat="1" ht="25.5" x14ac:dyDescent="0.25">
      <c r="A1346" s="495" t="s">
        <v>1508</v>
      </c>
      <c r="B1346" s="187" t="s">
        <v>1625</v>
      </c>
      <c r="C1346" s="77">
        <v>7</v>
      </c>
      <c r="D1346" s="497" t="s">
        <v>74</v>
      </c>
      <c r="E1346" s="77"/>
      <c r="F1346" s="352">
        <f t="shared" si="51"/>
        <v>0</v>
      </c>
      <c r="G1346" s="257"/>
      <c r="H1346" s="257"/>
    </row>
    <row r="1347" spans="1:8" s="253" customFormat="1" ht="25.5" x14ac:dyDescent="0.25">
      <c r="A1347" s="495" t="s">
        <v>1509</v>
      </c>
      <c r="B1347" s="229" t="s">
        <v>1626</v>
      </c>
      <c r="C1347" s="77">
        <v>3</v>
      </c>
      <c r="D1347" s="497" t="s">
        <v>74</v>
      </c>
      <c r="E1347" s="77"/>
      <c r="F1347" s="352">
        <f t="shared" si="51"/>
        <v>0</v>
      </c>
      <c r="G1347" s="257"/>
      <c r="H1347" s="257"/>
    </row>
    <row r="1348" spans="1:8" s="253" customFormat="1" x14ac:dyDescent="0.25">
      <c r="A1348" s="495" t="s">
        <v>1510</v>
      </c>
      <c r="B1348" s="316" t="s">
        <v>1627</v>
      </c>
      <c r="C1348" s="77">
        <v>2</v>
      </c>
      <c r="D1348" s="497" t="s">
        <v>74</v>
      </c>
      <c r="E1348" s="77"/>
      <c r="F1348" s="352">
        <f t="shared" si="51"/>
        <v>0</v>
      </c>
      <c r="G1348" s="257"/>
      <c r="H1348" s="257"/>
    </row>
    <row r="1349" spans="1:8" s="253" customFormat="1" x14ac:dyDescent="0.25">
      <c r="A1349" s="495" t="s">
        <v>1511</v>
      </c>
      <c r="B1349" s="316" t="s">
        <v>1628</v>
      </c>
      <c r="C1349" s="77">
        <v>38</v>
      </c>
      <c r="D1349" s="497" t="s">
        <v>74</v>
      </c>
      <c r="E1349" s="77"/>
      <c r="F1349" s="352">
        <f t="shared" si="51"/>
        <v>0</v>
      </c>
      <c r="G1349" s="257"/>
      <c r="H1349" s="257"/>
    </row>
    <row r="1350" spans="1:8" s="253" customFormat="1" ht="25.5" x14ac:dyDescent="0.25">
      <c r="A1350" s="495" t="s">
        <v>1512</v>
      </c>
      <c r="B1350" s="229" t="s">
        <v>1629</v>
      </c>
      <c r="C1350" s="77">
        <v>5</v>
      </c>
      <c r="D1350" s="497" t="s">
        <v>74</v>
      </c>
      <c r="E1350" s="77"/>
      <c r="F1350" s="352">
        <f t="shared" si="51"/>
        <v>0</v>
      </c>
      <c r="G1350" s="257"/>
      <c r="H1350" s="257"/>
    </row>
    <row r="1351" spans="1:8" s="253" customFormat="1" x14ac:dyDescent="0.25">
      <c r="A1351" s="508"/>
      <c r="B1351" s="316"/>
      <c r="C1351" s="77"/>
      <c r="D1351" s="497"/>
      <c r="E1351" s="77"/>
      <c r="F1351" s="352"/>
      <c r="G1351" s="257"/>
      <c r="H1351" s="257"/>
    </row>
    <row r="1352" spans="1:8" s="253" customFormat="1" x14ac:dyDescent="0.25">
      <c r="A1352" s="494" t="s">
        <v>111</v>
      </c>
      <c r="B1352" s="509" t="s">
        <v>678</v>
      </c>
      <c r="C1352" s="77"/>
      <c r="D1352" s="497"/>
      <c r="E1352" s="77"/>
      <c r="F1352" s="352"/>
      <c r="G1352" s="257"/>
      <c r="H1352" s="257"/>
    </row>
    <row r="1353" spans="1:8" s="253" customFormat="1" x14ac:dyDescent="0.25">
      <c r="A1353" s="508">
        <v>9.1</v>
      </c>
      <c r="B1353" s="316" t="s">
        <v>1405</v>
      </c>
      <c r="C1353" s="77">
        <v>294.31</v>
      </c>
      <c r="D1353" s="497" t="s">
        <v>53</v>
      </c>
      <c r="E1353" s="77"/>
      <c r="F1353" s="352">
        <f t="shared" si="51"/>
        <v>0</v>
      </c>
      <c r="G1353" s="257"/>
      <c r="H1353" s="257"/>
    </row>
    <row r="1354" spans="1:8" s="253" customFormat="1" x14ac:dyDescent="0.25">
      <c r="A1354" s="508">
        <v>9.1999999999999993</v>
      </c>
      <c r="B1354" s="316" t="s">
        <v>1406</v>
      </c>
      <c r="C1354" s="77">
        <v>688</v>
      </c>
      <c r="D1354" s="497" t="s">
        <v>74</v>
      </c>
      <c r="E1354" s="77"/>
      <c r="F1354" s="352">
        <f t="shared" si="51"/>
        <v>0</v>
      </c>
      <c r="G1354" s="257"/>
      <c r="H1354" s="257"/>
    </row>
    <row r="1355" spans="1:8" s="253" customFormat="1" ht="25.5" x14ac:dyDescent="0.25">
      <c r="A1355" s="508">
        <v>9.3000000000000007</v>
      </c>
      <c r="B1355" s="496" t="s">
        <v>1407</v>
      </c>
      <c r="C1355" s="77">
        <v>2</v>
      </c>
      <c r="D1355" s="497" t="s">
        <v>74</v>
      </c>
      <c r="E1355" s="77"/>
      <c r="F1355" s="478">
        <f t="shared" si="51"/>
        <v>0</v>
      </c>
      <c r="G1355" s="257"/>
      <c r="H1355" s="257"/>
    </row>
    <row r="1356" spans="1:8" s="253" customFormat="1" ht="25.5" x14ac:dyDescent="0.25">
      <c r="A1356" s="508">
        <v>9.4</v>
      </c>
      <c r="B1356" s="187" t="s">
        <v>1408</v>
      </c>
      <c r="C1356" s="77">
        <v>8</v>
      </c>
      <c r="D1356" s="497" t="s">
        <v>74</v>
      </c>
      <c r="E1356" s="77"/>
      <c r="F1356" s="352">
        <f t="shared" si="51"/>
        <v>0</v>
      </c>
      <c r="G1356" s="257"/>
      <c r="H1356" s="257"/>
    </row>
    <row r="1357" spans="1:8" s="253" customFormat="1" ht="25.5" x14ac:dyDescent="0.25">
      <c r="A1357" s="508">
        <v>9.5</v>
      </c>
      <c r="B1357" s="187" t="s">
        <v>1409</v>
      </c>
      <c r="C1357" s="77">
        <v>1</v>
      </c>
      <c r="D1357" s="497" t="s">
        <v>74</v>
      </c>
      <c r="E1357" s="77"/>
      <c r="F1357" s="352">
        <f t="shared" si="51"/>
        <v>0</v>
      </c>
      <c r="G1357" s="257"/>
      <c r="H1357" s="257"/>
    </row>
    <row r="1358" spans="1:8" s="253" customFormat="1" x14ac:dyDescent="0.25">
      <c r="A1358" s="508"/>
      <c r="B1358" s="492"/>
      <c r="C1358" s="77"/>
      <c r="D1358" s="497"/>
      <c r="E1358" s="77"/>
      <c r="F1358" s="352"/>
      <c r="G1358" s="257"/>
      <c r="H1358" s="257"/>
    </row>
    <row r="1359" spans="1:8" s="253" customFormat="1" x14ac:dyDescent="0.25">
      <c r="A1359" s="494" t="s">
        <v>1410</v>
      </c>
      <c r="B1359" s="509" t="s">
        <v>1630</v>
      </c>
      <c r="C1359" s="77"/>
      <c r="D1359" s="497"/>
      <c r="E1359" s="77"/>
      <c r="F1359" s="352"/>
      <c r="G1359" s="257"/>
      <c r="H1359" s="257"/>
    </row>
    <row r="1360" spans="1:8" s="253" customFormat="1" x14ac:dyDescent="0.25">
      <c r="A1360" s="495">
        <v>10.1</v>
      </c>
      <c r="B1360" s="316" t="s">
        <v>1631</v>
      </c>
      <c r="C1360" s="77">
        <v>93.2</v>
      </c>
      <c r="D1360" s="43" t="s">
        <v>60</v>
      </c>
      <c r="E1360" s="77"/>
      <c r="F1360" s="352">
        <f t="shared" si="51"/>
        <v>0</v>
      </c>
      <c r="G1360" s="257"/>
      <c r="H1360" s="257"/>
    </row>
    <row r="1361" spans="1:8" s="253" customFormat="1" x14ac:dyDescent="0.25">
      <c r="A1361" s="495" t="s">
        <v>1539</v>
      </c>
      <c r="B1361" s="316" t="s">
        <v>1411</v>
      </c>
      <c r="C1361" s="77">
        <v>340</v>
      </c>
      <c r="D1361" s="43" t="s">
        <v>60</v>
      </c>
      <c r="E1361" s="77"/>
      <c r="F1361" s="352">
        <f t="shared" si="51"/>
        <v>0</v>
      </c>
      <c r="G1361" s="257"/>
      <c r="H1361" s="257"/>
    </row>
    <row r="1362" spans="1:8" s="253" customFormat="1" x14ac:dyDescent="0.25">
      <c r="A1362" s="495" t="s">
        <v>1540</v>
      </c>
      <c r="B1362" s="316" t="s">
        <v>1632</v>
      </c>
      <c r="C1362" s="77">
        <v>1700</v>
      </c>
      <c r="D1362" s="36" t="s">
        <v>129</v>
      </c>
      <c r="E1362" s="77"/>
      <c r="F1362" s="352">
        <f t="shared" si="51"/>
        <v>0</v>
      </c>
      <c r="G1362" s="257"/>
      <c r="H1362" s="257"/>
    </row>
    <row r="1363" spans="1:8" s="253" customFormat="1" x14ac:dyDescent="0.25">
      <c r="A1363" s="495" t="s">
        <v>1541</v>
      </c>
      <c r="B1363" s="316" t="s">
        <v>1412</v>
      </c>
      <c r="C1363" s="77">
        <v>1100</v>
      </c>
      <c r="D1363" s="36" t="s">
        <v>129</v>
      </c>
      <c r="E1363" s="77"/>
      <c r="F1363" s="352">
        <f t="shared" si="51"/>
        <v>0</v>
      </c>
      <c r="G1363" s="257"/>
      <c r="H1363" s="257"/>
    </row>
    <row r="1364" spans="1:8" s="253" customFormat="1" x14ac:dyDescent="0.25">
      <c r="A1364" s="495" t="s">
        <v>1542</v>
      </c>
      <c r="B1364" s="316" t="s">
        <v>1413</v>
      </c>
      <c r="C1364" s="77">
        <v>74.19</v>
      </c>
      <c r="D1364" s="36" t="s">
        <v>129</v>
      </c>
      <c r="E1364" s="77"/>
      <c r="F1364" s="352">
        <f t="shared" ref="F1364:F1382" si="52">+C1364*E1364</f>
        <v>0</v>
      </c>
      <c r="G1364" s="257"/>
      <c r="H1364" s="257"/>
    </row>
    <row r="1365" spans="1:8" s="253" customFormat="1" ht="25.5" x14ac:dyDescent="0.25">
      <c r="A1365" s="495" t="s">
        <v>1543</v>
      </c>
      <c r="B1365" s="507" t="s">
        <v>338</v>
      </c>
      <c r="C1365" s="77">
        <v>79.209999999999994</v>
      </c>
      <c r="D1365" s="36" t="s">
        <v>129</v>
      </c>
      <c r="E1365" s="77"/>
      <c r="F1365" s="352">
        <f t="shared" si="52"/>
        <v>0</v>
      </c>
      <c r="G1365" s="257"/>
      <c r="H1365" s="257"/>
    </row>
    <row r="1366" spans="1:8" s="253" customFormat="1" x14ac:dyDescent="0.25">
      <c r="A1366" s="495"/>
      <c r="B1366" s="316"/>
      <c r="C1366" s="77"/>
      <c r="D1366" s="497"/>
      <c r="E1366" s="77"/>
      <c r="F1366" s="352"/>
      <c r="G1366" s="257"/>
      <c r="H1366" s="257"/>
    </row>
    <row r="1367" spans="1:8" s="253" customFormat="1" x14ac:dyDescent="0.25">
      <c r="A1367" s="494" t="s">
        <v>1414</v>
      </c>
      <c r="B1367" s="509" t="s">
        <v>1538</v>
      </c>
      <c r="C1367" s="77"/>
      <c r="D1367" s="497"/>
      <c r="E1367" s="77"/>
      <c r="F1367" s="352"/>
      <c r="G1367" s="257"/>
      <c r="H1367" s="257"/>
    </row>
    <row r="1368" spans="1:8" s="262" customFormat="1" x14ac:dyDescent="0.25">
      <c r="A1368" s="494" t="s">
        <v>1513</v>
      </c>
      <c r="B1368" s="509" t="s">
        <v>1380</v>
      </c>
      <c r="C1368" s="77"/>
      <c r="D1368" s="119"/>
      <c r="E1368" s="81"/>
      <c r="F1368" s="482"/>
      <c r="G1368" s="254"/>
      <c r="H1368" s="254"/>
    </row>
    <row r="1369" spans="1:8" s="253" customFormat="1" x14ac:dyDescent="0.25">
      <c r="A1369" s="495" t="s">
        <v>886</v>
      </c>
      <c r="B1369" s="316" t="s">
        <v>1633</v>
      </c>
      <c r="C1369" s="77">
        <v>79.180000000000007</v>
      </c>
      <c r="D1369" s="36" t="s">
        <v>129</v>
      </c>
      <c r="E1369" s="77"/>
      <c r="F1369" s="352">
        <f t="shared" si="52"/>
        <v>0</v>
      </c>
      <c r="G1369" s="257"/>
      <c r="H1369" s="257"/>
    </row>
    <row r="1370" spans="1:8" s="253" customFormat="1" x14ac:dyDescent="0.25">
      <c r="A1370" s="495" t="s">
        <v>1691</v>
      </c>
      <c r="B1370" s="316" t="s">
        <v>285</v>
      </c>
      <c r="C1370" s="77">
        <v>102.93</v>
      </c>
      <c r="D1370" s="36" t="s">
        <v>129</v>
      </c>
      <c r="E1370" s="77"/>
      <c r="F1370" s="352">
        <f t="shared" si="52"/>
        <v>0</v>
      </c>
      <c r="G1370" s="257"/>
      <c r="H1370" s="257"/>
    </row>
    <row r="1371" spans="1:8" s="253" customFormat="1" x14ac:dyDescent="0.25">
      <c r="A1371" s="494" t="s">
        <v>1514</v>
      </c>
      <c r="B1371" s="509" t="s">
        <v>191</v>
      </c>
      <c r="C1371" s="77"/>
      <c r="D1371" s="497"/>
      <c r="E1371" s="77"/>
      <c r="F1371" s="352"/>
      <c r="G1371" s="257"/>
      <c r="H1371" s="257"/>
    </row>
    <row r="1372" spans="1:8" s="253" customFormat="1" x14ac:dyDescent="0.25">
      <c r="A1372" s="495" t="s">
        <v>897</v>
      </c>
      <c r="B1372" s="316" t="s">
        <v>1415</v>
      </c>
      <c r="C1372" s="77">
        <v>1.1499999999999999</v>
      </c>
      <c r="D1372" s="36" t="s">
        <v>129</v>
      </c>
      <c r="E1372" s="77"/>
      <c r="F1372" s="352">
        <f t="shared" si="52"/>
        <v>0</v>
      </c>
      <c r="G1372" s="257"/>
      <c r="H1372" s="257"/>
    </row>
    <row r="1373" spans="1:8" s="253" customFormat="1" x14ac:dyDescent="0.25">
      <c r="A1373" s="495" t="s">
        <v>898</v>
      </c>
      <c r="B1373" s="316" t="s">
        <v>1416</v>
      </c>
      <c r="C1373" s="77">
        <v>15.05</v>
      </c>
      <c r="D1373" s="36" t="s">
        <v>129</v>
      </c>
      <c r="E1373" s="77"/>
      <c r="F1373" s="352">
        <f t="shared" si="52"/>
        <v>0</v>
      </c>
      <c r="G1373" s="257"/>
      <c r="H1373" s="257"/>
    </row>
    <row r="1374" spans="1:8" s="253" customFormat="1" x14ac:dyDescent="0.25">
      <c r="A1374" s="495" t="s">
        <v>899</v>
      </c>
      <c r="B1374" s="316" t="s">
        <v>1417</v>
      </c>
      <c r="C1374" s="77">
        <v>7.33</v>
      </c>
      <c r="D1374" s="36" t="s">
        <v>129</v>
      </c>
      <c r="E1374" s="77"/>
      <c r="F1374" s="352">
        <f t="shared" si="52"/>
        <v>0</v>
      </c>
      <c r="G1374" s="257"/>
      <c r="H1374" s="257"/>
    </row>
    <row r="1375" spans="1:8" s="253" customFormat="1" x14ac:dyDescent="0.25">
      <c r="A1375" s="495" t="s">
        <v>900</v>
      </c>
      <c r="B1375" s="316" t="s">
        <v>1418</v>
      </c>
      <c r="C1375" s="77">
        <v>0.05</v>
      </c>
      <c r="D1375" s="36" t="s">
        <v>129</v>
      </c>
      <c r="E1375" s="77"/>
      <c r="F1375" s="352">
        <f t="shared" si="52"/>
        <v>0</v>
      </c>
      <c r="G1375" s="257"/>
      <c r="H1375" s="257"/>
    </row>
    <row r="1376" spans="1:8" s="253" customFormat="1" x14ac:dyDescent="0.25">
      <c r="A1376" s="495" t="s">
        <v>1515</v>
      </c>
      <c r="B1376" s="316" t="s">
        <v>1634</v>
      </c>
      <c r="C1376" s="77">
        <v>1</v>
      </c>
      <c r="D1376" s="497" t="s">
        <v>74</v>
      </c>
      <c r="E1376" s="77"/>
      <c r="F1376" s="352">
        <f t="shared" si="52"/>
        <v>0</v>
      </c>
      <c r="G1376" s="257"/>
      <c r="H1376" s="257"/>
    </row>
    <row r="1377" spans="1:12" s="253" customFormat="1" x14ac:dyDescent="0.25">
      <c r="A1377" s="495" t="s">
        <v>1516</v>
      </c>
      <c r="B1377" s="316" t="s">
        <v>293</v>
      </c>
      <c r="C1377" s="77">
        <v>0.18</v>
      </c>
      <c r="D1377" s="36" t="s">
        <v>129</v>
      </c>
      <c r="E1377" s="77"/>
      <c r="F1377" s="352">
        <f t="shared" si="52"/>
        <v>0</v>
      </c>
      <c r="G1377" s="257"/>
      <c r="H1377" s="257"/>
    </row>
    <row r="1378" spans="1:12" s="253" customFormat="1" x14ac:dyDescent="0.25">
      <c r="A1378" s="494" t="s">
        <v>1517</v>
      </c>
      <c r="B1378" s="509" t="s">
        <v>1635</v>
      </c>
      <c r="C1378" s="77"/>
      <c r="D1378" s="497"/>
      <c r="E1378" s="77"/>
      <c r="F1378" s="352"/>
      <c r="G1378" s="257"/>
      <c r="H1378" s="257"/>
    </row>
    <row r="1379" spans="1:12" s="253" customFormat="1" x14ac:dyDescent="0.25">
      <c r="A1379" s="495" t="s">
        <v>909</v>
      </c>
      <c r="B1379" s="316" t="s">
        <v>294</v>
      </c>
      <c r="C1379" s="77">
        <v>44.6</v>
      </c>
      <c r="D1379" s="497" t="s">
        <v>53</v>
      </c>
      <c r="E1379" s="77"/>
      <c r="F1379" s="352">
        <f t="shared" si="52"/>
        <v>0</v>
      </c>
      <c r="G1379" s="257"/>
      <c r="H1379" s="257"/>
    </row>
    <row r="1380" spans="1:12" s="253" customFormat="1" x14ac:dyDescent="0.25">
      <c r="A1380" s="495"/>
      <c r="B1380" s="316"/>
      <c r="C1380" s="77"/>
      <c r="D1380" s="497"/>
      <c r="E1380" s="77"/>
      <c r="F1380" s="352"/>
      <c r="G1380" s="257"/>
      <c r="H1380" s="257"/>
    </row>
    <row r="1381" spans="1:12" s="253" customFormat="1" x14ac:dyDescent="0.25">
      <c r="A1381" s="494" t="s">
        <v>1419</v>
      </c>
      <c r="B1381" s="509" t="s">
        <v>1537</v>
      </c>
      <c r="C1381" s="77"/>
      <c r="D1381" s="497"/>
      <c r="E1381" s="77"/>
      <c r="F1381" s="352"/>
      <c r="G1381" s="257"/>
      <c r="H1381" s="257"/>
    </row>
    <row r="1382" spans="1:12" s="253" customFormat="1" ht="36" customHeight="1" x14ac:dyDescent="0.25">
      <c r="A1382" s="495" t="s">
        <v>1333</v>
      </c>
      <c r="B1382" s="507" t="s">
        <v>1636</v>
      </c>
      <c r="C1382" s="77">
        <v>1</v>
      </c>
      <c r="D1382" s="497" t="s">
        <v>15</v>
      </c>
      <c r="E1382" s="77"/>
      <c r="F1382" s="352">
        <f t="shared" si="52"/>
        <v>0</v>
      </c>
      <c r="G1382" s="257"/>
      <c r="H1382" s="257"/>
    </row>
    <row r="1383" spans="1:12" s="253" customFormat="1" x14ac:dyDescent="0.25">
      <c r="A1383" s="495"/>
      <c r="B1383" s="316"/>
      <c r="C1383" s="77"/>
      <c r="D1383" s="184"/>
      <c r="E1383" s="492"/>
      <c r="F1383" s="493"/>
      <c r="G1383" s="257"/>
      <c r="H1383" s="257"/>
    </row>
    <row r="1384" spans="1:12" s="1" customFormat="1" x14ac:dyDescent="0.25">
      <c r="A1384" s="405"/>
      <c r="B1384" s="273" t="s">
        <v>1692</v>
      </c>
      <c r="C1384" s="274"/>
      <c r="D1384" s="275"/>
      <c r="E1384" s="276"/>
      <c r="F1384" s="510">
        <f>SUM(F1154:F1383)</f>
        <v>0</v>
      </c>
      <c r="G1384" s="257"/>
      <c r="H1384" s="257"/>
      <c r="I1384" s="257"/>
      <c r="J1384" s="19"/>
      <c r="K1384" s="19"/>
      <c r="L1384" s="19"/>
    </row>
    <row r="1385" spans="1:12" x14ac:dyDescent="0.25">
      <c r="A1385" s="489"/>
      <c r="B1385" s="99"/>
      <c r="C1385" s="99"/>
      <c r="D1385" s="58"/>
      <c r="E1385" s="490"/>
      <c r="F1385" s="483"/>
      <c r="G1385" s="257"/>
      <c r="H1385" s="257"/>
    </row>
    <row r="1386" spans="1:12" s="253" customFormat="1" x14ac:dyDescent="0.25">
      <c r="A1386" s="492" t="s">
        <v>1351</v>
      </c>
      <c r="B1386" s="184" t="s">
        <v>473</v>
      </c>
      <c r="C1386" s="227"/>
      <c r="D1386" s="207"/>
      <c r="E1386" s="228"/>
      <c r="F1386" s="511"/>
      <c r="G1386" s="257"/>
      <c r="H1386" s="257"/>
    </row>
    <row r="1387" spans="1:12" x14ac:dyDescent="0.25">
      <c r="A1387" s="489"/>
      <c r="B1387" s="99"/>
      <c r="C1387" s="99"/>
      <c r="D1387" s="58"/>
      <c r="E1387" s="490"/>
      <c r="F1387" s="483"/>
      <c r="G1387" s="257"/>
      <c r="H1387" s="257"/>
    </row>
    <row r="1388" spans="1:12" x14ac:dyDescent="0.25">
      <c r="A1388" s="512" t="s">
        <v>9</v>
      </c>
      <c r="B1388" s="513" t="s">
        <v>10</v>
      </c>
      <c r="C1388" s="77"/>
      <c r="D1388" s="105"/>
      <c r="E1388" s="514"/>
      <c r="F1388" s="515"/>
      <c r="G1388" s="257"/>
      <c r="H1388" s="257"/>
    </row>
    <row r="1389" spans="1:12" x14ac:dyDescent="0.25">
      <c r="A1389" s="516" t="s">
        <v>11</v>
      </c>
      <c r="B1389" s="484" t="s">
        <v>274</v>
      </c>
      <c r="C1389" s="77">
        <v>1540.35</v>
      </c>
      <c r="D1389" s="43" t="s">
        <v>60</v>
      </c>
      <c r="E1389" s="102"/>
      <c r="F1389" s="517">
        <f t="array" ref="F1389">C1389*E1389</f>
        <v>0</v>
      </c>
      <c r="G1389" s="257"/>
      <c r="H1389" s="257"/>
    </row>
    <row r="1390" spans="1:12" x14ac:dyDescent="0.25">
      <c r="A1390" s="516" t="s">
        <v>13</v>
      </c>
      <c r="B1390" s="484" t="s">
        <v>275</v>
      </c>
      <c r="C1390" s="77">
        <v>308.07</v>
      </c>
      <c r="D1390" s="18" t="s">
        <v>129</v>
      </c>
      <c r="E1390" s="102"/>
      <c r="F1390" s="517">
        <f t="array" ref="F1390">C1390*E1390</f>
        <v>0</v>
      </c>
      <c r="G1390" s="257"/>
      <c r="H1390" s="257"/>
    </row>
    <row r="1391" spans="1:12" x14ac:dyDescent="0.25">
      <c r="A1391" s="516" t="s">
        <v>16</v>
      </c>
      <c r="B1391" s="484" t="s">
        <v>276</v>
      </c>
      <c r="C1391" s="77">
        <v>16</v>
      </c>
      <c r="D1391" s="90" t="s">
        <v>1132</v>
      </c>
      <c r="E1391" s="102"/>
      <c r="F1391" s="517">
        <f t="array" ref="F1391">C1391*E1391</f>
        <v>0</v>
      </c>
      <c r="G1391" s="257"/>
      <c r="H1391" s="257"/>
    </row>
    <row r="1392" spans="1:12" x14ac:dyDescent="0.25">
      <c r="A1392" s="516"/>
      <c r="B1392" s="91"/>
      <c r="C1392" s="77"/>
      <c r="D1392" s="99"/>
      <c r="E1392" s="102"/>
      <c r="F1392" s="517"/>
      <c r="G1392" s="257"/>
      <c r="H1392" s="257"/>
    </row>
    <row r="1393" spans="1:8" x14ac:dyDescent="0.25">
      <c r="A1393" s="512" t="s">
        <v>20</v>
      </c>
      <c r="B1393" s="513" t="s">
        <v>186</v>
      </c>
      <c r="C1393" s="77"/>
      <c r="D1393" s="105"/>
      <c r="E1393" s="514"/>
      <c r="F1393" s="515"/>
      <c r="G1393" s="257"/>
      <c r="H1393" s="257"/>
    </row>
    <row r="1394" spans="1:8" x14ac:dyDescent="0.25">
      <c r="A1394" s="516" t="s">
        <v>22</v>
      </c>
      <c r="B1394" s="484" t="s">
        <v>277</v>
      </c>
      <c r="C1394" s="77">
        <v>2</v>
      </c>
      <c r="D1394" s="90" t="s">
        <v>243</v>
      </c>
      <c r="E1394" s="102"/>
      <c r="F1394" s="517">
        <f t="array" ref="F1394">C1394*E1394</f>
        <v>0</v>
      </c>
      <c r="G1394" s="257"/>
      <c r="H1394" s="257"/>
    </row>
    <row r="1395" spans="1:8" x14ac:dyDescent="0.25">
      <c r="A1395" s="516"/>
      <c r="B1395" s="96"/>
      <c r="C1395" s="77"/>
      <c r="D1395" s="106"/>
      <c r="E1395" s="102"/>
      <c r="F1395" s="517"/>
      <c r="G1395" s="257"/>
      <c r="H1395" s="257"/>
    </row>
    <row r="1396" spans="1:8" x14ac:dyDescent="0.25">
      <c r="A1396" s="512" t="s">
        <v>41</v>
      </c>
      <c r="B1396" s="513" t="s">
        <v>54</v>
      </c>
      <c r="C1396" s="77"/>
      <c r="D1396" s="105"/>
      <c r="E1396" s="514"/>
      <c r="F1396" s="515"/>
      <c r="G1396" s="257"/>
      <c r="H1396" s="257"/>
    </row>
    <row r="1397" spans="1:8" x14ac:dyDescent="0.25">
      <c r="A1397" s="516" t="s">
        <v>43</v>
      </c>
      <c r="B1397" s="484" t="s">
        <v>278</v>
      </c>
      <c r="C1397" s="77">
        <f t="array" ref="C1397">7*7*2.2</f>
        <v>107.8</v>
      </c>
      <c r="D1397" s="18" t="s">
        <v>129</v>
      </c>
      <c r="E1397" s="102"/>
      <c r="F1397" s="517">
        <f t="array" ref="F1397">C1397*E1397</f>
        <v>0</v>
      </c>
      <c r="G1397" s="257"/>
      <c r="H1397" s="257"/>
    </row>
    <row r="1398" spans="1:8" x14ac:dyDescent="0.25">
      <c r="A1398" s="516" t="s">
        <v>44</v>
      </c>
      <c r="B1398" s="484" t="s">
        <v>279</v>
      </c>
      <c r="C1398" s="77">
        <f t="array" ref="C1398">C1397*1.3</f>
        <v>140.13999999999999</v>
      </c>
      <c r="D1398" s="18" t="s">
        <v>129</v>
      </c>
      <c r="E1398" s="102"/>
      <c r="F1398" s="517">
        <f t="array" ref="F1398">C1398*E1398</f>
        <v>0</v>
      </c>
      <c r="G1398" s="257"/>
      <c r="H1398" s="257"/>
    </row>
    <row r="1399" spans="1:8" x14ac:dyDescent="0.25">
      <c r="A1399" s="516" t="s">
        <v>45</v>
      </c>
      <c r="B1399" s="518" t="s">
        <v>280</v>
      </c>
      <c r="C1399" s="77">
        <f t="array" ref="C1399">7*7*2.2</f>
        <v>107.8</v>
      </c>
      <c r="D1399" s="18" t="s">
        <v>129</v>
      </c>
      <c r="E1399" s="102"/>
      <c r="F1399" s="517">
        <f t="array" ref="F1399">C1399*E1399</f>
        <v>0</v>
      </c>
      <c r="G1399" s="257"/>
      <c r="H1399" s="257"/>
    </row>
    <row r="1400" spans="1:8" ht="25.5" x14ac:dyDescent="0.25">
      <c r="A1400" s="519" t="s">
        <v>89</v>
      </c>
      <c r="B1400" s="518" t="s">
        <v>30</v>
      </c>
      <c r="C1400" s="77">
        <f t="array" ref="C1400">C1397</f>
        <v>107.8</v>
      </c>
      <c r="D1400" s="520" t="s">
        <v>31</v>
      </c>
      <c r="E1400" s="102"/>
      <c r="F1400" s="517">
        <f t="array" ref="F1400">E1400*C1400</f>
        <v>0</v>
      </c>
      <c r="G1400" s="257"/>
      <c r="H1400" s="257"/>
    </row>
    <row r="1401" spans="1:8" x14ac:dyDescent="0.25">
      <c r="A1401" s="519"/>
      <c r="B1401" s="91"/>
      <c r="C1401" s="77"/>
      <c r="D1401" s="108"/>
      <c r="E1401" s="102"/>
      <c r="F1401" s="517"/>
      <c r="G1401" s="257"/>
      <c r="H1401" s="257"/>
    </row>
    <row r="1402" spans="1:8" x14ac:dyDescent="0.25">
      <c r="A1402" s="512" t="s">
        <v>66</v>
      </c>
      <c r="B1402" s="513" t="s">
        <v>474</v>
      </c>
      <c r="C1402" s="77"/>
      <c r="D1402" s="105"/>
      <c r="E1402" s="514"/>
      <c r="F1402" s="515"/>
      <c r="G1402" s="257"/>
      <c r="H1402" s="257"/>
    </row>
    <row r="1403" spans="1:8" x14ac:dyDescent="0.25">
      <c r="A1403" s="519" t="s">
        <v>68</v>
      </c>
      <c r="B1403" s="518" t="s">
        <v>475</v>
      </c>
      <c r="C1403" s="77">
        <f t="array" ref="C1403">6*6*2</f>
        <v>72</v>
      </c>
      <c r="D1403" s="18" t="s">
        <v>129</v>
      </c>
      <c r="E1403" s="102"/>
      <c r="F1403" s="517">
        <f t="array" ref="F1403">E1403*C1403</f>
        <v>0</v>
      </c>
      <c r="G1403" s="257"/>
      <c r="H1403" s="257"/>
    </row>
    <row r="1404" spans="1:8" x14ac:dyDescent="0.25">
      <c r="A1404" s="519" t="s">
        <v>154</v>
      </c>
      <c r="B1404" s="518" t="s">
        <v>1358</v>
      </c>
      <c r="C1404" s="77">
        <f t="array" ref="C1404">1.8*1.8*3</f>
        <v>9.7200000000000006</v>
      </c>
      <c r="D1404" s="18" t="s">
        <v>129</v>
      </c>
      <c r="E1404" s="102"/>
      <c r="F1404" s="517">
        <f t="array" ref="F1404">E1404*C1404</f>
        <v>0</v>
      </c>
      <c r="G1404" s="257"/>
      <c r="H1404" s="257"/>
    </row>
    <row r="1405" spans="1:8" x14ac:dyDescent="0.25">
      <c r="A1405" s="519"/>
      <c r="B1405" s="91"/>
      <c r="C1405" s="77"/>
      <c r="D1405" s="108"/>
      <c r="E1405" s="102"/>
      <c r="F1405" s="517"/>
      <c r="G1405" s="257"/>
      <c r="H1405" s="257"/>
    </row>
    <row r="1406" spans="1:8" x14ac:dyDescent="0.25">
      <c r="A1406" s="512" t="s">
        <v>70</v>
      </c>
      <c r="B1406" s="513" t="s">
        <v>476</v>
      </c>
      <c r="C1406" s="77"/>
      <c r="D1406" s="105"/>
      <c r="E1406" s="514"/>
      <c r="F1406" s="515"/>
      <c r="G1406" s="257"/>
      <c r="H1406" s="257"/>
    </row>
    <row r="1407" spans="1:8" ht="25.5" x14ac:dyDescent="0.25">
      <c r="A1407" s="519" t="s">
        <v>72</v>
      </c>
      <c r="B1407" s="518" t="s">
        <v>477</v>
      </c>
      <c r="C1407" s="77">
        <v>1</v>
      </c>
      <c r="D1407" s="520" t="s">
        <v>15</v>
      </c>
      <c r="E1407" s="102"/>
      <c r="F1407" s="517">
        <f t="array" ref="F1407">E1407*C1407</f>
        <v>0</v>
      </c>
      <c r="G1407" s="257"/>
      <c r="H1407" s="257"/>
    </row>
    <row r="1408" spans="1:8" x14ac:dyDescent="0.25">
      <c r="A1408" s="519" t="s">
        <v>75</v>
      </c>
      <c r="B1408" s="518" t="s">
        <v>1677</v>
      </c>
      <c r="C1408" s="77">
        <v>1</v>
      </c>
      <c r="D1408" s="520" t="s">
        <v>15</v>
      </c>
      <c r="E1408" s="102"/>
      <c r="F1408" s="517">
        <f t="array" ref="F1408">E1408*C1408</f>
        <v>0</v>
      </c>
      <c r="G1408" s="257"/>
      <c r="H1408" s="257"/>
    </row>
    <row r="1409" spans="1:8" x14ac:dyDescent="0.25">
      <c r="A1409" s="519"/>
      <c r="B1409" s="91"/>
      <c r="C1409" s="77"/>
      <c r="D1409" s="108"/>
      <c r="E1409" s="102"/>
      <c r="F1409" s="517"/>
      <c r="G1409" s="257"/>
      <c r="H1409" s="257"/>
    </row>
    <row r="1410" spans="1:8" x14ac:dyDescent="0.25">
      <c r="A1410" s="512" t="s">
        <v>97</v>
      </c>
      <c r="B1410" s="513" t="s">
        <v>478</v>
      </c>
      <c r="C1410" s="77"/>
      <c r="D1410" s="105"/>
      <c r="E1410" s="104"/>
      <c r="F1410" s="521"/>
      <c r="G1410" s="257"/>
      <c r="H1410" s="257"/>
    </row>
    <row r="1411" spans="1:8" x14ac:dyDescent="0.25">
      <c r="A1411" s="519">
        <v>6.1</v>
      </c>
      <c r="B1411" s="518" t="s">
        <v>479</v>
      </c>
      <c r="C1411" s="77">
        <v>1</v>
      </c>
      <c r="D1411" s="520" t="s">
        <v>15</v>
      </c>
      <c r="E1411" s="102"/>
      <c r="F1411" s="517">
        <f t="array" ref="F1411">E1411*C1411</f>
        <v>0</v>
      </c>
      <c r="G1411" s="257"/>
      <c r="H1411" s="257"/>
    </row>
    <row r="1412" spans="1:8" x14ac:dyDescent="0.25">
      <c r="A1412" s="519">
        <v>6.2</v>
      </c>
      <c r="B1412" s="518" t="s">
        <v>480</v>
      </c>
      <c r="C1412" s="77">
        <v>1</v>
      </c>
      <c r="D1412" s="520" t="s">
        <v>15</v>
      </c>
      <c r="E1412" s="102"/>
      <c r="F1412" s="517">
        <f t="array" ref="F1412">E1412*C1412</f>
        <v>0</v>
      </c>
      <c r="G1412" s="257"/>
      <c r="H1412" s="257"/>
    </row>
    <row r="1413" spans="1:8" x14ac:dyDescent="0.25">
      <c r="A1413" s="519">
        <v>6.3</v>
      </c>
      <c r="B1413" s="518" t="s">
        <v>481</v>
      </c>
      <c r="C1413" s="77">
        <v>1</v>
      </c>
      <c r="D1413" s="520" t="s">
        <v>15</v>
      </c>
      <c r="E1413" s="102"/>
      <c r="F1413" s="517">
        <f t="array" ref="F1413">E1413*C1413</f>
        <v>0</v>
      </c>
      <c r="G1413" s="257"/>
      <c r="H1413" s="257"/>
    </row>
    <row r="1414" spans="1:8" x14ac:dyDescent="0.25">
      <c r="A1414" s="519">
        <v>6.4</v>
      </c>
      <c r="B1414" s="518" t="s">
        <v>482</v>
      </c>
      <c r="C1414" s="77">
        <v>1</v>
      </c>
      <c r="D1414" s="520" t="s">
        <v>15</v>
      </c>
      <c r="E1414" s="102"/>
      <c r="F1414" s="517">
        <f t="array" ref="F1414">E1414*C1414</f>
        <v>0</v>
      </c>
      <c r="G1414" s="257"/>
      <c r="H1414" s="257"/>
    </row>
    <row r="1415" spans="1:8" x14ac:dyDescent="0.25">
      <c r="A1415" s="522"/>
      <c r="B1415" s="68"/>
      <c r="C1415" s="77"/>
      <c r="D1415" s="68"/>
      <c r="E1415" s="109"/>
      <c r="F1415" s="517"/>
      <c r="G1415" s="257"/>
      <c r="H1415" s="257"/>
    </row>
    <row r="1416" spans="1:8" x14ac:dyDescent="0.25">
      <c r="A1416" s="512" t="s">
        <v>103</v>
      </c>
      <c r="B1416" s="513" t="s">
        <v>483</v>
      </c>
      <c r="C1416" s="77"/>
      <c r="D1416" s="105"/>
      <c r="E1416" s="104"/>
      <c r="F1416" s="517"/>
      <c r="G1416" s="257"/>
      <c r="H1416" s="257"/>
    </row>
    <row r="1417" spans="1:8" x14ac:dyDescent="0.25">
      <c r="A1417" s="512" t="s">
        <v>105</v>
      </c>
      <c r="B1417" s="513" t="s">
        <v>484</v>
      </c>
      <c r="C1417" s="77"/>
      <c r="D1417" s="105"/>
      <c r="E1417" s="104"/>
      <c r="F1417" s="517"/>
      <c r="G1417" s="257"/>
      <c r="H1417" s="257"/>
    </row>
    <row r="1418" spans="1:8" x14ac:dyDescent="0.25">
      <c r="A1418" s="480" t="s">
        <v>1281</v>
      </c>
      <c r="B1418" s="484" t="s">
        <v>278</v>
      </c>
      <c r="C1418" s="77">
        <f>+C1420/1.4</f>
        <v>679.02</v>
      </c>
      <c r="D1418" s="18" t="s">
        <v>129</v>
      </c>
      <c r="E1418" s="102"/>
      <c r="F1418" s="517">
        <f t="array" ref="F1418">C1418*E1418</f>
        <v>0</v>
      </c>
      <c r="G1418" s="257"/>
      <c r="H1418" s="257"/>
    </row>
    <row r="1419" spans="1:8" x14ac:dyDescent="0.25">
      <c r="A1419" s="480" t="s">
        <v>1282</v>
      </c>
      <c r="B1419" s="518" t="s">
        <v>1283</v>
      </c>
      <c r="C1419" s="77">
        <f>2500*0.65*0.45</f>
        <v>731.25</v>
      </c>
      <c r="D1419" s="18" t="s">
        <v>31</v>
      </c>
      <c r="E1419" s="102"/>
      <c r="F1419" s="517">
        <f>C1419*E1419</f>
        <v>0</v>
      </c>
      <c r="G1419" s="257"/>
      <c r="H1419" s="257"/>
    </row>
    <row r="1420" spans="1:8" ht="25.5" x14ac:dyDescent="0.25">
      <c r="A1420" s="480" t="s">
        <v>1284</v>
      </c>
      <c r="B1420" s="518" t="s">
        <v>63</v>
      </c>
      <c r="C1420" s="77">
        <f>+C1419*1.3</f>
        <v>950.63</v>
      </c>
      <c r="D1420" s="18" t="s">
        <v>129</v>
      </c>
      <c r="E1420" s="102"/>
      <c r="F1420" s="517">
        <f>C1420*E1420</f>
        <v>0</v>
      </c>
      <c r="G1420" s="257"/>
      <c r="H1420" s="257"/>
    </row>
    <row r="1421" spans="1:8" x14ac:dyDescent="0.25">
      <c r="A1421" s="480"/>
      <c r="B1421" s="96"/>
      <c r="C1421" s="77"/>
      <c r="D1421" s="523"/>
      <c r="E1421" s="102"/>
      <c r="F1421" s="517"/>
      <c r="G1421" s="257"/>
      <c r="H1421" s="257"/>
    </row>
    <row r="1422" spans="1:8" x14ac:dyDescent="0.25">
      <c r="A1422" s="512" t="s">
        <v>137</v>
      </c>
      <c r="B1422" s="513" t="s">
        <v>212</v>
      </c>
      <c r="C1422" s="77"/>
      <c r="D1422" s="105"/>
      <c r="E1422" s="102"/>
      <c r="F1422" s="517"/>
      <c r="G1422" s="257"/>
      <c r="H1422" s="257"/>
    </row>
    <row r="1423" spans="1:8" x14ac:dyDescent="0.25">
      <c r="A1423" s="480" t="s">
        <v>731</v>
      </c>
      <c r="B1423" s="518" t="s">
        <v>1285</v>
      </c>
      <c r="C1423" s="77">
        <f>2500*0.6*0.4</f>
        <v>600</v>
      </c>
      <c r="D1423" s="18" t="s">
        <v>129</v>
      </c>
      <c r="E1423" s="102"/>
      <c r="F1423" s="517">
        <f>C1423*E1423</f>
        <v>0</v>
      </c>
      <c r="G1423" s="257"/>
      <c r="H1423" s="257"/>
    </row>
    <row r="1424" spans="1:8" x14ac:dyDescent="0.25">
      <c r="A1424" s="480" t="s">
        <v>732</v>
      </c>
      <c r="B1424" s="518" t="s">
        <v>1286</v>
      </c>
      <c r="C1424" s="77">
        <v>102.04</v>
      </c>
      <c r="D1424" s="18" t="s">
        <v>129</v>
      </c>
      <c r="E1424" s="102"/>
      <c r="F1424" s="517">
        <f>C1424*E1424</f>
        <v>0</v>
      </c>
      <c r="G1424" s="257"/>
      <c r="H1424" s="257"/>
    </row>
    <row r="1425" spans="1:8" x14ac:dyDescent="0.25">
      <c r="A1425" s="480" t="s">
        <v>733</v>
      </c>
      <c r="B1425" s="518" t="s">
        <v>1287</v>
      </c>
      <c r="C1425" s="77">
        <f>2500*0.2*0.25</f>
        <v>125</v>
      </c>
      <c r="D1425" s="18" t="s">
        <v>129</v>
      </c>
      <c r="E1425" s="102"/>
      <c r="F1425" s="517">
        <f>C1425*E1425</f>
        <v>0</v>
      </c>
      <c r="G1425" s="257"/>
      <c r="H1425" s="257"/>
    </row>
    <row r="1426" spans="1:8" x14ac:dyDescent="0.25">
      <c r="A1426" s="524"/>
      <c r="B1426" s="525"/>
      <c r="C1426" s="77"/>
      <c r="D1426" s="523"/>
      <c r="E1426" s="102"/>
      <c r="F1426" s="517"/>
      <c r="G1426" s="257"/>
      <c r="H1426" s="257"/>
    </row>
    <row r="1427" spans="1:8" x14ac:dyDescent="0.25">
      <c r="A1427" s="512" t="s">
        <v>203</v>
      </c>
      <c r="B1427" s="513" t="s">
        <v>213</v>
      </c>
      <c r="C1427" s="104"/>
      <c r="D1427" s="105"/>
      <c r="E1427" s="102"/>
      <c r="F1427" s="517"/>
      <c r="G1427" s="257"/>
      <c r="H1427" s="257"/>
    </row>
    <row r="1428" spans="1:8" x14ac:dyDescent="0.25">
      <c r="A1428" s="480" t="s">
        <v>737</v>
      </c>
      <c r="B1428" s="518" t="s">
        <v>1288</v>
      </c>
      <c r="C1428" s="77">
        <f>2500*12*0.23</f>
        <v>6900</v>
      </c>
      <c r="D1428" s="43" t="s">
        <v>60</v>
      </c>
      <c r="E1428" s="102"/>
      <c r="F1428" s="517">
        <f>C1428*E1428</f>
        <v>0</v>
      </c>
      <c r="G1428" s="257"/>
      <c r="H1428" s="257"/>
    </row>
    <row r="1429" spans="1:8" x14ac:dyDescent="0.25">
      <c r="A1429" s="526"/>
      <c r="B1429" s="110" t="s">
        <v>1352</v>
      </c>
      <c r="C1429" s="527"/>
      <c r="D1429" s="301"/>
      <c r="E1429" s="301"/>
      <c r="F1429" s="528">
        <f>SUBTOTAL(109,F1388:F1428)</f>
        <v>0</v>
      </c>
      <c r="G1429" s="257"/>
      <c r="H1429" s="257"/>
    </row>
    <row r="1430" spans="1:8" x14ac:dyDescent="0.25">
      <c r="A1430" s="58"/>
      <c r="B1430" s="295"/>
      <c r="C1430" s="295"/>
      <c r="D1430" s="58"/>
      <c r="E1430" s="100"/>
      <c r="F1430" s="384"/>
      <c r="G1430" s="257"/>
      <c r="H1430" s="257"/>
    </row>
    <row r="1431" spans="1:8" s="253" customFormat="1" x14ac:dyDescent="0.25">
      <c r="A1431" s="529" t="s">
        <v>470</v>
      </c>
      <c r="B1431" s="230" t="s">
        <v>1678</v>
      </c>
      <c r="C1431" s="227"/>
      <c r="D1431" s="207"/>
      <c r="E1431" s="228"/>
      <c r="F1431" s="408"/>
      <c r="G1431" s="257"/>
      <c r="H1431" s="257"/>
    </row>
    <row r="1432" spans="1:8" x14ac:dyDescent="0.25">
      <c r="A1432" s="58"/>
      <c r="B1432" s="99"/>
      <c r="C1432" s="99"/>
      <c r="D1432" s="58"/>
      <c r="E1432" s="100"/>
      <c r="F1432" s="384"/>
      <c r="G1432" s="257"/>
      <c r="H1432" s="257"/>
    </row>
    <row r="1433" spans="1:8" s="255" customFormat="1" x14ac:dyDescent="0.25">
      <c r="A1433" s="113" t="s">
        <v>9</v>
      </c>
      <c r="B1433" s="103" t="s">
        <v>1297</v>
      </c>
      <c r="C1433" s="104"/>
      <c r="D1433" s="111"/>
      <c r="E1433" s="104"/>
      <c r="F1433" s="113"/>
      <c r="G1433" s="257"/>
      <c r="H1433" s="257"/>
    </row>
    <row r="1434" spans="1:8" x14ac:dyDescent="0.25">
      <c r="A1434" s="123" t="s">
        <v>11</v>
      </c>
      <c r="B1434" s="101" t="s">
        <v>486</v>
      </c>
      <c r="C1434" s="102">
        <v>22381.13</v>
      </c>
      <c r="D1434" s="43" t="s">
        <v>60</v>
      </c>
      <c r="E1434" s="102"/>
      <c r="F1434" s="530">
        <f t="array" ref="F1434">E1434*C1434</f>
        <v>0</v>
      </c>
      <c r="G1434" s="257"/>
      <c r="H1434" s="257"/>
    </row>
    <row r="1435" spans="1:8" x14ac:dyDescent="0.25">
      <c r="A1435" s="123" t="s">
        <v>13</v>
      </c>
      <c r="B1435" s="101" t="s">
        <v>487</v>
      </c>
      <c r="C1435" s="102">
        <v>19461.849999999999</v>
      </c>
      <c r="D1435" s="43" t="s">
        <v>60</v>
      </c>
      <c r="E1435" s="102"/>
      <c r="F1435" s="530">
        <f t="array" ref="F1435">E1435*C1435</f>
        <v>0</v>
      </c>
      <c r="G1435" s="257"/>
      <c r="H1435" s="257"/>
    </row>
    <row r="1436" spans="1:8" x14ac:dyDescent="0.25">
      <c r="A1436" s="123" t="s">
        <v>16</v>
      </c>
      <c r="B1436" s="101" t="s">
        <v>488</v>
      </c>
      <c r="C1436" s="102">
        <v>175156.65</v>
      </c>
      <c r="D1436" s="107" t="s">
        <v>74</v>
      </c>
      <c r="E1436" s="102"/>
      <c r="F1436" s="530">
        <f t="array" ref="F1436">E1436*C1436</f>
        <v>0</v>
      </c>
      <c r="G1436" s="257"/>
      <c r="H1436" s="257"/>
    </row>
    <row r="1437" spans="1:8" x14ac:dyDescent="0.25">
      <c r="A1437" s="113"/>
      <c r="B1437" s="91"/>
      <c r="C1437" s="102"/>
      <c r="D1437" s="112"/>
      <c r="E1437" s="102"/>
      <c r="F1437" s="123"/>
      <c r="G1437" s="257"/>
      <c r="H1437" s="257"/>
    </row>
    <row r="1438" spans="1:8" s="255" customFormat="1" x14ac:dyDescent="0.25">
      <c r="A1438" s="113" t="s">
        <v>20</v>
      </c>
      <c r="B1438" s="103" t="s">
        <v>1298</v>
      </c>
      <c r="C1438" s="104"/>
      <c r="D1438" s="111"/>
      <c r="E1438" s="104"/>
      <c r="F1438" s="113"/>
      <c r="G1438" s="257"/>
      <c r="H1438" s="257"/>
    </row>
    <row r="1439" spans="1:8" x14ac:dyDescent="0.25">
      <c r="A1439" s="123" t="s">
        <v>22</v>
      </c>
      <c r="B1439" s="101" t="s">
        <v>489</v>
      </c>
      <c r="C1439" s="102">
        <v>2300</v>
      </c>
      <c r="D1439" s="107" t="s">
        <v>74</v>
      </c>
      <c r="E1439" s="102"/>
      <c r="F1439" s="530">
        <f t="array" ref="F1439">E1439*C1439</f>
        <v>0</v>
      </c>
      <c r="G1439" s="257"/>
      <c r="H1439" s="257"/>
    </row>
    <row r="1440" spans="1:8" x14ac:dyDescent="0.25">
      <c r="A1440" s="123" t="s">
        <v>24</v>
      </c>
      <c r="B1440" s="101" t="s">
        <v>490</v>
      </c>
      <c r="C1440" s="102">
        <v>2300</v>
      </c>
      <c r="D1440" s="107" t="s">
        <v>74</v>
      </c>
      <c r="E1440" s="102"/>
      <c r="F1440" s="530">
        <f t="array" ref="F1440">E1440*C1440</f>
        <v>0</v>
      </c>
      <c r="G1440" s="257"/>
      <c r="H1440" s="257"/>
    </row>
    <row r="1441" spans="1:8" x14ac:dyDescent="0.25">
      <c r="A1441" s="123" t="s">
        <v>26</v>
      </c>
      <c r="B1441" s="101" t="s">
        <v>491</v>
      </c>
      <c r="C1441" s="102">
        <v>2300</v>
      </c>
      <c r="D1441" s="107" t="s">
        <v>74</v>
      </c>
      <c r="E1441" s="102"/>
      <c r="F1441" s="530">
        <f t="array" ref="F1441">E1441*C1441</f>
        <v>0</v>
      </c>
      <c r="G1441" s="257"/>
      <c r="H1441" s="257"/>
    </row>
    <row r="1442" spans="1:8" x14ac:dyDescent="0.25">
      <c r="A1442" s="123" t="s">
        <v>29</v>
      </c>
      <c r="B1442" s="101" t="s">
        <v>492</v>
      </c>
      <c r="C1442" s="102">
        <v>2300</v>
      </c>
      <c r="D1442" s="107" t="s">
        <v>74</v>
      </c>
      <c r="E1442" s="102"/>
      <c r="F1442" s="530">
        <f t="array" ref="F1442">E1442*C1442</f>
        <v>0</v>
      </c>
      <c r="G1442" s="257"/>
      <c r="H1442" s="257"/>
    </row>
    <row r="1443" spans="1:8" x14ac:dyDescent="0.25">
      <c r="A1443" s="123" t="s">
        <v>32</v>
      </c>
      <c r="B1443" s="101" t="s">
        <v>493</v>
      </c>
      <c r="C1443" s="102">
        <v>2300</v>
      </c>
      <c r="D1443" s="107" t="s">
        <v>74</v>
      </c>
      <c r="E1443" s="102"/>
      <c r="F1443" s="530">
        <f t="array" ref="F1443">E1443*C1443</f>
        <v>0</v>
      </c>
      <c r="G1443" s="257"/>
      <c r="H1443" s="257"/>
    </row>
    <row r="1444" spans="1:8" x14ac:dyDescent="0.25">
      <c r="A1444" s="123" t="s">
        <v>35</v>
      </c>
      <c r="B1444" s="101" t="s">
        <v>494</v>
      </c>
      <c r="C1444" s="102">
        <v>2300</v>
      </c>
      <c r="D1444" s="107" t="s">
        <v>74</v>
      </c>
      <c r="E1444" s="102"/>
      <c r="F1444" s="530">
        <f t="array" ref="F1444">E1444*C1444</f>
        <v>0</v>
      </c>
      <c r="G1444" s="257"/>
      <c r="H1444" s="257"/>
    </row>
    <row r="1445" spans="1:8" x14ac:dyDescent="0.25">
      <c r="A1445" s="123" t="s">
        <v>37</v>
      </c>
      <c r="B1445" s="101" t="s">
        <v>495</v>
      </c>
      <c r="C1445" s="102">
        <v>2300</v>
      </c>
      <c r="D1445" s="107" t="s">
        <v>74</v>
      </c>
      <c r="E1445" s="102"/>
      <c r="F1445" s="530">
        <f t="array" ref="F1445">E1445*C1445</f>
        <v>0</v>
      </c>
      <c r="G1445" s="257"/>
      <c r="H1445" s="257"/>
    </row>
    <row r="1446" spans="1:8" x14ac:dyDescent="0.25">
      <c r="A1446" s="403" t="s">
        <v>39</v>
      </c>
      <c r="B1446" s="531" t="s">
        <v>496</v>
      </c>
      <c r="C1446" s="532">
        <v>5000</v>
      </c>
      <c r="D1446" s="533" t="s">
        <v>74</v>
      </c>
      <c r="E1446" s="532"/>
      <c r="F1446" s="534">
        <f t="array" ref="F1446">E1446*C1446</f>
        <v>0</v>
      </c>
      <c r="G1446" s="257"/>
      <c r="H1446" s="257"/>
    </row>
    <row r="1447" spans="1:8" x14ac:dyDescent="0.25">
      <c r="A1447" s="123" t="s">
        <v>497</v>
      </c>
      <c r="B1447" s="101" t="s">
        <v>498</v>
      </c>
      <c r="C1447" s="102">
        <v>2300</v>
      </c>
      <c r="D1447" s="107" t="s">
        <v>74</v>
      </c>
      <c r="E1447" s="102"/>
      <c r="F1447" s="530">
        <f t="array" ref="F1447">E1447*C1447</f>
        <v>0</v>
      </c>
      <c r="G1447" s="257"/>
      <c r="H1447" s="257"/>
    </row>
    <row r="1448" spans="1:8" x14ac:dyDescent="0.25">
      <c r="A1448" s="123" t="s">
        <v>499</v>
      </c>
      <c r="B1448" s="101" t="s">
        <v>500</v>
      </c>
      <c r="C1448" s="102">
        <v>1050</v>
      </c>
      <c r="D1448" s="107" t="s">
        <v>74</v>
      </c>
      <c r="E1448" s="102"/>
      <c r="F1448" s="530">
        <f t="array" ref="F1448">E1448*C1448</f>
        <v>0</v>
      </c>
      <c r="G1448" s="257"/>
      <c r="H1448" s="257"/>
    </row>
    <row r="1449" spans="1:8" x14ac:dyDescent="0.25">
      <c r="A1449" s="123" t="s">
        <v>501</v>
      </c>
      <c r="B1449" s="101" t="s">
        <v>502</v>
      </c>
      <c r="C1449" s="102">
        <f t="array" ref="C1449">23938.38+5000+14383</f>
        <v>43321.38</v>
      </c>
      <c r="D1449" s="43" t="s">
        <v>60</v>
      </c>
      <c r="E1449" s="102"/>
      <c r="F1449" s="530">
        <f t="array" ref="F1449">E1449*C1449</f>
        <v>0</v>
      </c>
      <c r="G1449" s="257"/>
      <c r="H1449" s="257"/>
    </row>
    <row r="1450" spans="1:8" x14ac:dyDescent="0.25">
      <c r="A1450" s="123"/>
      <c r="B1450" s="101"/>
      <c r="C1450" s="102"/>
      <c r="D1450" s="107"/>
      <c r="E1450" s="102"/>
      <c r="F1450" s="530"/>
      <c r="G1450" s="257"/>
      <c r="H1450" s="257"/>
    </row>
    <row r="1451" spans="1:8" s="255" customFormat="1" x14ac:dyDescent="0.25">
      <c r="A1451" s="113">
        <v>3</v>
      </c>
      <c r="B1451" s="103" t="s">
        <v>1299</v>
      </c>
      <c r="C1451" s="102">
        <f t="array" ref="C1451">(C1449/2)/100</f>
        <v>216.61</v>
      </c>
      <c r="D1451" s="107" t="s">
        <v>74</v>
      </c>
      <c r="E1451" s="102"/>
      <c r="F1451" s="530">
        <f t="array" ref="F1451">E1451*C1451</f>
        <v>0</v>
      </c>
      <c r="G1451" s="257"/>
      <c r="H1451" s="257"/>
    </row>
    <row r="1452" spans="1:8" x14ac:dyDescent="0.25">
      <c r="A1452" s="113"/>
      <c r="B1452" s="101"/>
      <c r="C1452" s="91"/>
      <c r="D1452" s="112"/>
      <c r="E1452" s="113"/>
      <c r="F1452" s="113"/>
      <c r="G1452" s="257"/>
      <c r="H1452" s="257"/>
    </row>
    <row r="1453" spans="1:8" x14ac:dyDescent="0.25">
      <c r="A1453" s="113">
        <v>4</v>
      </c>
      <c r="B1453" s="103" t="s">
        <v>1300</v>
      </c>
      <c r="C1453" s="91"/>
      <c r="D1453" s="112"/>
      <c r="E1453" s="113"/>
      <c r="F1453" s="113"/>
      <c r="G1453" s="257"/>
      <c r="H1453" s="257"/>
    </row>
    <row r="1454" spans="1:8" ht="25.5" x14ac:dyDescent="0.25">
      <c r="A1454" s="123" t="s">
        <v>68</v>
      </c>
      <c r="B1454" s="101" t="s">
        <v>503</v>
      </c>
      <c r="C1454" s="102">
        <v>1</v>
      </c>
      <c r="D1454" s="107" t="s">
        <v>15</v>
      </c>
      <c r="E1454" s="102"/>
      <c r="F1454" s="530">
        <f t="array" ref="F1454">E1454*C1454</f>
        <v>0</v>
      </c>
      <c r="G1454" s="257"/>
      <c r="H1454" s="257"/>
    </row>
    <row r="1455" spans="1:8" x14ac:dyDescent="0.25">
      <c r="A1455" s="526"/>
      <c r="B1455" s="110" t="s">
        <v>1280</v>
      </c>
      <c r="C1455" s="303"/>
      <c r="D1455" s="301"/>
      <c r="E1455" s="301"/>
      <c r="F1455" s="535">
        <f>SUM(F1431:F1454)</f>
        <v>0</v>
      </c>
      <c r="G1455" s="257"/>
      <c r="H1455" s="257"/>
    </row>
    <row r="1456" spans="1:8" x14ac:dyDescent="0.25">
      <c r="A1456" s="397"/>
      <c r="B1456" s="302"/>
      <c r="C1456" s="91"/>
      <c r="D1456" s="112"/>
      <c r="E1456" s="113"/>
      <c r="F1456" s="536"/>
      <c r="G1456" s="257"/>
      <c r="H1456" s="257"/>
    </row>
    <row r="1457" spans="1:8" s="253" customFormat="1" ht="25.5" x14ac:dyDescent="0.25">
      <c r="A1457" s="529" t="s">
        <v>472</v>
      </c>
      <c r="B1457" s="231" t="s">
        <v>1550</v>
      </c>
      <c r="C1457" s="227"/>
      <c r="D1457" s="207"/>
      <c r="E1457" s="228"/>
      <c r="F1457" s="408"/>
      <c r="G1457" s="257"/>
      <c r="H1457" s="257"/>
    </row>
    <row r="1458" spans="1:8" s="253" customFormat="1" x14ac:dyDescent="0.25">
      <c r="A1458" s="537"/>
      <c r="B1458" s="231"/>
      <c r="C1458" s="227"/>
      <c r="D1458" s="207"/>
      <c r="E1458" s="228"/>
      <c r="F1458" s="408"/>
      <c r="G1458" s="257"/>
      <c r="H1458" s="257"/>
    </row>
    <row r="1459" spans="1:8" s="255" customFormat="1" x14ac:dyDescent="0.25">
      <c r="A1459" s="113" t="s">
        <v>9</v>
      </c>
      <c r="B1459" s="103" t="s">
        <v>505</v>
      </c>
      <c r="C1459" s="104"/>
      <c r="D1459" s="111"/>
      <c r="E1459" s="104"/>
      <c r="F1459" s="113"/>
      <c r="G1459" s="257"/>
      <c r="H1459" s="257"/>
    </row>
    <row r="1460" spans="1:8" x14ac:dyDescent="0.25">
      <c r="A1460" s="123" t="s">
        <v>11</v>
      </c>
      <c r="B1460" s="101" t="s">
        <v>506</v>
      </c>
      <c r="C1460" s="102">
        <v>1</v>
      </c>
      <c r="D1460" s="107" t="s">
        <v>119</v>
      </c>
      <c r="E1460" s="102"/>
      <c r="F1460" s="530">
        <f t="shared" ref="F1460:F1469" si="53">ROUND(E1460*C1460,2)</f>
        <v>0</v>
      </c>
      <c r="G1460" s="257"/>
      <c r="H1460" s="257"/>
    </row>
    <row r="1461" spans="1:8" s="255" customFormat="1" x14ac:dyDescent="0.25">
      <c r="A1461" s="113"/>
      <c r="B1461" s="103"/>
      <c r="C1461" s="104"/>
      <c r="D1461" s="111"/>
      <c r="E1461" s="104"/>
      <c r="F1461" s="113"/>
      <c r="G1461" s="257"/>
      <c r="H1461" s="257"/>
    </row>
    <row r="1462" spans="1:8" s="255" customFormat="1" x14ac:dyDescent="0.25">
      <c r="A1462" s="113" t="s">
        <v>20</v>
      </c>
      <c r="B1462" s="103" t="s">
        <v>84</v>
      </c>
      <c r="C1462" s="104"/>
      <c r="D1462" s="111"/>
      <c r="E1462" s="104"/>
      <c r="F1462" s="113"/>
      <c r="G1462" s="257"/>
      <c r="H1462" s="257"/>
    </row>
    <row r="1463" spans="1:8" x14ac:dyDescent="0.25">
      <c r="A1463" s="123" t="s">
        <v>22</v>
      </c>
      <c r="B1463" s="101" t="s">
        <v>507</v>
      </c>
      <c r="C1463" s="102">
        <v>120.46</v>
      </c>
      <c r="D1463" s="107" t="s">
        <v>129</v>
      </c>
      <c r="E1463" s="102"/>
      <c r="F1463" s="530">
        <f t="shared" si="53"/>
        <v>0</v>
      </c>
      <c r="G1463" s="257"/>
      <c r="H1463" s="257"/>
    </row>
    <row r="1464" spans="1:8" x14ac:dyDescent="0.25">
      <c r="A1464" s="123" t="s">
        <v>24</v>
      </c>
      <c r="B1464" s="101" t="s">
        <v>508</v>
      </c>
      <c r="C1464" s="102">
        <v>156.59</v>
      </c>
      <c r="D1464" s="107" t="s">
        <v>28</v>
      </c>
      <c r="E1464" s="102"/>
      <c r="F1464" s="530">
        <f t="shared" si="53"/>
        <v>0</v>
      </c>
      <c r="G1464" s="257"/>
      <c r="H1464" s="257"/>
    </row>
    <row r="1465" spans="1:8" x14ac:dyDescent="0.25">
      <c r="A1465" s="123">
        <f t="shared" ref="A1465:A1469" si="54">+A1464+0.01</f>
        <v>2.21</v>
      </c>
      <c r="B1465" s="101" t="s">
        <v>509</v>
      </c>
      <c r="C1465" s="102">
        <v>156.59</v>
      </c>
      <c r="D1465" s="107" t="s">
        <v>31</v>
      </c>
      <c r="E1465" s="102"/>
      <c r="F1465" s="530">
        <f t="shared" si="53"/>
        <v>0</v>
      </c>
      <c r="G1465" s="257"/>
      <c r="H1465" s="257"/>
    </row>
    <row r="1466" spans="1:8" x14ac:dyDescent="0.25">
      <c r="A1466" s="123">
        <f t="shared" si="54"/>
        <v>2.2200000000000002</v>
      </c>
      <c r="B1466" s="101" t="s">
        <v>510</v>
      </c>
      <c r="C1466" s="102">
        <v>60</v>
      </c>
      <c r="D1466" s="107" t="s">
        <v>31</v>
      </c>
      <c r="E1466" s="102"/>
      <c r="F1466" s="530">
        <f t="shared" si="53"/>
        <v>0</v>
      </c>
      <c r="G1466" s="257"/>
      <c r="H1466" s="257"/>
    </row>
    <row r="1467" spans="1:8" x14ac:dyDescent="0.25">
      <c r="A1467" s="123">
        <f t="shared" si="54"/>
        <v>2.23</v>
      </c>
      <c r="B1467" s="101" t="s">
        <v>511</v>
      </c>
      <c r="C1467" s="102">
        <v>8</v>
      </c>
      <c r="D1467" s="107" t="s">
        <v>1132</v>
      </c>
      <c r="E1467" s="102"/>
      <c r="F1467" s="530">
        <f t="shared" si="53"/>
        <v>0</v>
      </c>
      <c r="G1467" s="257"/>
      <c r="H1467" s="257"/>
    </row>
    <row r="1468" spans="1:8" x14ac:dyDescent="0.25">
      <c r="A1468" s="123">
        <f t="shared" si="54"/>
        <v>2.2400000000000002</v>
      </c>
      <c r="B1468" s="101" t="s">
        <v>512</v>
      </c>
      <c r="C1468" s="102">
        <v>2</v>
      </c>
      <c r="D1468" s="107" t="s">
        <v>1302</v>
      </c>
      <c r="E1468" s="102"/>
      <c r="F1468" s="530">
        <f t="shared" si="53"/>
        <v>0</v>
      </c>
      <c r="G1468" s="257"/>
      <c r="H1468" s="257"/>
    </row>
    <row r="1469" spans="1:8" x14ac:dyDescent="0.25">
      <c r="A1469" s="123">
        <f t="shared" si="54"/>
        <v>2.25</v>
      </c>
      <c r="B1469" s="101" t="s">
        <v>513</v>
      </c>
      <c r="C1469" s="102">
        <v>30.6</v>
      </c>
      <c r="D1469" s="107" t="s">
        <v>31</v>
      </c>
      <c r="E1469" s="102"/>
      <c r="F1469" s="530">
        <f t="shared" si="53"/>
        <v>0</v>
      </c>
      <c r="G1469" s="257"/>
      <c r="H1469" s="257"/>
    </row>
    <row r="1470" spans="1:8" x14ac:dyDescent="0.25">
      <c r="A1470" s="113"/>
      <c r="B1470" s="101"/>
      <c r="C1470" s="91"/>
      <c r="D1470" s="112"/>
      <c r="E1470" s="113"/>
      <c r="F1470" s="113"/>
      <c r="G1470" s="257"/>
      <c r="H1470" s="257"/>
    </row>
    <row r="1471" spans="1:8" x14ac:dyDescent="0.25">
      <c r="A1471" s="113">
        <v>3</v>
      </c>
      <c r="B1471" s="103" t="s">
        <v>514</v>
      </c>
      <c r="C1471" s="102"/>
      <c r="D1471" s="107"/>
      <c r="E1471" s="102"/>
      <c r="F1471" s="123"/>
      <c r="G1471" s="257"/>
      <c r="H1471" s="257"/>
    </row>
    <row r="1472" spans="1:8" x14ac:dyDescent="0.25">
      <c r="A1472" s="123">
        <v>3.1</v>
      </c>
      <c r="B1472" s="101" t="s">
        <v>515</v>
      </c>
      <c r="C1472" s="102">
        <v>6.97</v>
      </c>
      <c r="D1472" s="107" t="s">
        <v>129</v>
      </c>
      <c r="E1472" s="102"/>
      <c r="F1472" s="530">
        <f>ROUND(E1472*C1472,2)</f>
        <v>0</v>
      </c>
      <c r="G1472" s="257"/>
      <c r="H1472" s="257"/>
    </row>
    <row r="1473" spans="1:8" x14ac:dyDescent="0.25">
      <c r="A1473" s="123">
        <v>3.2</v>
      </c>
      <c r="B1473" s="101" t="s">
        <v>516</v>
      </c>
      <c r="C1473" s="102">
        <v>1.82</v>
      </c>
      <c r="D1473" s="107" t="s">
        <v>129</v>
      </c>
      <c r="E1473" s="102"/>
      <c r="F1473" s="530">
        <f>ROUND(E1473*C1473,2)</f>
        <v>0</v>
      </c>
      <c r="G1473" s="257"/>
      <c r="H1473" s="257"/>
    </row>
    <row r="1474" spans="1:8" x14ac:dyDescent="0.25">
      <c r="A1474" s="113"/>
      <c r="B1474" s="101"/>
      <c r="C1474" s="102"/>
      <c r="D1474" s="107"/>
      <c r="E1474" s="102"/>
      <c r="F1474" s="530"/>
      <c r="G1474" s="257"/>
      <c r="H1474" s="257"/>
    </row>
    <row r="1475" spans="1:8" x14ac:dyDescent="0.25">
      <c r="A1475" s="113">
        <v>4</v>
      </c>
      <c r="B1475" s="103" t="s">
        <v>1303</v>
      </c>
      <c r="C1475" s="102"/>
      <c r="D1475" s="107"/>
      <c r="E1475" s="102"/>
      <c r="F1475" s="123"/>
      <c r="G1475" s="257"/>
      <c r="H1475" s="257"/>
    </row>
    <row r="1476" spans="1:8" ht="25.5" x14ac:dyDescent="0.25">
      <c r="A1476" s="123">
        <f>+A1475+0.1</f>
        <v>4.0999999999999996</v>
      </c>
      <c r="B1476" s="94" t="s">
        <v>1304</v>
      </c>
      <c r="C1476" s="102">
        <v>23.7</v>
      </c>
      <c r="D1476" s="107" t="s">
        <v>129</v>
      </c>
      <c r="E1476" s="102"/>
      <c r="F1476" s="530">
        <f t="shared" ref="F1476:F1486" si="55">ROUND(E1476*C1476,2)</f>
        <v>0</v>
      </c>
      <c r="G1476" s="257"/>
      <c r="H1476" s="257"/>
    </row>
    <row r="1477" spans="1:8" ht="25.5" x14ac:dyDescent="0.25">
      <c r="A1477" s="123">
        <f>+A1476+0.1</f>
        <v>4.2</v>
      </c>
      <c r="B1477" s="94" t="s">
        <v>1305</v>
      </c>
      <c r="C1477" s="102">
        <v>4.0999999999999996</v>
      </c>
      <c r="D1477" s="107" t="s">
        <v>129</v>
      </c>
      <c r="E1477" s="102"/>
      <c r="F1477" s="530">
        <f t="shared" si="55"/>
        <v>0</v>
      </c>
      <c r="G1477" s="257"/>
      <c r="H1477" s="257"/>
    </row>
    <row r="1478" spans="1:8" ht="25.5" x14ac:dyDescent="0.25">
      <c r="A1478" s="123">
        <f>+A1477+0.1</f>
        <v>4.3</v>
      </c>
      <c r="B1478" s="94" t="s">
        <v>1306</v>
      </c>
      <c r="C1478" s="102">
        <v>22</v>
      </c>
      <c r="D1478" s="107" t="s">
        <v>129</v>
      </c>
      <c r="E1478" s="102"/>
      <c r="F1478" s="530">
        <f t="shared" si="55"/>
        <v>0</v>
      </c>
      <c r="G1478" s="257"/>
      <c r="H1478" s="257"/>
    </row>
    <row r="1479" spans="1:8" ht="25.5" x14ac:dyDescent="0.25">
      <c r="A1479" s="123">
        <f>+A1478+0.1</f>
        <v>4.4000000000000004</v>
      </c>
      <c r="B1479" s="94" t="s">
        <v>1307</v>
      </c>
      <c r="C1479" s="102">
        <v>8.2100000000000009</v>
      </c>
      <c r="D1479" s="107" t="s">
        <v>129</v>
      </c>
      <c r="E1479" s="102"/>
      <c r="F1479" s="530">
        <f t="shared" si="55"/>
        <v>0</v>
      </c>
      <c r="G1479" s="257"/>
      <c r="H1479" s="257"/>
    </row>
    <row r="1480" spans="1:8" x14ac:dyDescent="0.25">
      <c r="A1480" s="123">
        <f>+A1479+0.1</f>
        <v>4.5</v>
      </c>
      <c r="B1480" s="94" t="s">
        <v>1308</v>
      </c>
      <c r="C1480" s="102">
        <v>1.36</v>
      </c>
      <c r="D1480" s="107" t="s">
        <v>129</v>
      </c>
      <c r="E1480" s="102"/>
      <c r="F1480" s="530">
        <f t="shared" si="55"/>
        <v>0</v>
      </c>
      <c r="G1480" s="257"/>
      <c r="H1480" s="257"/>
    </row>
    <row r="1481" spans="1:8" x14ac:dyDescent="0.25">
      <c r="A1481" s="123">
        <f t="shared" ref="A1481:A1484" si="56">+A1480+0.1</f>
        <v>4.5999999999999996</v>
      </c>
      <c r="B1481" s="94" t="s">
        <v>1309</v>
      </c>
      <c r="C1481" s="102">
        <v>21.5</v>
      </c>
      <c r="D1481" s="107" t="s">
        <v>129</v>
      </c>
      <c r="E1481" s="102"/>
      <c r="F1481" s="530">
        <f t="shared" si="55"/>
        <v>0</v>
      </c>
      <c r="G1481" s="257"/>
      <c r="H1481" s="257"/>
    </row>
    <row r="1482" spans="1:8" x14ac:dyDescent="0.25">
      <c r="A1482" s="123">
        <f t="shared" si="56"/>
        <v>4.7</v>
      </c>
      <c r="B1482" s="94" t="s">
        <v>1310</v>
      </c>
      <c r="C1482" s="102">
        <v>1.29</v>
      </c>
      <c r="D1482" s="107" t="s">
        <v>129</v>
      </c>
      <c r="E1482" s="102"/>
      <c r="F1482" s="530">
        <f t="shared" si="55"/>
        <v>0</v>
      </c>
      <c r="G1482" s="257"/>
      <c r="H1482" s="257"/>
    </row>
    <row r="1483" spans="1:8" x14ac:dyDescent="0.25">
      <c r="A1483" s="123">
        <f t="shared" si="56"/>
        <v>4.8</v>
      </c>
      <c r="B1483" s="94" t="s">
        <v>1311</v>
      </c>
      <c r="C1483" s="102">
        <v>2.84</v>
      </c>
      <c r="D1483" s="107" t="s">
        <v>129</v>
      </c>
      <c r="E1483" s="102"/>
      <c r="F1483" s="530">
        <f t="shared" si="55"/>
        <v>0</v>
      </c>
      <c r="G1483" s="257"/>
      <c r="H1483" s="257"/>
    </row>
    <row r="1484" spans="1:8" x14ac:dyDescent="0.25">
      <c r="A1484" s="123">
        <f t="shared" si="56"/>
        <v>4.9000000000000004</v>
      </c>
      <c r="B1484" s="94" t="s">
        <v>1312</v>
      </c>
      <c r="C1484" s="102">
        <v>2.57</v>
      </c>
      <c r="D1484" s="107" t="s">
        <v>129</v>
      </c>
      <c r="E1484" s="102"/>
      <c r="F1484" s="530">
        <f t="shared" si="55"/>
        <v>0</v>
      </c>
      <c r="G1484" s="257"/>
      <c r="H1484" s="257"/>
    </row>
    <row r="1485" spans="1:8" x14ac:dyDescent="0.25">
      <c r="A1485" s="398">
        <v>4.0999999999999996</v>
      </c>
      <c r="B1485" s="94" t="s">
        <v>1313</v>
      </c>
      <c r="C1485" s="102">
        <v>0.88</v>
      </c>
      <c r="D1485" s="107" t="s">
        <v>129</v>
      </c>
      <c r="E1485" s="102"/>
      <c r="F1485" s="530">
        <f t="shared" si="55"/>
        <v>0</v>
      </c>
      <c r="G1485" s="257"/>
      <c r="H1485" s="257"/>
    </row>
    <row r="1486" spans="1:8" x14ac:dyDescent="0.25">
      <c r="A1486" s="123">
        <f>+A1485+0.01</f>
        <v>4.1100000000000003</v>
      </c>
      <c r="B1486" s="94" t="s">
        <v>1314</v>
      </c>
      <c r="C1486" s="102">
        <v>2.2400000000000002</v>
      </c>
      <c r="D1486" s="107" t="s">
        <v>129</v>
      </c>
      <c r="E1486" s="102"/>
      <c r="F1486" s="530">
        <f t="shared" si="55"/>
        <v>0</v>
      </c>
      <c r="G1486" s="257"/>
      <c r="H1486" s="257"/>
    </row>
    <row r="1487" spans="1:8" x14ac:dyDescent="0.25">
      <c r="A1487" s="123">
        <f t="shared" ref="A1487:A1498" si="57">+A1486+0.01</f>
        <v>4.12</v>
      </c>
      <c r="B1487" s="94" t="s">
        <v>1315</v>
      </c>
      <c r="C1487" s="102">
        <v>29.45</v>
      </c>
      <c r="D1487" s="107" t="s">
        <v>129</v>
      </c>
      <c r="E1487" s="102"/>
      <c r="F1487" s="530">
        <f>ROUND(E1487*C1487,2)</f>
        <v>0</v>
      </c>
      <c r="G1487" s="257"/>
      <c r="H1487" s="257"/>
    </row>
    <row r="1488" spans="1:8" x14ac:dyDescent="0.25">
      <c r="A1488" s="123">
        <f t="shared" si="57"/>
        <v>4.13</v>
      </c>
      <c r="B1488" s="94" t="s">
        <v>517</v>
      </c>
      <c r="C1488" s="102">
        <v>151.69999999999999</v>
      </c>
      <c r="D1488" s="107" t="s">
        <v>129</v>
      </c>
      <c r="E1488" s="102"/>
      <c r="F1488" s="530">
        <f t="shared" ref="F1488:F1498" si="58">ROUND(E1488*C1488,2)</f>
        <v>0</v>
      </c>
      <c r="G1488" s="257"/>
      <c r="H1488" s="257"/>
    </row>
    <row r="1489" spans="1:8" x14ac:dyDescent="0.25">
      <c r="A1489" s="123">
        <f t="shared" si="57"/>
        <v>4.1399999999999997</v>
      </c>
      <c r="B1489" s="101" t="s">
        <v>518</v>
      </c>
      <c r="C1489" s="102">
        <v>0.66</v>
      </c>
      <c r="D1489" s="107" t="s">
        <v>129</v>
      </c>
      <c r="E1489" s="102"/>
      <c r="F1489" s="530">
        <f t="shared" si="58"/>
        <v>0</v>
      </c>
      <c r="G1489" s="257"/>
      <c r="H1489" s="257"/>
    </row>
    <row r="1490" spans="1:8" x14ac:dyDescent="0.25">
      <c r="A1490" s="123">
        <f t="shared" si="57"/>
        <v>4.1500000000000004</v>
      </c>
      <c r="B1490" s="101" t="s">
        <v>519</v>
      </c>
      <c r="C1490" s="102">
        <v>9.56</v>
      </c>
      <c r="D1490" s="107" t="s">
        <v>129</v>
      </c>
      <c r="E1490" s="102"/>
      <c r="F1490" s="530">
        <f t="shared" si="58"/>
        <v>0</v>
      </c>
      <c r="G1490" s="257"/>
      <c r="H1490" s="257"/>
    </row>
    <row r="1491" spans="1:8" x14ac:dyDescent="0.25">
      <c r="A1491" s="123">
        <f t="shared" si="57"/>
        <v>4.16</v>
      </c>
      <c r="B1491" s="101" t="s">
        <v>1316</v>
      </c>
      <c r="C1491" s="102">
        <v>0.26</v>
      </c>
      <c r="D1491" s="107" t="s">
        <v>129</v>
      </c>
      <c r="E1491" s="102"/>
      <c r="F1491" s="530">
        <f t="shared" si="58"/>
        <v>0</v>
      </c>
      <c r="G1491" s="257"/>
      <c r="H1491" s="257"/>
    </row>
    <row r="1492" spans="1:8" x14ac:dyDescent="0.25">
      <c r="A1492" s="123">
        <f t="shared" si="57"/>
        <v>4.17</v>
      </c>
      <c r="B1492" s="101" t="s">
        <v>1317</v>
      </c>
      <c r="C1492" s="102">
        <v>3.87</v>
      </c>
      <c r="D1492" s="107" t="s">
        <v>129</v>
      </c>
      <c r="E1492" s="102"/>
      <c r="F1492" s="530">
        <f t="shared" si="58"/>
        <v>0</v>
      </c>
      <c r="G1492" s="257"/>
      <c r="H1492" s="257"/>
    </row>
    <row r="1493" spans="1:8" x14ac:dyDescent="0.25">
      <c r="A1493" s="123">
        <f t="shared" si="57"/>
        <v>4.18</v>
      </c>
      <c r="B1493" s="101" t="s">
        <v>1318</v>
      </c>
      <c r="C1493" s="102">
        <v>0.8</v>
      </c>
      <c r="D1493" s="107" t="s">
        <v>129</v>
      </c>
      <c r="E1493" s="102"/>
      <c r="F1493" s="530">
        <f t="shared" si="58"/>
        <v>0</v>
      </c>
      <c r="G1493" s="257"/>
      <c r="H1493" s="257"/>
    </row>
    <row r="1494" spans="1:8" x14ac:dyDescent="0.25">
      <c r="A1494" s="123">
        <f t="shared" si="57"/>
        <v>4.1900000000000004</v>
      </c>
      <c r="B1494" s="101" t="s">
        <v>1319</v>
      </c>
      <c r="C1494" s="102">
        <v>1.65</v>
      </c>
      <c r="D1494" s="107" t="s">
        <v>129</v>
      </c>
      <c r="E1494" s="102"/>
      <c r="F1494" s="530">
        <f t="shared" si="58"/>
        <v>0</v>
      </c>
      <c r="G1494" s="257"/>
      <c r="H1494" s="257"/>
    </row>
    <row r="1495" spans="1:8" x14ac:dyDescent="0.25">
      <c r="A1495" s="398">
        <f t="shared" si="57"/>
        <v>4.2</v>
      </c>
      <c r="B1495" s="101" t="s">
        <v>1320</v>
      </c>
      <c r="C1495" s="102">
        <v>2.09</v>
      </c>
      <c r="D1495" s="107" t="s">
        <v>129</v>
      </c>
      <c r="E1495" s="102"/>
      <c r="F1495" s="530">
        <f t="shared" si="58"/>
        <v>0</v>
      </c>
      <c r="G1495" s="257"/>
      <c r="H1495" s="257"/>
    </row>
    <row r="1496" spans="1:8" x14ac:dyDescent="0.25">
      <c r="A1496" s="123">
        <f t="shared" si="57"/>
        <v>4.21</v>
      </c>
      <c r="B1496" s="101" t="s">
        <v>1321</v>
      </c>
      <c r="C1496" s="102">
        <v>1.98</v>
      </c>
      <c r="D1496" s="107" t="s">
        <v>129</v>
      </c>
      <c r="E1496" s="102"/>
      <c r="F1496" s="530">
        <f t="shared" si="58"/>
        <v>0</v>
      </c>
      <c r="G1496" s="257"/>
      <c r="H1496" s="257"/>
    </row>
    <row r="1497" spans="1:8" x14ac:dyDescent="0.25">
      <c r="A1497" s="123">
        <f t="shared" si="57"/>
        <v>4.22</v>
      </c>
      <c r="B1497" s="101" t="s">
        <v>1322</v>
      </c>
      <c r="C1497" s="102">
        <v>32</v>
      </c>
      <c r="D1497" s="107" t="s">
        <v>129</v>
      </c>
      <c r="E1497" s="102"/>
      <c r="F1497" s="530">
        <f t="shared" si="58"/>
        <v>0</v>
      </c>
      <c r="G1497" s="257"/>
      <c r="H1497" s="257"/>
    </row>
    <row r="1498" spans="1:8" x14ac:dyDescent="0.25">
      <c r="A1498" s="123">
        <f t="shared" si="57"/>
        <v>4.2300000000000004</v>
      </c>
      <c r="B1498" s="101" t="s">
        <v>520</v>
      </c>
      <c r="C1498" s="102">
        <v>20</v>
      </c>
      <c r="D1498" s="107" t="s">
        <v>53</v>
      </c>
      <c r="E1498" s="102"/>
      <c r="F1498" s="530">
        <f t="shared" si="58"/>
        <v>0</v>
      </c>
      <c r="G1498" s="257"/>
      <c r="H1498" s="257"/>
    </row>
    <row r="1499" spans="1:8" x14ac:dyDescent="0.25">
      <c r="A1499" s="123"/>
      <c r="B1499" s="101"/>
      <c r="C1499" s="102"/>
      <c r="D1499" s="107"/>
      <c r="E1499" s="102"/>
      <c r="F1499" s="530"/>
      <c r="G1499" s="257"/>
      <c r="H1499" s="257"/>
    </row>
    <row r="1500" spans="1:8" s="255" customFormat="1" x14ac:dyDescent="0.25">
      <c r="A1500" s="113">
        <v>5</v>
      </c>
      <c r="B1500" s="103" t="s">
        <v>521</v>
      </c>
      <c r="C1500" s="104"/>
      <c r="D1500" s="111"/>
      <c r="E1500" s="104"/>
      <c r="F1500" s="113"/>
      <c r="G1500" s="257"/>
      <c r="H1500" s="257"/>
    </row>
    <row r="1501" spans="1:8" ht="25.5" x14ac:dyDescent="0.25">
      <c r="A1501" s="123">
        <v>5.0999999999999996</v>
      </c>
      <c r="B1501" s="101" t="s">
        <v>1323</v>
      </c>
      <c r="C1501" s="102">
        <v>39.5</v>
      </c>
      <c r="D1501" s="107" t="s">
        <v>60</v>
      </c>
      <c r="E1501" s="102"/>
      <c r="F1501" s="530">
        <f>+C1501*E1501</f>
        <v>0</v>
      </c>
      <c r="G1501" s="257"/>
      <c r="H1501" s="257"/>
    </row>
    <row r="1502" spans="1:8" x14ac:dyDescent="0.25">
      <c r="A1502" s="123">
        <v>5.2</v>
      </c>
      <c r="B1502" s="101" t="s">
        <v>522</v>
      </c>
      <c r="C1502" s="102">
        <v>31</v>
      </c>
      <c r="D1502" s="107" t="s">
        <v>60</v>
      </c>
      <c r="E1502" s="102"/>
      <c r="F1502" s="530">
        <f>+C1502*E1502</f>
        <v>0</v>
      </c>
      <c r="G1502" s="257"/>
      <c r="H1502" s="257"/>
    </row>
    <row r="1503" spans="1:8" ht="25.5" x14ac:dyDescent="0.25">
      <c r="A1503" s="403">
        <v>5.3</v>
      </c>
      <c r="B1503" s="531" t="s">
        <v>1324</v>
      </c>
      <c r="C1503" s="532">
        <v>107.65</v>
      </c>
      <c r="D1503" s="533" t="s">
        <v>60</v>
      </c>
      <c r="E1503" s="532"/>
      <c r="F1503" s="534">
        <f>+C1503*E1503</f>
        <v>0</v>
      </c>
      <c r="G1503" s="257"/>
      <c r="H1503" s="257"/>
    </row>
    <row r="1504" spans="1:8" x14ac:dyDescent="0.25">
      <c r="A1504" s="113"/>
      <c r="B1504" s="101"/>
      <c r="C1504" s="102"/>
      <c r="D1504" s="107"/>
      <c r="E1504" s="102"/>
      <c r="F1504" s="530"/>
      <c r="G1504" s="257"/>
      <c r="H1504" s="257"/>
    </row>
    <row r="1505" spans="1:8" s="255" customFormat="1" x14ac:dyDescent="0.25">
      <c r="A1505" s="113">
        <v>6</v>
      </c>
      <c r="B1505" s="103" t="s">
        <v>523</v>
      </c>
      <c r="C1505" s="104"/>
      <c r="D1505" s="111"/>
      <c r="E1505" s="104"/>
      <c r="F1505" s="113"/>
      <c r="G1505" s="257"/>
      <c r="H1505" s="257"/>
    </row>
    <row r="1506" spans="1:8" x14ac:dyDescent="0.25">
      <c r="A1506" s="123">
        <v>6.1</v>
      </c>
      <c r="B1506" s="101" t="s">
        <v>524</v>
      </c>
      <c r="C1506" s="102">
        <v>215.31</v>
      </c>
      <c r="D1506" s="107" t="s">
        <v>60</v>
      </c>
      <c r="E1506" s="102"/>
      <c r="F1506" s="530">
        <f t="shared" ref="F1506:F1536" si="59">ROUND(E1506*C1506,2)</f>
        <v>0</v>
      </c>
      <c r="G1506" s="257"/>
      <c r="H1506" s="257"/>
    </row>
    <row r="1507" spans="1:8" x14ac:dyDescent="0.25">
      <c r="A1507" s="123">
        <v>6.2</v>
      </c>
      <c r="B1507" s="101" t="s">
        <v>525</v>
      </c>
      <c r="C1507" s="102">
        <v>298.57</v>
      </c>
      <c r="D1507" s="107" t="s">
        <v>60</v>
      </c>
      <c r="E1507" s="102"/>
      <c r="F1507" s="530">
        <f t="shared" si="59"/>
        <v>0</v>
      </c>
      <c r="G1507" s="257"/>
      <c r="H1507" s="257"/>
    </row>
    <row r="1508" spans="1:8" x14ac:dyDescent="0.25">
      <c r="A1508" s="123">
        <v>6.3</v>
      </c>
      <c r="B1508" s="101" t="s">
        <v>526</v>
      </c>
      <c r="C1508" s="102">
        <v>215.31</v>
      </c>
      <c r="D1508" s="107" t="s">
        <v>60</v>
      </c>
      <c r="E1508" s="102"/>
      <c r="F1508" s="530">
        <f t="shared" si="59"/>
        <v>0</v>
      </c>
      <c r="G1508" s="257"/>
      <c r="H1508" s="257"/>
    </row>
    <row r="1509" spans="1:8" x14ac:dyDescent="0.25">
      <c r="A1509" s="123">
        <v>6.4</v>
      </c>
      <c r="B1509" s="101" t="s">
        <v>527</v>
      </c>
      <c r="C1509" s="102">
        <v>87.03</v>
      </c>
      <c r="D1509" s="107" t="s">
        <v>60</v>
      </c>
      <c r="E1509" s="102"/>
      <c r="F1509" s="530">
        <f t="shared" si="59"/>
        <v>0</v>
      </c>
      <c r="G1509" s="257"/>
      <c r="H1509" s="257"/>
    </row>
    <row r="1510" spans="1:8" x14ac:dyDescent="0.25">
      <c r="A1510" s="123">
        <v>6.5</v>
      </c>
      <c r="B1510" s="101" t="s">
        <v>528</v>
      </c>
      <c r="C1510" s="102">
        <v>59.44</v>
      </c>
      <c r="D1510" s="107" t="s">
        <v>60</v>
      </c>
      <c r="E1510" s="102"/>
      <c r="F1510" s="530">
        <f t="shared" si="59"/>
        <v>0</v>
      </c>
      <c r="G1510" s="257"/>
      <c r="H1510" s="257"/>
    </row>
    <row r="1511" spans="1:8" x14ac:dyDescent="0.25">
      <c r="A1511" s="123">
        <v>6.6</v>
      </c>
      <c r="B1511" s="101" t="s">
        <v>529</v>
      </c>
      <c r="C1511" s="102">
        <v>190</v>
      </c>
      <c r="D1511" s="107" t="s">
        <v>60</v>
      </c>
      <c r="E1511" s="102"/>
      <c r="F1511" s="530">
        <f t="shared" si="59"/>
        <v>0</v>
      </c>
      <c r="G1511" s="257"/>
      <c r="H1511" s="257"/>
    </row>
    <row r="1512" spans="1:8" x14ac:dyDescent="0.25">
      <c r="A1512" s="123">
        <v>6.7</v>
      </c>
      <c r="B1512" s="101" t="s">
        <v>530</v>
      </c>
      <c r="C1512" s="102">
        <v>239.13</v>
      </c>
      <c r="D1512" s="107" t="s">
        <v>60</v>
      </c>
      <c r="E1512" s="102"/>
      <c r="F1512" s="530">
        <f t="shared" si="59"/>
        <v>0</v>
      </c>
      <c r="G1512" s="257"/>
      <c r="H1512" s="257"/>
    </row>
    <row r="1513" spans="1:8" x14ac:dyDescent="0.25">
      <c r="A1513" s="123">
        <v>6.8</v>
      </c>
      <c r="B1513" s="101" t="s">
        <v>531</v>
      </c>
      <c r="C1513" s="102">
        <v>649.94000000000005</v>
      </c>
      <c r="D1513" s="107" t="s">
        <v>53</v>
      </c>
      <c r="E1513" s="102"/>
      <c r="F1513" s="530">
        <f t="shared" si="59"/>
        <v>0</v>
      </c>
      <c r="G1513" s="257"/>
      <c r="H1513" s="257"/>
    </row>
    <row r="1514" spans="1:8" x14ac:dyDescent="0.25">
      <c r="A1514" s="113"/>
      <c r="B1514" s="101"/>
      <c r="C1514" s="102"/>
      <c r="D1514" s="107"/>
      <c r="E1514" s="102"/>
      <c r="F1514" s="530"/>
      <c r="G1514" s="257"/>
      <c r="H1514" s="257"/>
    </row>
    <row r="1515" spans="1:8" s="255" customFormat="1" x14ac:dyDescent="0.25">
      <c r="A1515" s="113">
        <v>7</v>
      </c>
      <c r="B1515" s="103" t="s">
        <v>532</v>
      </c>
      <c r="C1515" s="104"/>
      <c r="D1515" s="111"/>
      <c r="E1515" s="104"/>
      <c r="F1515" s="113"/>
      <c r="G1515" s="257"/>
      <c r="H1515" s="257"/>
    </row>
    <row r="1516" spans="1:8" ht="25.5" x14ac:dyDescent="0.25">
      <c r="A1516" s="123">
        <v>7.1</v>
      </c>
      <c r="B1516" s="101" t="s">
        <v>1549</v>
      </c>
      <c r="C1516" s="102">
        <v>2.5499999999999998</v>
      </c>
      <c r="D1516" s="107" t="s">
        <v>129</v>
      </c>
      <c r="E1516" s="102"/>
      <c r="F1516" s="530">
        <f>ROUND(E1516*C1516,2)</f>
        <v>0</v>
      </c>
      <c r="G1516" s="257"/>
      <c r="H1516" s="257"/>
    </row>
    <row r="1517" spans="1:8" x14ac:dyDescent="0.25">
      <c r="A1517" s="123">
        <v>7.2</v>
      </c>
      <c r="B1517" s="101" t="s">
        <v>533</v>
      </c>
      <c r="C1517" s="102">
        <v>6</v>
      </c>
      <c r="D1517" s="107" t="s">
        <v>129</v>
      </c>
      <c r="E1517" s="102"/>
      <c r="F1517" s="530">
        <f t="shared" si="59"/>
        <v>0</v>
      </c>
      <c r="G1517" s="257"/>
      <c r="H1517" s="257"/>
    </row>
    <row r="1518" spans="1:8" x14ac:dyDescent="0.25">
      <c r="A1518" s="113"/>
      <c r="B1518" s="101"/>
      <c r="C1518" s="102"/>
      <c r="D1518" s="107"/>
      <c r="E1518" s="102"/>
      <c r="F1518" s="530"/>
      <c r="G1518" s="257"/>
      <c r="H1518" s="257"/>
    </row>
    <row r="1519" spans="1:8" s="255" customFormat="1" x14ac:dyDescent="0.25">
      <c r="A1519" s="113">
        <v>8</v>
      </c>
      <c r="B1519" s="103" t="s">
        <v>534</v>
      </c>
      <c r="C1519" s="104"/>
      <c r="D1519" s="111"/>
      <c r="E1519" s="104"/>
      <c r="F1519" s="113"/>
      <c r="G1519" s="257"/>
      <c r="H1519" s="257"/>
    </row>
    <row r="1520" spans="1:8" x14ac:dyDescent="0.25">
      <c r="A1520" s="123">
        <v>8.1</v>
      </c>
      <c r="B1520" s="101" t="s">
        <v>535</v>
      </c>
      <c r="C1520" s="102">
        <v>11.94</v>
      </c>
      <c r="D1520" s="107" t="s">
        <v>129</v>
      </c>
      <c r="E1520" s="102"/>
      <c r="F1520" s="530">
        <f t="shared" si="59"/>
        <v>0</v>
      </c>
      <c r="G1520" s="257"/>
      <c r="H1520" s="257"/>
    </row>
    <row r="1521" spans="1:8" ht="25.5" x14ac:dyDescent="0.25">
      <c r="A1521" s="123">
        <v>8.1999999999999993</v>
      </c>
      <c r="B1521" s="101" t="s">
        <v>536</v>
      </c>
      <c r="C1521" s="102">
        <v>222</v>
      </c>
      <c r="D1521" s="107" t="s">
        <v>60</v>
      </c>
      <c r="E1521" s="102"/>
      <c r="F1521" s="530">
        <f t="shared" si="59"/>
        <v>0</v>
      </c>
      <c r="G1521" s="257"/>
      <c r="H1521" s="257"/>
    </row>
    <row r="1522" spans="1:8" x14ac:dyDescent="0.25">
      <c r="A1522" s="123">
        <v>8.3000000000000007</v>
      </c>
      <c r="B1522" s="101" t="s">
        <v>537</v>
      </c>
      <c r="C1522" s="102">
        <v>199</v>
      </c>
      <c r="D1522" s="107" t="s">
        <v>53</v>
      </c>
      <c r="E1522" s="102"/>
      <c r="F1522" s="530">
        <f t="shared" si="59"/>
        <v>0</v>
      </c>
      <c r="G1522" s="257"/>
      <c r="H1522" s="257"/>
    </row>
    <row r="1523" spans="1:8" x14ac:dyDescent="0.25">
      <c r="A1523" s="113"/>
      <c r="B1523" s="101"/>
      <c r="C1523" s="102"/>
      <c r="D1523" s="107"/>
      <c r="E1523" s="102"/>
      <c r="F1523" s="530"/>
      <c r="G1523" s="257"/>
      <c r="H1523" s="257"/>
    </row>
    <row r="1524" spans="1:8" s="255" customFormat="1" x14ac:dyDescent="0.25">
      <c r="A1524" s="113">
        <v>9</v>
      </c>
      <c r="B1524" s="103" t="s">
        <v>538</v>
      </c>
      <c r="C1524" s="104"/>
      <c r="D1524" s="111"/>
      <c r="E1524" s="104"/>
      <c r="F1524" s="113"/>
      <c r="G1524" s="257"/>
      <c r="H1524" s="257"/>
    </row>
    <row r="1525" spans="1:8" x14ac:dyDescent="0.25">
      <c r="A1525" s="123">
        <v>9.1</v>
      </c>
      <c r="B1525" s="101" t="s">
        <v>539</v>
      </c>
      <c r="C1525" s="102">
        <v>215.31</v>
      </c>
      <c r="D1525" s="107" t="s">
        <v>60</v>
      </c>
      <c r="E1525" s="102"/>
      <c r="F1525" s="530">
        <f t="shared" si="59"/>
        <v>0</v>
      </c>
      <c r="G1525" s="257"/>
      <c r="H1525" s="257"/>
    </row>
    <row r="1526" spans="1:8" x14ac:dyDescent="0.25">
      <c r="A1526" s="123">
        <v>9.1999999999999993</v>
      </c>
      <c r="B1526" s="101" t="s">
        <v>540</v>
      </c>
      <c r="C1526" s="102">
        <v>118</v>
      </c>
      <c r="D1526" s="107" t="s">
        <v>60</v>
      </c>
      <c r="E1526" s="102"/>
      <c r="F1526" s="530">
        <f t="shared" si="59"/>
        <v>0</v>
      </c>
      <c r="G1526" s="257"/>
      <c r="H1526" s="257"/>
    </row>
    <row r="1527" spans="1:8" x14ac:dyDescent="0.25">
      <c r="A1527" s="123">
        <v>9.3000000000000007</v>
      </c>
      <c r="B1527" s="101" t="s">
        <v>541</v>
      </c>
      <c r="C1527" s="102">
        <v>190</v>
      </c>
      <c r="D1527" s="107" t="s">
        <v>60</v>
      </c>
      <c r="E1527" s="102"/>
      <c r="F1527" s="530">
        <f t="shared" si="59"/>
        <v>0</v>
      </c>
      <c r="G1527" s="257"/>
      <c r="H1527" s="257"/>
    </row>
    <row r="1528" spans="1:8" x14ac:dyDescent="0.25">
      <c r="A1528" s="123">
        <v>9.4</v>
      </c>
      <c r="B1528" s="101" t="s">
        <v>542</v>
      </c>
      <c r="C1528" s="102">
        <v>239.13</v>
      </c>
      <c r="D1528" s="107" t="s">
        <v>60</v>
      </c>
      <c r="E1528" s="102"/>
      <c r="F1528" s="530">
        <f t="shared" si="59"/>
        <v>0</v>
      </c>
      <c r="G1528" s="257"/>
      <c r="H1528" s="257"/>
    </row>
    <row r="1529" spans="1:8" x14ac:dyDescent="0.25">
      <c r="A1529" s="123">
        <v>9.5</v>
      </c>
      <c r="B1529" s="101" t="s">
        <v>543</v>
      </c>
      <c r="C1529" s="102">
        <v>36</v>
      </c>
      <c r="D1529" s="107" t="s">
        <v>60</v>
      </c>
      <c r="E1529" s="102"/>
      <c r="F1529" s="530">
        <f t="shared" si="59"/>
        <v>0</v>
      </c>
      <c r="G1529" s="257"/>
      <c r="H1529" s="257"/>
    </row>
    <row r="1530" spans="1:8" x14ac:dyDescent="0.25">
      <c r="A1530" s="123">
        <v>9.6</v>
      </c>
      <c r="B1530" s="101" t="s">
        <v>544</v>
      </c>
      <c r="C1530" s="102">
        <v>12.88</v>
      </c>
      <c r="D1530" s="107" t="s">
        <v>60</v>
      </c>
      <c r="E1530" s="102"/>
      <c r="F1530" s="530">
        <f t="shared" si="59"/>
        <v>0</v>
      </c>
      <c r="G1530" s="257"/>
      <c r="H1530" s="257"/>
    </row>
    <row r="1531" spans="1:8" x14ac:dyDescent="0.25">
      <c r="A1531" s="113"/>
      <c r="B1531" s="101"/>
      <c r="C1531" s="102"/>
      <c r="D1531" s="107"/>
      <c r="E1531" s="102"/>
      <c r="F1531" s="530"/>
      <c r="G1531" s="257"/>
      <c r="H1531" s="257"/>
    </row>
    <row r="1532" spans="1:8" s="255" customFormat="1" x14ac:dyDescent="0.25">
      <c r="A1532" s="113">
        <v>10</v>
      </c>
      <c r="B1532" s="103" t="s">
        <v>545</v>
      </c>
      <c r="C1532" s="104"/>
      <c r="D1532" s="111"/>
      <c r="E1532" s="104"/>
      <c r="F1532" s="113"/>
      <c r="G1532" s="257"/>
      <c r="H1532" s="257"/>
    </row>
    <row r="1533" spans="1:8" x14ac:dyDescent="0.25">
      <c r="A1533" s="123">
        <v>10.1</v>
      </c>
      <c r="B1533" s="101" t="s">
        <v>546</v>
      </c>
      <c r="C1533" s="102">
        <v>1</v>
      </c>
      <c r="D1533" s="107" t="s">
        <v>74</v>
      </c>
      <c r="E1533" s="102"/>
      <c r="F1533" s="530">
        <f t="shared" si="59"/>
        <v>0</v>
      </c>
      <c r="G1533" s="257"/>
      <c r="H1533" s="257"/>
    </row>
    <row r="1534" spans="1:8" x14ac:dyDescent="0.25">
      <c r="A1534" s="123">
        <v>10.199999999999999</v>
      </c>
      <c r="B1534" s="101" t="s">
        <v>547</v>
      </c>
      <c r="C1534" s="102">
        <v>1</v>
      </c>
      <c r="D1534" s="107" t="s">
        <v>74</v>
      </c>
      <c r="E1534" s="102"/>
      <c r="F1534" s="530">
        <f t="shared" si="59"/>
        <v>0</v>
      </c>
      <c r="G1534" s="257"/>
      <c r="H1534" s="257"/>
    </row>
    <row r="1535" spans="1:8" x14ac:dyDescent="0.25">
      <c r="A1535" s="123">
        <v>10.3</v>
      </c>
      <c r="B1535" s="101" t="s">
        <v>548</v>
      </c>
      <c r="C1535" s="102">
        <v>2</v>
      </c>
      <c r="D1535" s="107" t="s">
        <v>74</v>
      </c>
      <c r="E1535" s="102"/>
      <c r="F1535" s="530">
        <f t="shared" si="59"/>
        <v>0</v>
      </c>
      <c r="G1535" s="257"/>
      <c r="H1535" s="257"/>
    </row>
    <row r="1536" spans="1:8" x14ac:dyDescent="0.25">
      <c r="A1536" s="123">
        <v>10.4</v>
      </c>
      <c r="B1536" s="101" t="s">
        <v>549</v>
      </c>
      <c r="C1536" s="102">
        <v>2</v>
      </c>
      <c r="D1536" s="107" t="s">
        <v>74</v>
      </c>
      <c r="E1536" s="102"/>
      <c r="F1536" s="530">
        <f t="shared" si="59"/>
        <v>0</v>
      </c>
      <c r="G1536" s="257"/>
      <c r="H1536" s="257"/>
    </row>
    <row r="1537" spans="1:8" x14ac:dyDescent="0.25">
      <c r="A1537" s="113"/>
      <c r="B1537" s="101"/>
      <c r="C1537" s="102"/>
      <c r="D1537" s="107"/>
      <c r="E1537" s="102"/>
      <c r="F1537" s="530"/>
      <c r="G1537" s="257"/>
      <c r="H1537" s="257"/>
    </row>
    <row r="1538" spans="1:8" s="255" customFormat="1" x14ac:dyDescent="0.25">
      <c r="A1538" s="113">
        <v>11</v>
      </c>
      <c r="B1538" s="103" t="s">
        <v>550</v>
      </c>
      <c r="C1538" s="104"/>
      <c r="D1538" s="111"/>
      <c r="E1538" s="104"/>
      <c r="F1538" s="113"/>
      <c r="G1538" s="257"/>
      <c r="H1538" s="257"/>
    </row>
    <row r="1539" spans="1:8" ht="25.5" x14ac:dyDescent="0.25">
      <c r="A1539" s="123">
        <v>11.1</v>
      </c>
      <c r="B1539" s="101" t="s">
        <v>551</v>
      </c>
      <c r="C1539" s="102">
        <v>730</v>
      </c>
      <c r="D1539" s="107" t="s">
        <v>1328</v>
      </c>
      <c r="E1539" s="102"/>
      <c r="F1539" s="530">
        <f t="shared" ref="F1539:F1579" si="60">ROUND(E1539*C1539,2)</f>
        <v>0</v>
      </c>
      <c r="G1539" s="257"/>
      <c r="H1539" s="257"/>
    </row>
    <row r="1540" spans="1:8" x14ac:dyDescent="0.25">
      <c r="A1540" s="123">
        <v>11.2</v>
      </c>
      <c r="B1540" s="101" t="s">
        <v>552</v>
      </c>
      <c r="C1540" s="102">
        <v>8</v>
      </c>
      <c r="D1540" s="107" t="s">
        <v>1328</v>
      </c>
      <c r="E1540" s="102"/>
      <c r="F1540" s="530">
        <f t="shared" si="60"/>
        <v>0</v>
      </c>
      <c r="G1540" s="257"/>
      <c r="H1540" s="257"/>
    </row>
    <row r="1541" spans="1:8" x14ac:dyDescent="0.25">
      <c r="A1541" s="113"/>
      <c r="B1541" s="101"/>
      <c r="C1541" s="102"/>
      <c r="D1541" s="107"/>
      <c r="E1541" s="102"/>
      <c r="F1541" s="530"/>
      <c r="G1541" s="257"/>
      <c r="H1541" s="257"/>
    </row>
    <row r="1542" spans="1:8" s="255" customFormat="1" x14ac:dyDescent="0.25">
      <c r="A1542" s="113">
        <v>12</v>
      </c>
      <c r="B1542" s="103" t="s">
        <v>553</v>
      </c>
      <c r="C1542" s="104"/>
      <c r="D1542" s="111"/>
      <c r="E1542" s="104"/>
      <c r="F1542" s="113"/>
      <c r="G1542" s="257"/>
      <c r="H1542" s="257"/>
    </row>
    <row r="1543" spans="1:8" x14ac:dyDescent="0.25">
      <c r="A1543" s="123">
        <v>12.1</v>
      </c>
      <c r="B1543" s="101" t="s">
        <v>554</v>
      </c>
      <c r="C1543" s="102">
        <v>2</v>
      </c>
      <c r="D1543" s="107" t="s">
        <v>74</v>
      </c>
      <c r="E1543" s="102"/>
      <c r="F1543" s="530">
        <f t="shared" si="60"/>
        <v>0</v>
      </c>
      <c r="G1543" s="257"/>
      <c r="H1543" s="257"/>
    </row>
    <row r="1544" spans="1:8" x14ac:dyDescent="0.25">
      <c r="A1544" s="123">
        <v>12.2</v>
      </c>
      <c r="B1544" s="101" t="s">
        <v>555</v>
      </c>
      <c r="C1544" s="102">
        <v>2</v>
      </c>
      <c r="D1544" s="107" t="s">
        <v>74</v>
      </c>
      <c r="E1544" s="102"/>
      <c r="F1544" s="530">
        <f t="shared" si="60"/>
        <v>0</v>
      </c>
      <c r="G1544" s="257"/>
      <c r="H1544" s="257"/>
    </row>
    <row r="1545" spans="1:8" x14ac:dyDescent="0.25">
      <c r="A1545" s="123">
        <v>12.3</v>
      </c>
      <c r="B1545" s="101" t="s">
        <v>556</v>
      </c>
      <c r="C1545" s="102">
        <v>10.33</v>
      </c>
      <c r="D1545" s="107" t="s">
        <v>53</v>
      </c>
      <c r="E1545" s="102"/>
      <c r="F1545" s="530">
        <f t="shared" si="60"/>
        <v>0</v>
      </c>
      <c r="G1545" s="257"/>
      <c r="H1545" s="257"/>
    </row>
    <row r="1546" spans="1:8" x14ac:dyDescent="0.25">
      <c r="A1546" s="123">
        <v>12.4</v>
      </c>
      <c r="B1546" s="101" t="s">
        <v>557</v>
      </c>
      <c r="C1546" s="102">
        <v>6.95</v>
      </c>
      <c r="D1546" s="107" t="s">
        <v>53</v>
      </c>
      <c r="E1546" s="102"/>
      <c r="F1546" s="530">
        <f t="shared" si="60"/>
        <v>0</v>
      </c>
      <c r="G1546" s="257"/>
      <c r="H1546" s="257"/>
    </row>
    <row r="1547" spans="1:8" x14ac:dyDescent="0.25">
      <c r="A1547" s="123">
        <v>12.5</v>
      </c>
      <c r="B1547" s="101" t="s">
        <v>558</v>
      </c>
      <c r="C1547" s="102">
        <v>2.5299999999999998</v>
      </c>
      <c r="D1547" s="107" t="s">
        <v>53</v>
      </c>
      <c r="E1547" s="102"/>
      <c r="F1547" s="530">
        <f t="shared" si="60"/>
        <v>0</v>
      </c>
      <c r="G1547" s="257"/>
      <c r="H1547" s="257"/>
    </row>
    <row r="1548" spans="1:8" x14ac:dyDescent="0.25">
      <c r="A1548" s="123">
        <v>12.6</v>
      </c>
      <c r="B1548" s="101" t="s">
        <v>559</v>
      </c>
      <c r="C1548" s="102">
        <v>3</v>
      </c>
      <c r="D1548" s="107" t="s">
        <v>74</v>
      </c>
      <c r="E1548" s="102"/>
      <c r="F1548" s="530">
        <f t="shared" si="60"/>
        <v>0</v>
      </c>
      <c r="G1548" s="257"/>
      <c r="H1548" s="257"/>
    </row>
    <row r="1549" spans="1:8" x14ac:dyDescent="0.25">
      <c r="A1549" s="123">
        <v>12.7</v>
      </c>
      <c r="B1549" s="101" t="s">
        <v>560</v>
      </c>
      <c r="C1549" s="102">
        <v>3</v>
      </c>
      <c r="D1549" s="107" t="s">
        <v>74</v>
      </c>
      <c r="E1549" s="102"/>
      <c r="F1549" s="530">
        <f t="shared" si="60"/>
        <v>0</v>
      </c>
      <c r="G1549" s="257"/>
      <c r="H1549" s="257"/>
    </row>
    <row r="1550" spans="1:8" x14ac:dyDescent="0.25">
      <c r="A1550" s="123">
        <v>12.8</v>
      </c>
      <c r="B1550" s="101" t="s">
        <v>561</v>
      </c>
      <c r="C1550" s="102">
        <v>1</v>
      </c>
      <c r="D1550" s="107" t="s">
        <v>74</v>
      </c>
      <c r="E1550" s="102"/>
      <c r="F1550" s="530">
        <f t="shared" si="60"/>
        <v>0</v>
      </c>
      <c r="G1550" s="257"/>
      <c r="H1550" s="257"/>
    </row>
    <row r="1551" spans="1:8" x14ac:dyDescent="0.25">
      <c r="A1551" s="123">
        <v>12.9</v>
      </c>
      <c r="B1551" s="101" t="s">
        <v>562</v>
      </c>
      <c r="C1551" s="102">
        <v>5</v>
      </c>
      <c r="D1551" s="107" t="s">
        <v>74</v>
      </c>
      <c r="E1551" s="102"/>
      <c r="F1551" s="530">
        <f t="shared" si="60"/>
        <v>0</v>
      </c>
      <c r="G1551" s="257"/>
      <c r="H1551" s="257"/>
    </row>
    <row r="1552" spans="1:8" x14ac:dyDescent="0.25">
      <c r="A1552" s="398">
        <v>12.1</v>
      </c>
      <c r="B1552" s="101" t="s">
        <v>563</v>
      </c>
      <c r="C1552" s="102">
        <v>2</v>
      </c>
      <c r="D1552" s="107" t="s">
        <v>74</v>
      </c>
      <c r="E1552" s="102"/>
      <c r="F1552" s="530">
        <f t="shared" si="60"/>
        <v>0</v>
      </c>
      <c r="G1552" s="257"/>
      <c r="H1552" s="257"/>
    </row>
    <row r="1553" spans="1:8" x14ac:dyDescent="0.25">
      <c r="A1553" s="123">
        <v>12.11</v>
      </c>
      <c r="B1553" s="101" t="s">
        <v>564</v>
      </c>
      <c r="C1553" s="102">
        <v>3</v>
      </c>
      <c r="D1553" s="107" t="s">
        <v>74</v>
      </c>
      <c r="E1553" s="102"/>
      <c r="F1553" s="530">
        <f t="shared" si="60"/>
        <v>0</v>
      </c>
      <c r="G1553" s="257"/>
      <c r="H1553" s="257"/>
    </row>
    <row r="1554" spans="1:8" x14ac:dyDescent="0.25">
      <c r="A1554" s="123">
        <f t="shared" ref="A1554:A1563" si="61">+A1553+0.01</f>
        <v>12.12</v>
      </c>
      <c r="B1554" s="101" t="s">
        <v>565</v>
      </c>
      <c r="C1554" s="102">
        <v>3</v>
      </c>
      <c r="D1554" s="107" t="s">
        <v>74</v>
      </c>
      <c r="E1554" s="102"/>
      <c r="F1554" s="530">
        <f t="shared" si="60"/>
        <v>0</v>
      </c>
      <c r="G1554" s="257"/>
      <c r="H1554" s="257"/>
    </row>
    <row r="1555" spans="1:8" x14ac:dyDescent="0.25">
      <c r="A1555" s="123">
        <f t="shared" si="61"/>
        <v>12.13</v>
      </c>
      <c r="B1555" s="101" t="s">
        <v>566</v>
      </c>
      <c r="C1555" s="102">
        <v>1</v>
      </c>
      <c r="D1555" s="107" t="s">
        <v>74</v>
      </c>
      <c r="E1555" s="102"/>
      <c r="F1555" s="530">
        <f t="shared" si="60"/>
        <v>0</v>
      </c>
      <c r="G1555" s="257"/>
      <c r="H1555" s="257"/>
    </row>
    <row r="1556" spans="1:8" x14ac:dyDescent="0.25">
      <c r="A1556" s="123">
        <f t="shared" si="61"/>
        <v>12.14</v>
      </c>
      <c r="B1556" s="101" t="s">
        <v>567</v>
      </c>
      <c r="C1556" s="102">
        <v>1</v>
      </c>
      <c r="D1556" s="107" t="s">
        <v>74</v>
      </c>
      <c r="E1556" s="102"/>
      <c r="F1556" s="530">
        <f t="shared" si="60"/>
        <v>0</v>
      </c>
      <c r="G1556" s="257"/>
      <c r="H1556" s="257"/>
    </row>
    <row r="1557" spans="1:8" x14ac:dyDescent="0.25">
      <c r="A1557" s="123">
        <f t="shared" si="61"/>
        <v>12.15</v>
      </c>
      <c r="B1557" s="101" t="s">
        <v>568</v>
      </c>
      <c r="C1557" s="102">
        <v>2</v>
      </c>
      <c r="D1557" s="107" t="s">
        <v>74</v>
      </c>
      <c r="E1557" s="102"/>
      <c r="F1557" s="530">
        <f t="shared" si="60"/>
        <v>0</v>
      </c>
      <c r="G1557" s="257"/>
      <c r="H1557" s="257"/>
    </row>
    <row r="1558" spans="1:8" x14ac:dyDescent="0.25">
      <c r="A1558" s="123">
        <f t="shared" si="61"/>
        <v>12.16</v>
      </c>
      <c r="B1558" s="101" t="s">
        <v>569</v>
      </c>
      <c r="C1558" s="102">
        <v>2</v>
      </c>
      <c r="D1558" s="107" t="s">
        <v>74</v>
      </c>
      <c r="E1558" s="102"/>
      <c r="F1558" s="530">
        <f t="shared" si="60"/>
        <v>0</v>
      </c>
      <c r="G1558" s="257"/>
      <c r="H1558" s="257"/>
    </row>
    <row r="1559" spans="1:8" x14ac:dyDescent="0.25">
      <c r="A1559" s="123">
        <f t="shared" si="61"/>
        <v>12.17</v>
      </c>
      <c r="B1559" s="101" t="s">
        <v>570</v>
      </c>
      <c r="C1559" s="102">
        <v>2</v>
      </c>
      <c r="D1559" s="107" t="s">
        <v>74</v>
      </c>
      <c r="E1559" s="102"/>
      <c r="F1559" s="530">
        <f t="shared" si="60"/>
        <v>0</v>
      </c>
      <c r="G1559" s="257"/>
      <c r="H1559" s="257"/>
    </row>
    <row r="1560" spans="1:8" x14ac:dyDescent="0.25">
      <c r="A1560" s="123">
        <f t="shared" si="61"/>
        <v>12.18</v>
      </c>
      <c r="B1560" s="101" t="s">
        <v>571</v>
      </c>
      <c r="C1560" s="102">
        <v>2</v>
      </c>
      <c r="D1560" s="107" t="s">
        <v>74</v>
      </c>
      <c r="E1560" s="102"/>
      <c r="F1560" s="530">
        <f t="shared" si="60"/>
        <v>0</v>
      </c>
      <c r="G1560" s="257"/>
      <c r="H1560" s="257"/>
    </row>
    <row r="1561" spans="1:8" x14ac:dyDescent="0.25">
      <c r="A1561" s="123">
        <f t="shared" si="61"/>
        <v>12.19</v>
      </c>
      <c r="B1561" s="101" t="s">
        <v>572</v>
      </c>
      <c r="C1561" s="102">
        <v>3</v>
      </c>
      <c r="D1561" s="107" t="s">
        <v>74</v>
      </c>
      <c r="E1561" s="102"/>
      <c r="F1561" s="530">
        <f t="shared" si="60"/>
        <v>0</v>
      </c>
      <c r="G1561" s="257"/>
      <c r="H1561" s="257"/>
    </row>
    <row r="1562" spans="1:8" x14ac:dyDescent="0.25">
      <c r="A1562" s="398">
        <f t="shared" si="61"/>
        <v>12.2</v>
      </c>
      <c r="B1562" s="101" t="s">
        <v>573</v>
      </c>
      <c r="C1562" s="102">
        <v>2</v>
      </c>
      <c r="D1562" s="107" t="s">
        <v>74</v>
      </c>
      <c r="E1562" s="102"/>
      <c r="F1562" s="530">
        <f t="shared" si="60"/>
        <v>0</v>
      </c>
      <c r="G1562" s="257"/>
      <c r="H1562" s="257"/>
    </row>
    <row r="1563" spans="1:8" x14ac:dyDescent="0.25">
      <c r="A1563" s="123">
        <f t="shared" si="61"/>
        <v>12.21</v>
      </c>
      <c r="B1563" s="101" t="s">
        <v>574</v>
      </c>
      <c r="C1563" s="102">
        <v>1</v>
      </c>
      <c r="D1563" s="107" t="s">
        <v>74</v>
      </c>
      <c r="E1563" s="102"/>
      <c r="F1563" s="530">
        <f t="shared" si="60"/>
        <v>0</v>
      </c>
      <c r="G1563" s="257"/>
      <c r="H1563" s="257"/>
    </row>
    <row r="1564" spans="1:8" x14ac:dyDescent="0.25">
      <c r="A1564" s="538"/>
      <c r="B1564" s="531"/>
      <c r="C1564" s="532"/>
      <c r="D1564" s="533"/>
      <c r="E1564" s="532"/>
      <c r="F1564" s="534"/>
      <c r="G1564" s="257"/>
      <c r="H1564" s="257"/>
    </row>
    <row r="1565" spans="1:8" s="255" customFormat="1" x14ac:dyDescent="0.25">
      <c r="A1565" s="113">
        <v>13</v>
      </c>
      <c r="B1565" s="103" t="s">
        <v>575</v>
      </c>
      <c r="C1565" s="104"/>
      <c r="D1565" s="111"/>
      <c r="E1565" s="104"/>
      <c r="F1565" s="113"/>
      <c r="G1565" s="257"/>
      <c r="H1565" s="257"/>
    </row>
    <row r="1566" spans="1:8" x14ac:dyDescent="0.25">
      <c r="A1566" s="123">
        <v>13.1</v>
      </c>
      <c r="B1566" s="101" t="s">
        <v>576</v>
      </c>
      <c r="C1566" s="102">
        <v>4.68</v>
      </c>
      <c r="D1566" s="107" t="s">
        <v>53</v>
      </c>
      <c r="E1566" s="102"/>
      <c r="F1566" s="530">
        <f t="shared" si="60"/>
        <v>0</v>
      </c>
      <c r="G1566" s="257"/>
      <c r="H1566" s="257"/>
    </row>
    <row r="1567" spans="1:8" x14ac:dyDescent="0.25">
      <c r="A1567" s="123">
        <v>13.2</v>
      </c>
      <c r="B1567" s="101" t="s">
        <v>577</v>
      </c>
      <c r="C1567" s="102">
        <v>12.51</v>
      </c>
      <c r="D1567" s="107" t="s">
        <v>53</v>
      </c>
      <c r="E1567" s="102"/>
      <c r="F1567" s="530">
        <f t="shared" si="60"/>
        <v>0</v>
      </c>
      <c r="G1567" s="257"/>
      <c r="H1567" s="257"/>
    </row>
    <row r="1568" spans="1:8" x14ac:dyDescent="0.25">
      <c r="A1568" s="123">
        <v>13.3</v>
      </c>
      <c r="B1568" s="101" t="s">
        <v>578</v>
      </c>
      <c r="C1568" s="102">
        <v>2.76</v>
      </c>
      <c r="D1568" s="107" t="s">
        <v>53</v>
      </c>
      <c r="E1568" s="102"/>
      <c r="F1568" s="530">
        <f t="shared" si="60"/>
        <v>0</v>
      </c>
      <c r="G1568" s="257"/>
      <c r="H1568" s="257"/>
    </row>
    <row r="1569" spans="1:8" x14ac:dyDescent="0.25">
      <c r="A1569" s="123">
        <v>13.4</v>
      </c>
      <c r="B1569" s="101" t="s">
        <v>579</v>
      </c>
      <c r="C1569" s="102">
        <v>3</v>
      </c>
      <c r="D1569" s="107" t="s">
        <v>74</v>
      </c>
      <c r="E1569" s="102"/>
      <c r="F1569" s="530">
        <f t="shared" si="60"/>
        <v>0</v>
      </c>
      <c r="G1569" s="257"/>
      <c r="H1569" s="257"/>
    </row>
    <row r="1570" spans="1:8" x14ac:dyDescent="0.25">
      <c r="A1570" s="123">
        <v>13.5</v>
      </c>
      <c r="B1570" s="101" t="s">
        <v>580</v>
      </c>
      <c r="C1570" s="102">
        <v>5</v>
      </c>
      <c r="D1570" s="107" t="s">
        <v>74</v>
      </c>
      <c r="E1570" s="102"/>
      <c r="F1570" s="530">
        <f t="shared" si="60"/>
        <v>0</v>
      </c>
      <c r="G1570" s="257"/>
      <c r="H1570" s="257"/>
    </row>
    <row r="1571" spans="1:8" x14ac:dyDescent="0.25">
      <c r="A1571" s="123">
        <v>13.6</v>
      </c>
      <c r="B1571" s="101" t="s">
        <v>581</v>
      </c>
      <c r="C1571" s="102">
        <v>2</v>
      </c>
      <c r="D1571" s="107" t="s">
        <v>74</v>
      </c>
      <c r="E1571" s="102"/>
      <c r="F1571" s="530">
        <f t="shared" si="60"/>
        <v>0</v>
      </c>
      <c r="G1571" s="257"/>
      <c r="H1571" s="257"/>
    </row>
    <row r="1572" spans="1:8" x14ac:dyDescent="0.25">
      <c r="A1572" s="123">
        <v>13.7</v>
      </c>
      <c r="B1572" s="101" t="s">
        <v>582</v>
      </c>
      <c r="C1572" s="102">
        <v>7</v>
      </c>
      <c r="D1572" s="107" t="s">
        <v>74</v>
      </c>
      <c r="E1572" s="102"/>
      <c r="F1572" s="530">
        <f t="shared" si="60"/>
        <v>0</v>
      </c>
      <c r="G1572" s="257"/>
      <c r="H1572" s="257"/>
    </row>
    <row r="1573" spans="1:8" x14ac:dyDescent="0.25">
      <c r="A1573" s="123">
        <v>13.8</v>
      </c>
      <c r="B1573" s="101" t="s">
        <v>583</v>
      </c>
      <c r="C1573" s="102">
        <v>1</v>
      </c>
      <c r="D1573" s="107" t="s">
        <v>74</v>
      </c>
      <c r="E1573" s="102"/>
      <c r="F1573" s="530">
        <f t="shared" si="60"/>
        <v>0</v>
      </c>
      <c r="G1573" s="257"/>
      <c r="H1573" s="257"/>
    </row>
    <row r="1574" spans="1:8" x14ac:dyDescent="0.25">
      <c r="A1574" s="123">
        <v>13.9</v>
      </c>
      <c r="B1574" s="101" t="s">
        <v>584</v>
      </c>
      <c r="C1574" s="102">
        <v>1</v>
      </c>
      <c r="D1574" s="107" t="s">
        <v>53</v>
      </c>
      <c r="E1574" s="102"/>
      <c r="F1574" s="530">
        <f t="shared" si="60"/>
        <v>0</v>
      </c>
      <c r="G1574" s="257"/>
      <c r="H1574" s="257"/>
    </row>
    <row r="1575" spans="1:8" x14ac:dyDescent="0.25">
      <c r="A1575" s="398">
        <v>13.1</v>
      </c>
      <c r="B1575" s="101" t="s">
        <v>585</v>
      </c>
      <c r="C1575" s="102">
        <v>4</v>
      </c>
      <c r="D1575" s="107" t="s">
        <v>74</v>
      </c>
      <c r="E1575" s="102"/>
      <c r="F1575" s="530">
        <f t="shared" si="60"/>
        <v>0</v>
      </c>
      <c r="G1575" s="257"/>
      <c r="H1575" s="257"/>
    </row>
    <row r="1576" spans="1:8" x14ac:dyDescent="0.25">
      <c r="A1576" s="123">
        <v>13.11</v>
      </c>
      <c r="B1576" s="101" t="s">
        <v>586</v>
      </c>
      <c r="C1576" s="102">
        <v>2</v>
      </c>
      <c r="D1576" s="107" t="s">
        <v>74</v>
      </c>
      <c r="E1576" s="102"/>
      <c r="F1576" s="530">
        <f t="shared" si="60"/>
        <v>0</v>
      </c>
      <c r="G1576" s="257"/>
      <c r="H1576" s="257"/>
    </row>
    <row r="1577" spans="1:8" x14ac:dyDescent="0.25">
      <c r="A1577" s="123">
        <f t="shared" ref="A1577:A1579" si="62">+A1576+0.01</f>
        <v>13.12</v>
      </c>
      <c r="B1577" s="101" t="s">
        <v>587</v>
      </c>
      <c r="C1577" s="102">
        <v>4</v>
      </c>
      <c r="D1577" s="107" t="s">
        <v>74</v>
      </c>
      <c r="E1577" s="102"/>
      <c r="F1577" s="530">
        <f t="shared" si="60"/>
        <v>0</v>
      </c>
      <c r="G1577" s="257"/>
      <c r="H1577" s="257"/>
    </row>
    <row r="1578" spans="1:8" x14ac:dyDescent="0.25">
      <c r="A1578" s="123">
        <f t="shared" si="62"/>
        <v>13.13</v>
      </c>
      <c r="B1578" s="101" t="s">
        <v>588</v>
      </c>
      <c r="C1578" s="102">
        <v>1</v>
      </c>
      <c r="D1578" s="107" t="s">
        <v>74</v>
      </c>
      <c r="E1578" s="102"/>
      <c r="F1578" s="530">
        <f t="shared" si="60"/>
        <v>0</v>
      </c>
      <c r="G1578" s="257"/>
      <c r="H1578" s="257"/>
    </row>
    <row r="1579" spans="1:8" x14ac:dyDescent="0.25">
      <c r="A1579" s="123">
        <f t="shared" si="62"/>
        <v>13.14</v>
      </c>
      <c r="B1579" s="101" t="s">
        <v>589</v>
      </c>
      <c r="C1579" s="102">
        <v>6</v>
      </c>
      <c r="D1579" s="107" t="s">
        <v>74</v>
      </c>
      <c r="E1579" s="102"/>
      <c r="F1579" s="530">
        <f t="shared" si="60"/>
        <v>0</v>
      </c>
      <c r="G1579" s="257"/>
      <c r="H1579" s="257"/>
    </row>
    <row r="1580" spans="1:8" x14ac:dyDescent="0.25">
      <c r="A1580" s="113"/>
      <c r="B1580" s="101"/>
      <c r="C1580" s="102"/>
      <c r="D1580" s="107"/>
      <c r="E1580" s="102"/>
      <c r="F1580" s="530"/>
      <c r="G1580" s="257"/>
      <c r="H1580" s="257"/>
    </row>
    <row r="1581" spans="1:8" s="255" customFormat="1" x14ac:dyDescent="0.25">
      <c r="A1581" s="113">
        <v>14</v>
      </c>
      <c r="B1581" s="103" t="s">
        <v>590</v>
      </c>
      <c r="C1581" s="104"/>
      <c r="D1581" s="111"/>
      <c r="E1581" s="104"/>
      <c r="F1581" s="113"/>
      <c r="G1581" s="257"/>
      <c r="H1581" s="257"/>
    </row>
    <row r="1582" spans="1:8" x14ac:dyDescent="0.25">
      <c r="A1582" s="123">
        <v>14.1</v>
      </c>
      <c r="B1582" s="101" t="s">
        <v>591</v>
      </c>
      <c r="C1582" s="102">
        <v>1</v>
      </c>
      <c r="D1582" s="107" t="s">
        <v>119</v>
      </c>
      <c r="E1582" s="102"/>
      <c r="F1582" s="530">
        <f t="shared" ref="F1582:F1585" si="63">+C1582*E1582</f>
        <v>0</v>
      </c>
      <c r="G1582" s="257"/>
      <c r="H1582" s="257"/>
    </row>
    <row r="1583" spans="1:8" ht="25.5" x14ac:dyDescent="0.25">
      <c r="A1583" s="123">
        <v>14.2</v>
      </c>
      <c r="B1583" s="94" t="s">
        <v>592</v>
      </c>
      <c r="C1583" s="102">
        <v>1</v>
      </c>
      <c r="D1583" s="107" t="s">
        <v>119</v>
      </c>
      <c r="E1583" s="102"/>
      <c r="F1583" s="530">
        <f t="shared" si="63"/>
        <v>0</v>
      </c>
      <c r="G1583" s="257"/>
      <c r="H1583" s="257"/>
    </row>
    <row r="1584" spans="1:8" x14ac:dyDescent="0.25">
      <c r="A1584" s="123">
        <v>14.3</v>
      </c>
      <c r="B1584" s="101" t="s">
        <v>593</v>
      </c>
      <c r="C1584" s="102">
        <v>2</v>
      </c>
      <c r="D1584" s="107" t="s">
        <v>243</v>
      </c>
      <c r="E1584" s="102"/>
      <c r="F1584" s="530">
        <f t="shared" si="63"/>
        <v>0</v>
      </c>
      <c r="G1584" s="257"/>
      <c r="H1584" s="257"/>
    </row>
    <row r="1585" spans="1:8" x14ac:dyDescent="0.25">
      <c r="A1585" s="123">
        <v>14.4</v>
      </c>
      <c r="B1585" s="101" t="s">
        <v>594</v>
      </c>
      <c r="C1585" s="102">
        <v>1</v>
      </c>
      <c r="D1585" s="107" t="s">
        <v>119</v>
      </c>
      <c r="E1585" s="102"/>
      <c r="F1585" s="530">
        <f t="shared" si="63"/>
        <v>0</v>
      </c>
      <c r="G1585" s="257"/>
      <c r="H1585" s="257"/>
    </row>
    <row r="1586" spans="1:8" x14ac:dyDescent="0.25">
      <c r="A1586" s="113"/>
      <c r="B1586" s="101"/>
      <c r="C1586" s="102"/>
      <c r="D1586" s="107"/>
      <c r="E1586" s="102"/>
      <c r="F1586" s="530"/>
      <c r="G1586" s="257"/>
      <c r="H1586" s="257"/>
    </row>
    <row r="1587" spans="1:8" s="255" customFormat="1" x14ac:dyDescent="0.25">
      <c r="A1587" s="113">
        <v>15</v>
      </c>
      <c r="B1587" s="103" t="s">
        <v>1325</v>
      </c>
      <c r="C1587" s="104"/>
      <c r="D1587" s="111"/>
      <c r="E1587" s="104"/>
      <c r="F1587" s="113"/>
      <c r="G1587" s="257"/>
      <c r="H1587" s="257"/>
    </row>
    <row r="1588" spans="1:8" x14ac:dyDescent="0.25">
      <c r="A1588" s="123">
        <v>15.1</v>
      </c>
      <c r="B1588" s="101" t="s">
        <v>595</v>
      </c>
      <c r="C1588" s="102">
        <v>28</v>
      </c>
      <c r="D1588" s="107" t="s">
        <v>74</v>
      </c>
      <c r="E1588" s="102"/>
      <c r="F1588" s="530">
        <f t="shared" ref="F1588:F1606" si="64">ROUND(E1588*C1588,2)</f>
        <v>0</v>
      </c>
      <c r="G1588" s="257"/>
      <c r="H1588" s="257"/>
    </row>
    <row r="1589" spans="1:8" x14ac:dyDescent="0.25">
      <c r="A1589" s="123">
        <v>15.2</v>
      </c>
      <c r="B1589" s="101" t="s">
        <v>596</v>
      </c>
      <c r="C1589" s="102">
        <v>10</v>
      </c>
      <c r="D1589" s="107" t="s">
        <v>74</v>
      </c>
      <c r="E1589" s="102"/>
      <c r="F1589" s="530">
        <f t="shared" si="64"/>
        <v>0</v>
      </c>
      <c r="G1589" s="257"/>
      <c r="H1589" s="257"/>
    </row>
    <row r="1590" spans="1:8" x14ac:dyDescent="0.25">
      <c r="A1590" s="123">
        <v>15.3</v>
      </c>
      <c r="B1590" s="101" t="s">
        <v>597</v>
      </c>
      <c r="C1590" s="102">
        <v>10</v>
      </c>
      <c r="D1590" s="107" t="s">
        <v>74</v>
      </c>
      <c r="E1590" s="102"/>
      <c r="F1590" s="530">
        <f t="shared" si="64"/>
        <v>0</v>
      </c>
      <c r="G1590" s="257"/>
      <c r="H1590" s="257"/>
    </row>
    <row r="1591" spans="1:8" ht="25.5" x14ac:dyDescent="0.25">
      <c r="A1591" s="123">
        <v>15.4</v>
      </c>
      <c r="B1591" s="101" t="s">
        <v>1546</v>
      </c>
      <c r="C1591" s="102">
        <v>12</v>
      </c>
      <c r="D1591" s="107" t="s">
        <v>74</v>
      </c>
      <c r="E1591" s="102"/>
      <c r="F1591" s="530">
        <f t="shared" si="64"/>
        <v>0</v>
      </c>
      <c r="G1591" s="257"/>
      <c r="H1591" s="257"/>
    </row>
    <row r="1592" spans="1:8" ht="25.5" x14ac:dyDescent="0.25">
      <c r="A1592" s="123">
        <v>15.5</v>
      </c>
      <c r="B1592" s="94" t="s">
        <v>1547</v>
      </c>
      <c r="C1592" s="102">
        <v>6</v>
      </c>
      <c r="D1592" s="107" t="s">
        <v>74</v>
      </c>
      <c r="E1592" s="102"/>
      <c r="F1592" s="530">
        <f t="shared" si="64"/>
        <v>0</v>
      </c>
      <c r="G1592" s="257"/>
      <c r="H1592" s="257"/>
    </row>
    <row r="1593" spans="1:8" x14ac:dyDescent="0.25">
      <c r="A1593" s="123">
        <v>15.6</v>
      </c>
      <c r="B1593" s="101" t="s">
        <v>598</v>
      </c>
      <c r="C1593" s="102">
        <v>1</v>
      </c>
      <c r="D1593" s="107" t="s">
        <v>74</v>
      </c>
      <c r="E1593" s="102"/>
      <c r="F1593" s="530">
        <f t="shared" si="64"/>
        <v>0</v>
      </c>
      <c r="G1593" s="257"/>
      <c r="H1593" s="257"/>
    </row>
    <row r="1594" spans="1:8" x14ac:dyDescent="0.25">
      <c r="A1594" s="123">
        <v>15.7</v>
      </c>
      <c r="B1594" s="101" t="s">
        <v>599</v>
      </c>
      <c r="C1594" s="102">
        <v>12</v>
      </c>
      <c r="D1594" s="107" t="s">
        <v>74</v>
      </c>
      <c r="E1594" s="102"/>
      <c r="F1594" s="530">
        <f t="shared" si="64"/>
        <v>0</v>
      </c>
      <c r="G1594" s="257"/>
      <c r="H1594" s="257"/>
    </row>
    <row r="1595" spans="1:8" x14ac:dyDescent="0.25">
      <c r="A1595" s="123">
        <v>15.8</v>
      </c>
      <c r="B1595" s="101" t="s">
        <v>600</v>
      </c>
      <c r="C1595" s="102">
        <v>12</v>
      </c>
      <c r="D1595" s="107" t="s">
        <v>74</v>
      </c>
      <c r="E1595" s="102"/>
      <c r="F1595" s="530">
        <f t="shared" si="64"/>
        <v>0</v>
      </c>
      <c r="G1595" s="257"/>
      <c r="H1595" s="257"/>
    </row>
    <row r="1596" spans="1:8" x14ac:dyDescent="0.25">
      <c r="A1596" s="123">
        <v>15.9</v>
      </c>
      <c r="B1596" s="101" t="s">
        <v>601</v>
      </c>
      <c r="C1596" s="102">
        <v>8</v>
      </c>
      <c r="D1596" s="107" t="s">
        <v>74</v>
      </c>
      <c r="E1596" s="102"/>
      <c r="F1596" s="530">
        <f t="shared" si="64"/>
        <v>0</v>
      </c>
      <c r="G1596" s="257"/>
      <c r="H1596" s="257"/>
    </row>
    <row r="1597" spans="1:8" ht="25.5" x14ac:dyDescent="0.25">
      <c r="A1597" s="398">
        <v>15.1</v>
      </c>
      <c r="B1597" s="94" t="s">
        <v>1548</v>
      </c>
      <c r="C1597" s="102">
        <v>6</v>
      </c>
      <c r="D1597" s="107" t="s">
        <v>74</v>
      </c>
      <c r="E1597" s="102"/>
      <c r="F1597" s="530">
        <f t="shared" si="64"/>
        <v>0</v>
      </c>
      <c r="G1597" s="257"/>
      <c r="H1597" s="257"/>
    </row>
    <row r="1598" spans="1:8" ht="25.5" x14ac:dyDescent="0.25">
      <c r="A1598" s="123">
        <v>15.11</v>
      </c>
      <c r="B1598" s="94" t="s">
        <v>602</v>
      </c>
      <c r="C1598" s="102">
        <v>1</v>
      </c>
      <c r="D1598" s="107" t="s">
        <v>74</v>
      </c>
      <c r="E1598" s="102"/>
      <c r="F1598" s="530">
        <f t="shared" si="64"/>
        <v>0</v>
      </c>
      <c r="G1598" s="257"/>
      <c r="H1598" s="257"/>
    </row>
    <row r="1599" spans="1:8" x14ac:dyDescent="0.25">
      <c r="A1599" s="398">
        <v>15.12</v>
      </c>
      <c r="B1599" s="101" t="s">
        <v>603</v>
      </c>
      <c r="C1599" s="102">
        <v>1</v>
      </c>
      <c r="D1599" s="107" t="s">
        <v>74</v>
      </c>
      <c r="E1599" s="102"/>
      <c r="F1599" s="530">
        <f t="shared" si="64"/>
        <v>0</v>
      </c>
      <c r="G1599" s="257"/>
      <c r="H1599" s="257"/>
    </row>
    <row r="1600" spans="1:8" x14ac:dyDescent="0.25">
      <c r="A1600" s="123">
        <v>15.13</v>
      </c>
      <c r="B1600" s="101" t="s">
        <v>604</v>
      </c>
      <c r="C1600" s="102">
        <v>1</v>
      </c>
      <c r="D1600" s="107" t="s">
        <v>74</v>
      </c>
      <c r="E1600" s="102"/>
      <c r="F1600" s="530">
        <f t="shared" si="64"/>
        <v>0</v>
      </c>
      <c r="G1600" s="257"/>
      <c r="H1600" s="257"/>
    </row>
    <row r="1601" spans="1:8" x14ac:dyDescent="0.25">
      <c r="A1601" s="398">
        <v>15.14</v>
      </c>
      <c r="B1601" s="101" t="s">
        <v>605</v>
      </c>
      <c r="C1601" s="102">
        <v>1</v>
      </c>
      <c r="D1601" s="107" t="s">
        <v>119</v>
      </c>
      <c r="E1601" s="102"/>
      <c r="F1601" s="530">
        <f t="shared" si="64"/>
        <v>0</v>
      </c>
      <c r="G1601" s="257"/>
      <c r="H1601" s="257"/>
    </row>
    <row r="1602" spans="1:8" x14ac:dyDescent="0.25">
      <c r="A1602" s="113"/>
      <c r="B1602" s="101"/>
      <c r="C1602" s="102"/>
      <c r="D1602" s="107"/>
      <c r="E1602" s="102"/>
      <c r="F1602" s="530"/>
      <c r="G1602" s="257"/>
      <c r="H1602" s="257"/>
    </row>
    <row r="1603" spans="1:8" s="255" customFormat="1" x14ac:dyDescent="0.25">
      <c r="A1603" s="113">
        <v>16</v>
      </c>
      <c r="B1603" s="103" t="s">
        <v>606</v>
      </c>
      <c r="C1603" s="104"/>
      <c r="D1603" s="111"/>
      <c r="E1603" s="104"/>
      <c r="F1603" s="113"/>
      <c r="G1603" s="257"/>
      <c r="H1603" s="257"/>
    </row>
    <row r="1604" spans="1:8" x14ac:dyDescent="0.25">
      <c r="A1604" s="123">
        <v>16.100000000000001</v>
      </c>
      <c r="B1604" s="101" t="s">
        <v>607</v>
      </c>
      <c r="C1604" s="102">
        <v>1</v>
      </c>
      <c r="D1604" s="107" t="s">
        <v>74</v>
      </c>
      <c r="E1604" s="102"/>
      <c r="F1604" s="530">
        <f t="shared" si="64"/>
        <v>0</v>
      </c>
      <c r="G1604" s="257"/>
      <c r="H1604" s="257"/>
    </row>
    <row r="1605" spans="1:8" ht="14.25" customHeight="1" x14ac:dyDescent="0.25">
      <c r="A1605" s="123">
        <v>16.2</v>
      </c>
      <c r="B1605" s="94" t="s">
        <v>608</v>
      </c>
      <c r="C1605" s="102">
        <v>4</v>
      </c>
      <c r="D1605" s="107" t="s">
        <v>74</v>
      </c>
      <c r="E1605" s="102"/>
      <c r="F1605" s="530">
        <f t="shared" si="64"/>
        <v>0</v>
      </c>
      <c r="G1605" s="257"/>
      <c r="H1605" s="257"/>
    </row>
    <row r="1606" spans="1:8" x14ac:dyDescent="0.25">
      <c r="A1606" s="123">
        <v>16.3</v>
      </c>
      <c r="B1606" s="101" t="s">
        <v>609</v>
      </c>
      <c r="C1606" s="102">
        <v>1</v>
      </c>
      <c r="D1606" s="107" t="s">
        <v>119</v>
      </c>
      <c r="E1606" s="102"/>
      <c r="F1606" s="530">
        <f t="shared" si="64"/>
        <v>0</v>
      </c>
      <c r="G1606" s="257"/>
      <c r="H1606" s="257"/>
    </row>
    <row r="1607" spans="1:8" x14ac:dyDescent="0.25">
      <c r="A1607" s="113"/>
      <c r="B1607" s="101"/>
      <c r="C1607" s="102"/>
      <c r="D1607" s="107"/>
      <c r="E1607" s="102"/>
      <c r="F1607" s="530"/>
      <c r="G1607" s="257"/>
      <c r="H1607" s="257"/>
    </row>
    <row r="1608" spans="1:8" s="255" customFormat="1" x14ac:dyDescent="0.25">
      <c r="A1608" s="113">
        <v>17</v>
      </c>
      <c r="B1608" s="103" t="s">
        <v>610</v>
      </c>
      <c r="C1608" s="104"/>
      <c r="D1608" s="111"/>
      <c r="E1608" s="104"/>
      <c r="F1608" s="113"/>
      <c r="G1608" s="257"/>
      <c r="H1608" s="257"/>
    </row>
    <row r="1609" spans="1:8" x14ac:dyDescent="0.25">
      <c r="A1609" s="123">
        <v>17.100000000000001</v>
      </c>
      <c r="B1609" s="101" t="s">
        <v>611</v>
      </c>
      <c r="C1609" s="102">
        <v>130</v>
      </c>
      <c r="D1609" s="107" t="s">
        <v>74</v>
      </c>
      <c r="E1609" s="102"/>
      <c r="F1609" s="530">
        <f>+C1609*E1609</f>
        <v>0</v>
      </c>
      <c r="G1609" s="257"/>
      <c r="H1609" s="257"/>
    </row>
    <row r="1610" spans="1:8" x14ac:dyDescent="0.25">
      <c r="A1610" s="123">
        <v>17.2</v>
      </c>
      <c r="B1610" s="101" t="s">
        <v>612</v>
      </c>
      <c r="C1610" s="102">
        <v>1</v>
      </c>
      <c r="D1610" s="107" t="s">
        <v>74</v>
      </c>
      <c r="E1610" s="102"/>
      <c r="F1610" s="530">
        <f t="shared" ref="F1610:F1614" si="65">+C1610*E1610</f>
        <v>0</v>
      </c>
      <c r="G1610" s="257"/>
      <c r="H1610" s="257"/>
    </row>
    <row r="1611" spans="1:8" x14ac:dyDescent="0.25">
      <c r="A1611" s="123">
        <v>17.3</v>
      </c>
      <c r="B1611" s="101" t="s">
        <v>613</v>
      </c>
      <c r="C1611" s="102">
        <v>5</v>
      </c>
      <c r="D1611" s="107" t="s">
        <v>74</v>
      </c>
      <c r="E1611" s="102"/>
      <c r="F1611" s="530">
        <f t="shared" si="65"/>
        <v>0</v>
      </c>
      <c r="G1611" s="257"/>
      <c r="H1611" s="257"/>
    </row>
    <row r="1612" spans="1:8" x14ac:dyDescent="0.25">
      <c r="A1612" s="123">
        <v>17.399999999999999</v>
      </c>
      <c r="B1612" s="101" t="s">
        <v>614</v>
      </c>
      <c r="C1612" s="102">
        <v>1</v>
      </c>
      <c r="D1612" s="107" t="s">
        <v>74</v>
      </c>
      <c r="E1612" s="102"/>
      <c r="F1612" s="530">
        <f>+C1612*E1612</f>
        <v>0</v>
      </c>
      <c r="G1612" s="257"/>
      <c r="H1612" s="257"/>
    </row>
    <row r="1613" spans="1:8" x14ac:dyDescent="0.25">
      <c r="A1613" s="123">
        <v>17.5</v>
      </c>
      <c r="B1613" s="101" t="s">
        <v>615</v>
      </c>
      <c r="C1613" s="102">
        <v>1</v>
      </c>
      <c r="D1613" s="107" t="s">
        <v>74</v>
      </c>
      <c r="E1613" s="102"/>
      <c r="F1613" s="530">
        <f t="shared" si="65"/>
        <v>0</v>
      </c>
      <c r="G1613" s="257"/>
      <c r="H1613" s="257"/>
    </row>
    <row r="1614" spans="1:8" x14ac:dyDescent="0.25">
      <c r="A1614" s="123">
        <v>17.600000000000001</v>
      </c>
      <c r="B1614" s="101" t="s">
        <v>616</v>
      </c>
      <c r="C1614" s="102">
        <v>1</v>
      </c>
      <c r="D1614" s="107" t="s">
        <v>74</v>
      </c>
      <c r="E1614" s="102"/>
      <c r="F1614" s="530">
        <f t="shared" si="65"/>
        <v>0</v>
      </c>
      <c r="G1614" s="257"/>
      <c r="H1614" s="257"/>
    </row>
    <row r="1615" spans="1:8" x14ac:dyDescent="0.25">
      <c r="A1615" s="113"/>
      <c r="B1615" s="101"/>
      <c r="C1615" s="102"/>
      <c r="D1615" s="107"/>
      <c r="E1615" s="102"/>
      <c r="F1615" s="530"/>
      <c r="G1615" s="257"/>
      <c r="H1615" s="257"/>
    </row>
    <row r="1616" spans="1:8" s="255" customFormat="1" x14ac:dyDescent="0.25">
      <c r="A1616" s="113">
        <v>18</v>
      </c>
      <c r="B1616" s="103" t="s">
        <v>1326</v>
      </c>
      <c r="C1616" s="104"/>
      <c r="D1616" s="111"/>
      <c r="E1616" s="104"/>
      <c r="F1616" s="113"/>
      <c r="G1616" s="257"/>
      <c r="H1616" s="257"/>
    </row>
    <row r="1617" spans="1:8" x14ac:dyDescent="0.25">
      <c r="A1617" s="123">
        <v>18.100000000000001</v>
      </c>
      <c r="B1617" s="101" t="s">
        <v>1359</v>
      </c>
      <c r="C1617" s="102">
        <v>2</v>
      </c>
      <c r="D1617" s="107" t="s">
        <v>74</v>
      </c>
      <c r="E1617" s="102"/>
      <c r="F1617" s="530">
        <f>+C1617*E1617</f>
        <v>0</v>
      </c>
      <c r="G1617" s="257"/>
      <c r="H1617" s="257"/>
    </row>
    <row r="1618" spans="1:8" x14ac:dyDescent="0.25">
      <c r="A1618" s="123">
        <v>18.2</v>
      </c>
      <c r="B1618" s="101" t="s">
        <v>1360</v>
      </c>
      <c r="C1618" s="102">
        <v>1</v>
      </c>
      <c r="D1618" s="107" t="s">
        <v>74</v>
      </c>
      <c r="E1618" s="102"/>
      <c r="F1618" s="530">
        <f t="shared" ref="F1618:F1623" si="66">+C1618*E1618</f>
        <v>0</v>
      </c>
      <c r="G1618" s="257"/>
      <c r="H1618" s="257"/>
    </row>
    <row r="1619" spans="1:8" x14ac:dyDescent="0.25">
      <c r="A1619" s="123">
        <v>18.3</v>
      </c>
      <c r="B1619" s="101" t="s">
        <v>617</v>
      </c>
      <c r="C1619" s="102">
        <v>3</v>
      </c>
      <c r="D1619" s="107" t="s">
        <v>74</v>
      </c>
      <c r="E1619" s="102"/>
      <c r="F1619" s="530">
        <f t="shared" si="66"/>
        <v>0</v>
      </c>
      <c r="G1619" s="257"/>
      <c r="H1619" s="257"/>
    </row>
    <row r="1620" spans="1:8" x14ac:dyDescent="0.25">
      <c r="A1620" s="123">
        <v>18.399999999999999</v>
      </c>
      <c r="B1620" s="101" t="s">
        <v>1361</v>
      </c>
      <c r="C1620" s="102">
        <v>1</v>
      </c>
      <c r="D1620" s="107" t="s">
        <v>74</v>
      </c>
      <c r="E1620" s="102"/>
      <c r="F1620" s="530">
        <f t="shared" si="66"/>
        <v>0</v>
      </c>
      <c r="G1620" s="257"/>
      <c r="H1620" s="257"/>
    </row>
    <row r="1621" spans="1:8" x14ac:dyDescent="0.25">
      <c r="A1621" s="123">
        <v>18.5</v>
      </c>
      <c r="B1621" s="101" t="s">
        <v>1362</v>
      </c>
      <c r="C1621" s="102">
        <v>2</v>
      </c>
      <c r="D1621" s="107" t="s">
        <v>74</v>
      </c>
      <c r="E1621" s="102"/>
      <c r="F1621" s="530">
        <f t="shared" si="66"/>
        <v>0</v>
      </c>
      <c r="G1621" s="257"/>
      <c r="H1621" s="257"/>
    </row>
    <row r="1622" spans="1:8" x14ac:dyDescent="0.25">
      <c r="A1622" s="123">
        <v>18.600000000000001</v>
      </c>
      <c r="B1622" s="101" t="s">
        <v>1363</v>
      </c>
      <c r="C1622" s="102">
        <v>4</v>
      </c>
      <c r="D1622" s="107" t="s">
        <v>74</v>
      </c>
      <c r="E1622" s="102"/>
      <c r="F1622" s="530">
        <f t="shared" si="66"/>
        <v>0</v>
      </c>
      <c r="G1622" s="257"/>
      <c r="H1622" s="257"/>
    </row>
    <row r="1623" spans="1:8" x14ac:dyDescent="0.25">
      <c r="A1623" s="123">
        <v>18.7</v>
      </c>
      <c r="B1623" s="101" t="s">
        <v>618</v>
      </c>
      <c r="C1623" s="102">
        <v>1</v>
      </c>
      <c r="D1623" s="107" t="s">
        <v>74</v>
      </c>
      <c r="E1623" s="102"/>
      <c r="F1623" s="530">
        <f t="shared" si="66"/>
        <v>0</v>
      </c>
      <c r="G1623" s="257"/>
      <c r="H1623" s="257"/>
    </row>
    <row r="1624" spans="1:8" x14ac:dyDescent="0.25">
      <c r="A1624" s="539"/>
      <c r="B1624" s="273" t="s">
        <v>1289</v>
      </c>
      <c r="C1624" s="336"/>
      <c r="D1624" s="337"/>
      <c r="E1624" s="337"/>
      <c r="F1624" s="540">
        <f>SUM(F1460:F1623)</f>
        <v>0</v>
      </c>
      <c r="G1624" s="257"/>
      <c r="H1624" s="257"/>
    </row>
    <row r="1625" spans="1:8" x14ac:dyDescent="0.25">
      <c r="A1625" s="397"/>
      <c r="B1625" s="101"/>
      <c r="C1625" s="102"/>
      <c r="D1625" s="107"/>
      <c r="E1625" s="102"/>
      <c r="F1625" s="530"/>
      <c r="G1625" s="257"/>
      <c r="H1625" s="257"/>
    </row>
    <row r="1626" spans="1:8" s="253" customFormat="1" ht="29.25" customHeight="1" x14ac:dyDescent="0.25">
      <c r="A1626" s="529" t="s">
        <v>485</v>
      </c>
      <c r="B1626" s="232" t="s">
        <v>1353</v>
      </c>
      <c r="C1626" s="227"/>
      <c r="D1626" s="207"/>
      <c r="E1626" s="228"/>
      <c r="F1626" s="408"/>
      <c r="G1626" s="257"/>
      <c r="H1626" s="257"/>
    </row>
    <row r="1627" spans="1:8" x14ac:dyDescent="0.25">
      <c r="A1627" s="541" t="s">
        <v>9</v>
      </c>
      <c r="B1627" s="103" t="s">
        <v>1290</v>
      </c>
      <c r="C1627" s="70"/>
      <c r="D1627" s="70"/>
      <c r="E1627" s="115"/>
      <c r="F1627" s="542"/>
      <c r="G1627" s="257"/>
      <c r="H1627" s="257"/>
    </row>
    <row r="1628" spans="1:8" x14ac:dyDescent="0.25">
      <c r="A1628" s="123" t="s">
        <v>11</v>
      </c>
      <c r="B1628" s="101" t="s">
        <v>620</v>
      </c>
      <c r="C1628" s="102">
        <v>12</v>
      </c>
      <c r="D1628" s="107" t="s">
        <v>74</v>
      </c>
      <c r="E1628" s="102"/>
      <c r="F1628" s="530">
        <f t="shared" ref="F1628:F1669" si="67">+C1628*E1628</f>
        <v>0</v>
      </c>
      <c r="G1628" s="257"/>
      <c r="H1628" s="257"/>
    </row>
    <row r="1629" spans="1:8" x14ac:dyDescent="0.25">
      <c r="A1629" s="123" t="s">
        <v>13</v>
      </c>
      <c r="B1629" s="101" t="s">
        <v>621</v>
      </c>
      <c r="C1629" s="102">
        <v>3</v>
      </c>
      <c r="D1629" s="107" t="s">
        <v>74</v>
      </c>
      <c r="E1629" s="102"/>
      <c r="F1629" s="530">
        <f t="shared" si="67"/>
        <v>0</v>
      </c>
      <c r="G1629" s="257"/>
      <c r="H1629" s="257"/>
    </row>
    <row r="1630" spans="1:8" x14ac:dyDescent="0.25">
      <c r="A1630" s="123" t="s">
        <v>16</v>
      </c>
      <c r="B1630" s="101" t="s">
        <v>622</v>
      </c>
      <c r="C1630" s="102">
        <v>3</v>
      </c>
      <c r="D1630" s="107" t="s">
        <v>74</v>
      </c>
      <c r="E1630" s="102"/>
      <c r="F1630" s="530">
        <f t="shared" si="67"/>
        <v>0</v>
      </c>
      <c r="G1630" s="257"/>
      <c r="H1630" s="257"/>
    </row>
    <row r="1631" spans="1:8" x14ac:dyDescent="0.25">
      <c r="A1631" s="123" t="s">
        <v>18</v>
      </c>
      <c r="B1631" s="101" t="s">
        <v>623</v>
      </c>
      <c r="C1631" s="102">
        <v>40</v>
      </c>
      <c r="D1631" s="107" t="s">
        <v>74</v>
      </c>
      <c r="E1631" s="102"/>
      <c r="F1631" s="530">
        <f t="shared" si="67"/>
        <v>0</v>
      </c>
      <c r="G1631" s="257"/>
      <c r="H1631" s="257"/>
    </row>
    <row r="1632" spans="1:8" x14ac:dyDescent="0.25">
      <c r="A1632" s="123" t="s">
        <v>122</v>
      </c>
      <c r="B1632" s="101" t="s">
        <v>624</v>
      </c>
      <c r="C1632" s="102">
        <v>28</v>
      </c>
      <c r="D1632" s="107" t="s">
        <v>74</v>
      </c>
      <c r="E1632" s="102"/>
      <c r="F1632" s="530">
        <f t="shared" si="67"/>
        <v>0</v>
      </c>
      <c r="G1632" s="257"/>
      <c r="H1632" s="257"/>
    </row>
    <row r="1633" spans="1:8" x14ac:dyDescent="0.25">
      <c r="A1633" s="123" t="s">
        <v>342</v>
      </c>
      <c r="B1633" s="101" t="s">
        <v>625</v>
      </c>
      <c r="C1633" s="102">
        <v>6</v>
      </c>
      <c r="D1633" s="107" t="s">
        <v>74</v>
      </c>
      <c r="E1633" s="102"/>
      <c r="F1633" s="530">
        <f t="shared" si="67"/>
        <v>0</v>
      </c>
      <c r="G1633" s="257"/>
      <c r="H1633" s="257"/>
    </row>
    <row r="1634" spans="1:8" x14ac:dyDescent="0.25">
      <c r="A1634" s="123" t="s">
        <v>343</v>
      </c>
      <c r="B1634" s="101" t="s">
        <v>626</v>
      </c>
      <c r="C1634" s="102">
        <v>1</v>
      </c>
      <c r="D1634" s="107" t="s">
        <v>15</v>
      </c>
      <c r="E1634" s="102"/>
      <c r="F1634" s="530">
        <f t="shared" si="67"/>
        <v>0</v>
      </c>
      <c r="G1634" s="257"/>
      <c r="H1634" s="257"/>
    </row>
    <row r="1635" spans="1:8" x14ac:dyDescent="0.25">
      <c r="A1635" s="123" t="s">
        <v>345</v>
      </c>
      <c r="B1635" s="101" t="s">
        <v>627</v>
      </c>
      <c r="C1635" s="102">
        <v>1</v>
      </c>
      <c r="D1635" s="107" t="s">
        <v>15</v>
      </c>
      <c r="E1635" s="102"/>
      <c r="F1635" s="530">
        <f t="shared" si="67"/>
        <v>0</v>
      </c>
      <c r="G1635" s="257"/>
      <c r="H1635" s="257"/>
    </row>
    <row r="1636" spans="1:8" x14ac:dyDescent="0.25">
      <c r="A1636" s="123" t="s">
        <v>347</v>
      </c>
      <c r="B1636" s="101" t="s">
        <v>628</v>
      </c>
      <c r="C1636" s="102">
        <v>1</v>
      </c>
      <c r="D1636" s="107" t="s">
        <v>15</v>
      </c>
      <c r="E1636" s="102"/>
      <c r="F1636" s="530">
        <f t="shared" si="67"/>
        <v>0</v>
      </c>
      <c r="G1636" s="257"/>
      <c r="H1636" s="257"/>
    </row>
    <row r="1637" spans="1:8" x14ac:dyDescent="0.25">
      <c r="A1637" s="123"/>
      <c r="B1637" s="101"/>
      <c r="C1637" s="102"/>
      <c r="D1637" s="107"/>
      <c r="E1637" s="102"/>
      <c r="F1637" s="530"/>
      <c r="G1637" s="257"/>
      <c r="H1637" s="257"/>
    </row>
    <row r="1638" spans="1:8" x14ac:dyDescent="0.25">
      <c r="A1638" s="541" t="s">
        <v>20</v>
      </c>
      <c r="B1638" s="103" t="s">
        <v>384</v>
      </c>
      <c r="C1638" s="70"/>
      <c r="D1638" s="70"/>
      <c r="E1638" s="115"/>
      <c r="F1638" s="530"/>
      <c r="G1638" s="257"/>
      <c r="H1638" s="257"/>
    </row>
    <row r="1639" spans="1:8" x14ac:dyDescent="0.25">
      <c r="A1639" s="123" t="s">
        <v>22</v>
      </c>
      <c r="B1639" s="101" t="s">
        <v>620</v>
      </c>
      <c r="C1639" s="102">
        <v>8</v>
      </c>
      <c r="D1639" s="107" t="s">
        <v>74</v>
      </c>
      <c r="E1639" s="102"/>
      <c r="F1639" s="530">
        <f t="shared" si="67"/>
        <v>0</v>
      </c>
      <c r="G1639" s="257"/>
      <c r="H1639" s="257"/>
    </row>
    <row r="1640" spans="1:8" x14ac:dyDescent="0.25">
      <c r="A1640" s="123">
        <f t="shared" ref="A1640:A1669" si="68">+A1639+0.1</f>
        <v>2.2000000000000002</v>
      </c>
      <c r="B1640" s="101" t="s">
        <v>621</v>
      </c>
      <c r="C1640" s="102">
        <v>2</v>
      </c>
      <c r="D1640" s="107" t="s">
        <v>74</v>
      </c>
      <c r="E1640" s="102"/>
      <c r="F1640" s="530">
        <f t="shared" si="67"/>
        <v>0</v>
      </c>
      <c r="G1640" s="257"/>
      <c r="H1640" s="257"/>
    </row>
    <row r="1641" spans="1:8" x14ac:dyDescent="0.25">
      <c r="A1641" s="123">
        <f t="shared" si="68"/>
        <v>2.2999999999999998</v>
      </c>
      <c r="B1641" s="101" t="s">
        <v>622</v>
      </c>
      <c r="C1641" s="102">
        <v>2</v>
      </c>
      <c r="D1641" s="107" t="s">
        <v>74</v>
      </c>
      <c r="E1641" s="102"/>
      <c r="F1641" s="530">
        <f t="shared" si="67"/>
        <v>0</v>
      </c>
      <c r="G1641" s="257"/>
      <c r="H1641" s="257"/>
    </row>
    <row r="1642" spans="1:8" x14ac:dyDescent="0.25">
      <c r="A1642" s="123">
        <f t="shared" si="68"/>
        <v>2.4</v>
      </c>
      <c r="B1642" s="101" t="s">
        <v>623</v>
      </c>
      <c r="C1642" s="102">
        <v>28</v>
      </c>
      <c r="D1642" s="107" t="s">
        <v>74</v>
      </c>
      <c r="E1642" s="102"/>
      <c r="F1642" s="530">
        <f t="shared" si="67"/>
        <v>0</v>
      </c>
      <c r="G1642" s="257"/>
      <c r="H1642" s="257"/>
    </row>
    <row r="1643" spans="1:8" x14ac:dyDescent="0.25">
      <c r="A1643" s="123">
        <f t="shared" si="68"/>
        <v>2.5</v>
      </c>
      <c r="B1643" s="101" t="s">
        <v>624</v>
      </c>
      <c r="C1643" s="102">
        <v>24</v>
      </c>
      <c r="D1643" s="107" t="s">
        <v>74</v>
      </c>
      <c r="E1643" s="102"/>
      <c r="F1643" s="530">
        <f t="shared" si="67"/>
        <v>0</v>
      </c>
      <c r="G1643" s="257"/>
      <c r="H1643" s="257"/>
    </row>
    <row r="1644" spans="1:8" x14ac:dyDescent="0.25">
      <c r="A1644" s="123">
        <f t="shared" si="68"/>
        <v>2.6</v>
      </c>
      <c r="B1644" s="101" t="s">
        <v>625</v>
      </c>
      <c r="C1644" s="102">
        <v>4</v>
      </c>
      <c r="D1644" s="107" t="s">
        <v>74</v>
      </c>
      <c r="E1644" s="102"/>
      <c r="F1644" s="530">
        <f t="shared" si="67"/>
        <v>0</v>
      </c>
      <c r="G1644" s="257"/>
      <c r="H1644" s="257"/>
    </row>
    <row r="1645" spans="1:8" x14ac:dyDescent="0.25">
      <c r="A1645" s="123">
        <f t="shared" si="68"/>
        <v>2.7</v>
      </c>
      <c r="B1645" s="101" t="s">
        <v>626</v>
      </c>
      <c r="C1645" s="102">
        <v>1</v>
      </c>
      <c r="D1645" s="107" t="s">
        <v>15</v>
      </c>
      <c r="E1645" s="102"/>
      <c r="F1645" s="530">
        <f t="shared" si="67"/>
        <v>0</v>
      </c>
      <c r="G1645" s="257"/>
      <c r="H1645" s="257"/>
    </row>
    <row r="1646" spans="1:8" x14ac:dyDescent="0.25">
      <c r="A1646" s="123">
        <f t="shared" si="68"/>
        <v>2.8</v>
      </c>
      <c r="B1646" s="101" t="s">
        <v>627</v>
      </c>
      <c r="C1646" s="102">
        <v>1</v>
      </c>
      <c r="D1646" s="107" t="s">
        <v>15</v>
      </c>
      <c r="E1646" s="102"/>
      <c r="F1646" s="530">
        <f t="shared" si="67"/>
        <v>0</v>
      </c>
      <c r="G1646" s="257"/>
      <c r="H1646" s="257"/>
    </row>
    <row r="1647" spans="1:8" x14ac:dyDescent="0.25">
      <c r="A1647" s="123">
        <f t="shared" si="68"/>
        <v>2.9</v>
      </c>
      <c r="B1647" s="101" t="s">
        <v>628</v>
      </c>
      <c r="C1647" s="102">
        <v>1</v>
      </c>
      <c r="D1647" s="107" t="s">
        <v>15</v>
      </c>
      <c r="E1647" s="102"/>
      <c r="F1647" s="530">
        <f t="shared" si="67"/>
        <v>0</v>
      </c>
      <c r="G1647" s="257"/>
      <c r="H1647" s="257"/>
    </row>
    <row r="1648" spans="1:8" x14ac:dyDescent="0.25">
      <c r="A1648" s="123"/>
      <c r="B1648" s="101"/>
      <c r="C1648" s="102"/>
      <c r="D1648" s="107"/>
      <c r="E1648" s="102"/>
      <c r="F1648" s="530"/>
      <c r="G1648" s="257"/>
      <c r="H1648" s="257"/>
    </row>
    <row r="1649" spans="1:8" x14ac:dyDescent="0.25">
      <c r="A1649" s="541">
        <f>+A1647+0.1</f>
        <v>3</v>
      </c>
      <c r="B1649" s="103" t="s">
        <v>241</v>
      </c>
      <c r="C1649" s="70"/>
      <c r="D1649" s="70"/>
      <c r="E1649" s="115"/>
      <c r="F1649" s="530"/>
      <c r="G1649" s="257"/>
      <c r="H1649" s="257"/>
    </row>
    <row r="1650" spans="1:8" x14ac:dyDescent="0.25">
      <c r="A1650" s="123">
        <f t="shared" si="68"/>
        <v>3.1</v>
      </c>
      <c r="B1650" s="101" t="s">
        <v>620</v>
      </c>
      <c r="C1650" s="102">
        <v>7</v>
      </c>
      <c r="D1650" s="107" t="s">
        <v>74</v>
      </c>
      <c r="E1650" s="102"/>
      <c r="F1650" s="530">
        <f t="shared" si="67"/>
        <v>0</v>
      </c>
      <c r="G1650" s="257"/>
      <c r="H1650" s="257"/>
    </row>
    <row r="1651" spans="1:8" x14ac:dyDescent="0.25">
      <c r="A1651" s="123">
        <f t="shared" si="68"/>
        <v>3.2</v>
      </c>
      <c r="B1651" s="101" t="s">
        <v>621</v>
      </c>
      <c r="C1651" s="102">
        <v>2</v>
      </c>
      <c r="D1651" s="107" t="s">
        <v>74</v>
      </c>
      <c r="E1651" s="102"/>
      <c r="F1651" s="530">
        <f t="shared" si="67"/>
        <v>0</v>
      </c>
      <c r="G1651" s="257"/>
      <c r="H1651" s="257"/>
    </row>
    <row r="1652" spans="1:8" x14ac:dyDescent="0.25">
      <c r="A1652" s="123">
        <f t="shared" si="68"/>
        <v>3.3</v>
      </c>
      <c r="B1652" s="101" t="s">
        <v>622</v>
      </c>
      <c r="C1652" s="102">
        <v>2</v>
      </c>
      <c r="D1652" s="107" t="s">
        <v>74</v>
      </c>
      <c r="E1652" s="102"/>
      <c r="F1652" s="530">
        <f t="shared" si="67"/>
        <v>0</v>
      </c>
      <c r="G1652" s="257"/>
      <c r="H1652" s="257"/>
    </row>
    <row r="1653" spans="1:8" x14ac:dyDescent="0.25">
      <c r="A1653" s="123">
        <f t="shared" si="68"/>
        <v>3.4</v>
      </c>
      <c r="B1653" s="101" t="s">
        <v>623</v>
      </c>
      <c r="C1653" s="102">
        <v>20</v>
      </c>
      <c r="D1653" s="107" t="s">
        <v>74</v>
      </c>
      <c r="E1653" s="102"/>
      <c r="F1653" s="530">
        <f t="shared" si="67"/>
        <v>0</v>
      </c>
      <c r="G1653" s="257"/>
      <c r="H1653" s="257"/>
    </row>
    <row r="1654" spans="1:8" x14ac:dyDescent="0.25">
      <c r="A1654" s="123">
        <f t="shared" si="68"/>
        <v>3.5</v>
      </c>
      <c r="B1654" s="101" t="s">
        <v>624</v>
      </c>
      <c r="C1654" s="102">
        <v>20</v>
      </c>
      <c r="D1654" s="107" t="s">
        <v>74</v>
      </c>
      <c r="E1654" s="102"/>
      <c r="F1654" s="530">
        <f t="shared" si="67"/>
        <v>0</v>
      </c>
      <c r="G1654" s="257"/>
      <c r="H1654" s="257"/>
    </row>
    <row r="1655" spans="1:8" x14ac:dyDescent="0.25">
      <c r="A1655" s="123">
        <f t="shared" si="68"/>
        <v>3.6</v>
      </c>
      <c r="B1655" s="101" t="s">
        <v>625</v>
      </c>
      <c r="C1655" s="102">
        <v>4</v>
      </c>
      <c r="D1655" s="107" t="s">
        <v>74</v>
      </c>
      <c r="E1655" s="102"/>
      <c r="F1655" s="530">
        <f t="shared" si="67"/>
        <v>0</v>
      </c>
      <c r="G1655" s="257"/>
      <c r="H1655" s="257"/>
    </row>
    <row r="1656" spans="1:8" x14ac:dyDescent="0.25">
      <c r="A1656" s="123">
        <f t="shared" si="68"/>
        <v>3.7</v>
      </c>
      <c r="B1656" s="101" t="s">
        <v>626</v>
      </c>
      <c r="C1656" s="102">
        <v>1</v>
      </c>
      <c r="D1656" s="107" t="s">
        <v>15</v>
      </c>
      <c r="E1656" s="102"/>
      <c r="F1656" s="530">
        <f t="shared" si="67"/>
        <v>0</v>
      </c>
      <c r="G1656" s="257"/>
      <c r="H1656" s="257"/>
    </row>
    <row r="1657" spans="1:8" x14ac:dyDescent="0.25">
      <c r="A1657" s="123">
        <f t="shared" si="68"/>
        <v>3.8</v>
      </c>
      <c r="B1657" s="101" t="s">
        <v>627</v>
      </c>
      <c r="C1657" s="102">
        <v>1</v>
      </c>
      <c r="D1657" s="107" t="s">
        <v>15</v>
      </c>
      <c r="E1657" s="102"/>
      <c r="F1657" s="530">
        <f t="shared" si="67"/>
        <v>0</v>
      </c>
      <c r="G1657" s="257"/>
      <c r="H1657" s="257"/>
    </row>
    <row r="1658" spans="1:8" x14ac:dyDescent="0.25">
      <c r="A1658" s="123">
        <f t="shared" si="68"/>
        <v>3.9</v>
      </c>
      <c r="B1658" s="101" t="s">
        <v>628</v>
      </c>
      <c r="C1658" s="102">
        <v>1</v>
      </c>
      <c r="D1658" s="107" t="s">
        <v>15</v>
      </c>
      <c r="E1658" s="102"/>
      <c r="F1658" s="530">
        <f t="shared" si="67"/>
        <v>0</v>
      </c>
      <c r="G1658" s="257"/>
      <c r="H1658" s="257"/>
    </row>
    <row r="1659" spans="1:8" x14ac:dyDescent="0.25">
      <c r="A1659" s="123"/>
      <c r="B1659" s="101"/>
      <c r="C1659" s="102"/>
      <c r="D1659" s="107"/>
      <c r="E1659" s="102"/>
      <c r="F1659" s="530"/>
      <c r="G1659" s="257"/>
      <c r="H1659" s="257"/>
    </row>
    <row r="1660" spans="1:8" x14ac:dyDescent="0.25">
      <c r="A1660" s="541">
        <f>+A1658+0.1</f>
        <v>4</v>
      </c>
      <c r="B1660" s="103" t="s">
        <v>1291</v>
      </c>
      <c r="C1660" s="70"/>
      <c r="D1660" s="70"/>
      <c r="E1660" s="115"/>
      <c r="F1660" s="530"/>
      <c r="G1660" s="257"/>
      <c r="H1660" s="257"/>
    </row>
    <row r="1661" spans="1:8" x14ac:dyDescent="0.25">
      <c r="A1661" s="123">
        <f t="shared" si="68"/>
        <v>4.0999999999999996</v>
      </c>
      <c r="B1661" s="101" t="s">
        <v>620</v>
      </c>
      <c r="C1661" s="102">
        <v>5</v>
      </c>
      <c r="D1661" s="107" t="s">
        <v>74</v>
      </c>
      <c r="E1661" s="102"/>
      <c r="F1661" s="530">
        <f t="shared" si="67"/>
        <v>0</v>
      </c>
      <c r="G1661" s="257"/>
      <c r="H1661" s="257"/>
    </row>
    <row r="1662" spans="1:8" x14ac:dyDescent="0.25">
      <c r="A1662" s="123">
        <f t="shared" si="68"/>
        <v>4.2</v>
      </c>
      <c r="B1662" s="101" t="s">
        <v>621</v>
      </c>
      <c r="C1662" s="102">
        <v>1</v>
      </c>
      <c r="D1662" s="107" t="s">
        <v>74</v>
      </c>
      <c r="E1662" s="102"/>
      <c r="F1662" s="530">
        <f t="shared" si="67"/>
        <v>0</v>
      </c>
      <c r="G1662" s="257"/>
      <c r="H1662" s="257"/>
    </row>
    <row r="1663" spans="1:8" x14ac:dyDescent="0.25">
      <c r="A1663" s="123">
        <f t="shared" si="68"/>
        <v>4.3</v>
      </c>
      <c r="B1663" s="101" t="s">
        <v>622</v>
      </c>
      <c r="C1663" s="102">
        <v>1</v>
      </c>
      <c r="D1663" s="107" t="s">
        <v>74</v>
      </c>
      <c r="E1663" s="102"/>
      <c r="F1663" s="530">
        <f t="shared" si="67"/>
        <v>0</v>
      </c>
      <c r="G1663" s="257"/>
      <c r="H1663" s="257"/>
    </row>
    <row r="1664" spans="1:8" x14ac:dyDescent="0.25">
      <c r="A1664" s="123">
        <f t="shared" si="68"/>
        <v>4.4000000000000004</v>
      </c>
      <c r="B1664" s="101" t="s">
        <v>623</v>
      </c>
      <c r="C1664" s="102">
        <v>16</v>
      </c>
      <c r="D1664" s="107" t="s">
        <v>74</v>
      </c>
      <c r="E1664" s="102"/>
      <c r="F1664" s="530">
        <f t="shared" si="67"/>
        <v>0</v>
      </c>
      <c r="G1664" s="257"/>
      <c r="H1664" s="257"/>
    </row>
    <row r="1665" spans="1:8" x14ac:dyDescent="0.25">
      <c r="A1665" s="123">
        <f t="shared" si="68"/>
        <v>4.5</v>
      </c>
      <c r="B1665" s="101" t="s">
        <v>624</v>
      </c>
      <c r="C1665" s="102">
        <v>12</v>
      </c>
      <c r="D1665" s="107" t="s">
        <v>74</v>
      </c>
      <c r="E1665" s="102"/>
      <c r="F1665" s="530">
        <f t="shared" si="67"/>
        <v>0</v>
      </c>
      <c r="G1665" s="257"/>
      <c r="H1665" s="257"/>
    </row>
    <row r="1666" spans="1:8" x14ac:dyDescent="0.25">
      <c r="A1666" s="123">
        <f t="shared" si="68"/>
        <v>4.5999999999999996</v>
      </c>
      <c r="B1666" s="101" t="s">
        <v>625</v>
      </c>
      <c r="C1666" s="102">
        <v>2</v>
      </c>
      <c r="D1666" s="107" t="s">
        <v>74</v>
      </c>
      <c r="E1666" s="102"/>
      <c r="F1666" s="530">
        <f t="shared" si="67"/>
        <v>0</v>
      </c>
      <c r="G1666" s="257"/>
      <c r="H1666" s="257"/>
    </row>
    <row r="1667" spans="1:8" x14ac:dyDescent="0.25">
      <c r="A1667" s="123">
        <f t="shared" si="68"/>
        <v>4.7</v>
      </c>
      <c r="B1667" s="101" t="s">
        <v>626</v>
      </c>
      <c r="C1667" s="102">
        <v>1</v>
      </c>
      <c r="D1667" s="107" t="s">
        <v>15</v>
      </c>
      <c r="E1667" s="102"/>
      <c r="F1667" s="530">
        <f t="shared" si="67"/>
        <v>0</v>
      </c>
      <c r="G1667" s="257"/>
      <c r="H1667" s="257"/>
    </row>
    <row r="1668" spans="1:8" x14ac:dyDescent="0.25">
      <c r="A1668" s="123">
        <f t="shared" si="68"/>
        <v>4.8</v>
      </c>
      <c r="B1668" s="101" t="s">
        <v>627</v>
      </c>
      <c r="C1668" s="102">
        <v>1</v>
      </c>
      <c r="D1668" s="107" t="s">
        <v>15</v>
      </c>
      <c r="E1668" s="102"/>
      <c r="F1668" s="530">
        <f t="shared" si="67"/>
        <v>0</v>
      </c>
      <c r="G1668" s="257"/>
      <c r="H1668" s="257"/>
    </row>
    <row r="1669" spans="1:8" x14ac:dyDescent="0.25">
      <c r="A1669" s="123">
        <f t="shared" si="68"/>
        <v>4.9000000000000004</v>
      </c>
      <c r="B1669" s="101" t="s">
        <v>628</v>
      </c>
      <c r="C1669" s="102">
        <v>1</v>
      </c>
      <c r="D1669" s="107" t="s">
        <v>15</v>
      </c>
      <c r="E1669" s="102"/>
      <c r="F1669" s="530">
        <f t="shared" si="67"/>
        <v>0</v>
      </c>
      <c r="G1669" s="257"/>
      <c r="H1669" s="257"/>
    </row>
    <row r="1670" spans="1:8" x14ac:dyDescent="0.25">
      <c r="A1670" s="360"/>
      <c r="B1670" s="23" t="s">
        <v>1301</v>
      </c>
      <c r="C1670" s="121"/>
      <c r="D1670" s="110"/>
      <c r="E1670" s="283"/>
      <c r="F1670" s="361">
        <f>SUM(F1628:F1669)</f>
        <v>0</v>
      </c>
      <c r="G1670" s="257"/>
      <c r="H1670" s="257"/>
    </row>
    <row r="1671" spans="1:8" x14ac:dyDescent="0.25">
      <c r="A1671" s="543"/>
      <c r="B1671" s="304"/>
      <c r="C1671" s="305"/>
      <c r="D1671" s="304"/>
      <c r="E1671" s="306"/>
      <c r="F1671" s="544"/>
      <c r="G1671" s="257"/>
      <c r="H1671" s="257"/>
    </row>
    <row r="1672" spans="1:8" s="253" customFormat="1" ht="51" x14ac:dyDescent="0.25">
      <c r="A1672" s="529" t="s">
        <v>504</v>
      </c>
      <c r="B1672" s="232" t="s">
        <v>1354</v>
      </c>
      <c r="C1672" s="227"/>
      <c r="D1672" s="207"/>
      <c r="E1672" s="228"/>
      <c r="F1672" s="408"/>
      <c r="G1672" s="257"/>
      <c r="H1672" s="257"/>
    </row>
    <row r="1673" spans="1:8" s="255" customFormat="1" x14ac:dyDescent="0.25">
      <c r="A1673" s="541" t="s">
        <v>9</v>
      </c>
      <c r="B1673" s="117" t="s">
        <v>629</v>
      </c>
      <c r="C1673" s="117"/>
      <c r="D1673" s="117"/>
      <c r="E1673" s="117"/>
      <c r="F1673" s="545"/>
      <c r="G1673" s="257"/>
      <c r="H1673" s="257"/>
    </row>
    <row r="1674" spans="1:8" x14ac:dyDescent="0.25">
      <c r="A1674" s="123" t="s">
        <v>11</v>
      </c>
      <c r="B1674" s="101" t="s">
        <v>1364</v>
      </c>
      <c r="C1674" s="102">
        <v>1</v>
      </c>
      <c r="D1674" s="107" t="s">
        <v>15</v>
      </c>
      <c r="E1674" s="102"/>
      <c r="F1674" s="530">
        <f>C1674*E1674</f>
        <v>0</v>
      </c>
      <c r="G1674" s="257"/>
      <c r="H1674" s="257"/>
    </row>
    <row r="1675" spans="1:8" x14ac:dyDescent="0.25">
      <c r="A1675" s="123">
        <f t="shared" ref="A1675:A1682" si="69">A1674+0.1</f>
        <v>1.2</v>
      </c>
      <c r="B1675" s="101" t="s">
        <v>1365</v>
      </c>
      <c r="C1675" s="102">
        <v>1</v>
      </c>
      <c r="D1675" s="107" t="s">
        <v>15</v>
      </c>
      <c r="E1675" s="102"/>
      <c r="F1675" s="530">
        <f t="shared" ref="F1675:F1684" si="70">C1675*E1675</f>
        <v>0</v>
      </c>
      <c r="G1675" s="257"/>
      <c r="H1675" s="257"/>
    </row>
    <row r="1676" spans="1:8" x14ac:dyDescent="0.25">
      <c r="A1676" s="123">
        <f t="shared" si="69"/>
        <v>1.3</v>
      </c>
      <c r="B1676" s="101" t="s">
        <v>1366</v>
      </c>
      <c r="C1676" s="102">
        <v>1</v>
      </c>
      <c r="D1676" s="107" t="s">
        <v>15</v>
      </c>
      <c r="E1676" s="102"/>
      <c r="F1676" s="530">
        <f t="shared" si="70"/>
        <v>0</v>
      </c>
      <c r="G1676" s="257"/>
      <c r="H1676" s="257"/>
    </row>
    <row r="1677" spans="1:8" x14ac:dyDescent="0.25">
      <c r="A1677" s="123">
        <f t="shared" si="69"/>
        <v>1.4</v>
      </c>
      <c r="B1677" s="101" t="s">
        <v>1367</v>
      </c>
      <c r="C1677" s="102">
        <v>1</v>
      </c>
      <c r="D1677" s="107" t="s">
        <v>15</v>
      </c>
      <c r="E1677" s="102"/>
      <c r="F1677" s="530">
        <f t="shared" si="70"/>
        <v>0</v>
      </c>
      <c r="G1677" s="257"/>
      <c r="H1677" s="257"/>
    </row>
    <row r="1678" spans="1:8" x14ac:dyDescent="0.25">
      <c r="A1678" s="123">
        <f t="shared" si="69"/>
        <v>1.5</v>
      </c>
      <c r="B1678" s="101" t="s">
        <v>1368</v>
      </c>
      <c r="C1678" s="102">
        <v>1</v>
      </c>
      <c r="D1678" s="107" t="s">
        <v>15</v>
      </c>
      <c r="E1678" s="102"/>
      <c r="F1678" s="530">
        <f t="shared" si="70"/>
        <v>0</v>
      </c>
      <c r="G1678" s="257"/>
      <c r="H1678" s="257"/>
    </row>
    <row r="1679" spans="1:8" x14ac:dyDescent="0.25">
      <c r="A1679" s="123">
        <f t="shared" si="69"/>
        <v>1.6</v>
      </c>
      <c r="B1679" s="101" t="s">
        <v>1369</v>
      </c>
      <c r="C1679" s="102">
        <v>1</v>
      </c>
      <c r="D1679" s="107" t="s">
        <v>15</v>
      </c>
      <c r="E1679" s="102"/>
      <c r="F1679" s="530">
        <f t="shared" si="70"/>
        <v>0</v>
      </c>
      <c r="G1679" s="257"/>
      <c r="H1679" s="257"/>
    </row>
    <row r="1680" spans="1:8" x14ac:dyDescent="0.25">
      <c r="A1680" s="123">
        <f t="shared" si="69"/>
        <v>1.7</v>
      </c>
      <c r="B1680" s="101" t="s">
        <v>1370</v>
      </c>
      <c r="C1680" s="102">
        <v>1</v>
      </c>
      <c r="D1680" s="107" t="s">
        <v>15</v>
      </c>
      <c r="E1680" s="102"/>
      <c r="F1680" s="530">
        <f t="shared" si="70"/>
        <v>0</v>
      </c>
      <c r="G1680" s="257"/>
      <c r="H1680" s="257"/>
    </row>
    <row r="1681" spans="1:8" x14ac:dyDescent="0.25">
      <c r="A1681" s="123">
        <f t="shared" si="69"/>
        <v>1.8</v>
      </c>
      <c r="B1681" s="101" t="s">
        <v>1371</v>
      </c>
      <c r="C1681" s="102">
        <v>1</v>
      </c>
      <c r="D1681" s="107" t="s">
        <v>15</v>
      </c>
      <c r="E1681" s="102"/>
      <c r="F1681" s="530">
        <f t="shared" si="70"/>
        <v>0</v>
      </c>
      <c r="G1681" s="257"/>
      <c r="H1681" s="257"/>
    </row>
    <row r="1682" spans="1:8" x14ac:dyDescent="0.25">
      <c r="A1682" s="123">
        <f t="shared" si="69"/>
        <v>1.9</v>
      </c>
      <c r="B1682" s="101" t="s">
        <v>1372</v>
      </c>
      <c r="C1682" s="102">
        <v>1</v>
      </c>
      <c r="D1682" s="107" t="s">
        <v>15</v>
      </c>
      <c r="E1682" s="102"/>
      <c r="F1682" s="530">
        <f t="shared" si="70"/>
        <v>0</v>
      </c>
      <c r="G1682" s="257"/>
      <c r="H1682" s="257"/>
    </row>
    <row r="1683" spans="1:8" x14ac:dyDescent="0.25">
      <c r="A1683" s="123" t="s">
        <v>349</v>
      </c>
      <c r="B1683" s="101" t="s">
        <v>1373</v>
      </c>
      <c r="C1683" s="102">
        <v>1</v>
      </c>
      <c r="D1683" s="107" t="s">
        <v>15</v>
      </c>
      <c r="E1683" s="102"/>
      <c r="F1683" s="530">
        <f t="shared" si="70"/>
        <v>0</v>
      </c>
      <c r="G1683" s="257"/>
      <c r="H1683" s="257"/>
    </row>
    <row r="1684" spans="1:8" x14ac:dyDescent="0.25">
      <c r="A1684" s="403" t="s">
        <v>351</v>
      </c>
      <c r="B1684" s="531" t="s">
        <v>1374</v>
      </c>
      <c r="C1684" s="532">
        <v>1</v>
      </c>
      <c r="D1684" s="533" t="s">
        <v>15</v>
      </c>
      <c r="E1684" s="532"/>
      <c r="F1684" s="534">
        <f t="shared" si="70"/>
        <v>0</v>
      </c>
      <c r="G1684" s="257"/>
      <c r="H1684" s="257"/>
    </row>
    <row r="1685" spans="1:8" x14ac:dyDescent="0.25">
      <c r="A1685" s="407"/>
      <c r="B1685" s="248"/>
      <c r="C1685" s="248"/>
      <c r="D1685" s="248"/>
      <c r="E1685" s="263"/>
      <c r="F1685" s="542"/>
      <c r="G1685" s="257"/>
      <c r="H1685" s="257"/>
    </row>
    <row r="1686" spans="1:8" s="255" customFormat="1" x14ac:dyDescent="0.25">
      <c r="A1686" s="541" t="s">
        <v>20</v>
      </c>
      <c r="B1686" s="117" t="s">
        <v>630</v>
      </c>
      <c r="C1686" s="117"/>
      <c r="D1686" s="117"/>
      <c r="E1686" s="117"/>
      <c r="F1686" s="545"/>
      <c r="G1686" s="257"/>
      <c r="H1686" s="257"/>
    </row>
    <row r="1687" spans="1:8" ht="38.25" x14ac:dyDescent="0.25">
      <c r="A1687" s="123" t="s">
        <v>22</v>
      </c>
      <c r="B1687" s="94" t="s">
        <v>631</v>
      </c>
      <c r="C1687" s="102">
        <v>804</v>
      </c>
      <c r="D1687" s="107" t="s">
        <v>74</v>
      </c>
      <c r="E1687" s="102"/>
      <c r="F1687" s="530">
        <f t="shared" ref="F1687:F1688" si="71">C1687*E1687</f>
        <v>0</v>
      </c>
      <c r="G1687" s="257"/>
      <c r="H1687" s="257"/>
    </row>
    <row r="1688" spans="1:8" x14ac:dyDescent="0.25">
      <c r="A1688" s="123" t="s">
        <v>24</v>
      </c>
      <c r="B1688" s="101" t="s">
        <v>632</v>
      </c>
      <c r="C1688" s="102">
        <v>402</v>
      </c>
      <c r="D1688" s="107" t="s">
        <v>74</v>
      </c>
      <c r="E1688" s="102"/>
      <c r="F1688" s="530">
        <f t="shared" si="71"/>
        <v>0</v>
      </c>
      <c r="G1688" s="257"/>
      <c r="H1688" s="257"/>
    </row>
    <row r="1689" spans="1:8" x14ac:dyDescent="0.25">
      <c r="A1689" s="407"/>
      <c r="B1689" s="248"/>
      <c r="C1689" s="248"/>
      <c r="D1689" s="248"/>
      <c r="E1689" s="263"/>
      <c r="F1689" s="546"/>
      <c r="G1689" s="257"/>
      <c r="H1689" s="257"/>
    </row>
    <row r="1690" spans="1:8" s="255" customFormat="1" x14ac:dyDescent="0.25">
      <c r="A1690" s="541" t="s">
        <v>41</v>
      </c>
      <c r="B1690" s="117" t="s">
        <v>1293</v>
      </c>
      <c r="C1690" s="117"/>
      <c r="D1690" s="107"/>
      <c r="E1690" s="117"/>
      <c r="F1690" s="545"/>
      <c r="G1690" s="257"/>
      <c r="H1690" s="257"/>
    </row>
    <row r="1691" spans="1:8" ht="25.5" x14ac:dyDescent="0.25">
      <c r="A1691" s="123" t="s">
        <v>43</v>
      </c>
      <c r="B1691" s="101" t="s">
        <v>633</v>
      </c>
      <c r="C1691" s="102">
        <v>1</v>
      </c>
      <c r="D1691" s="107" t="s">
        <v>74</v>
      </c>
      <c r="E1691" s="102"/>
      <c r="F1691" s="530">
        <f t="shared" ref="F1691" si="72">C1691*E1691</f>
        <v>0</v>
      </c>
      <c r="G1691" s="257"/>
      <c r="H1691" s="257"/>
    </row>
    <row r="1692" spans="1:8" x14ac:dyDescent="0.25">
      <c r="A1692" s="541"/>
      <c r="B1692" s="117"/>
      <c r="C1692" s="117"/>
      <c r="D1692" s="107"/>
      <c r="E1692" s="264"/>
      <c r="F1692" s="542"/>
      <c r="G1692" s="257"/>
      <c r="H1692" s="257"/>
    </row>
    <row r="1693" spans="1:8" s="255" customFormat="1" ht="25.5" x14ac:dyDescent="0.25">
      <c r="A1693" s="541" t="s">
        <v>66</v>
      </c>
      <c r="B1693" s="118" t="s">
        <v>1375</v>
      </c>
      <c r="C1693" s="117"/>
      <c r="D1693" s="107"/>
      <c r="E1693" s="117"/>
      <c r="F1693" s="545"/>
      <c r="G1693" s="257"/>
      <c r="H1693" s="257"/>
    </row>
    <row r="1694" spans="1:8" ht="39.75" customHeight="1" x14ac:dyDescent="0.25">
      <c r="A1694" s="123" t="s">
        <v>68</v>
      </c>
      <c r="B1694" s="94" t="s">
        <v>634</v>
      </c>
      <c r="C1694" s="102">
        <v>1</v>
      </c>
      <c r="D1694" s="107" t="s">
        <v>74</v>
      </c>
      <c r="E1694" s="102"/>
      <c r="F1694" s="530">
        <f t="shared" ref="F1694" si="73">C1694*E1694</f>
        <v>0</v>
      </c>
      <c r="G1694" s="257"/>
      <c r="H1694" s="257"/>
    </row>
    <row r="1695" spans="1:8" x14ac:dyDescent="0.25">
      <c r="A1695" s="547"/>
      <c r="B1695" s="273" t="s">
        <v>1327</v>
      </c>
      <c r="C1695" s="548"/>
      <c r="D1695" s="273"/>
      <c r="E1695" s="276"/>
      <c r="F1695" s="406">
        <f>SUM(F1673:F1694)</f>
        <v>0</v>
      </c>
      <c r="G1695" s="257"/>
      <c r="H1695" s="257"/>
    </row>
    <row r="1696" spans="1:8" s="253" customFormat="1" x14ac:dyDescent="0.25">
      <c r="A1696" s="185"/>
      <c r="B1696" s="119"/>
      <c r="C1696" s="120"/>
      <c r="D1696" s="119"/>
      <c r="E1696" s="189"/>
      <c r="F1696" s="191"/>
      <c r="G1696" s="257"/>
      <c r="H1696" s="257"/>
    </row>
    <row r="1697" spans="1:8" s="253" customFormat="1" x14ac:dyDescent="0.25">
      <c r="A1697" s="529" t="s">
        <v>619</v>
      </c>
      <c r="B1697" s="230" t="s">
        <v>1355</v>
      </c>
      <c r="C1697" s="227"/>
      <c r="D1697" s="207"/>
      <c r="E1697" s="228"/>
      <c r="F1697" s="408"/>
      <c r="G1697" s="257"/>
      <c r="H1697" s="257"/>
    </row>
    <row r="1698" spans="1:8" s="255" customFormat="1" x14ac:dyDescent="0.25">
      <c r="A1698" s="541">
        <v>1</v>
      </c>
      <c r="B1698" s="117" t="s">
        <v>54</v>
      </c>
      <c r="C1698" s="117"/>
      <c r="D1698" s="117"/>
      <c r="E1698" s="117"/>
      <c r="F1698" s="545"/>
      <c r="G1698" s="257"/>
      <c r="H1698" s="257"/>
    </row>
    <row r="1699" spans="1:8" x14ac:dyDescent="0.25">
      <c r="A1699" s="123">
        <f>A1698+0.1</f>
        <v>1.1000000000000001</v>
      </c>
      <c r="B1699" s="101" t="s">
        <v>635</v>
      </c>
      <c r="C1699" s="102">
        <v>1512</v>
      </c>
      <c r="D1699" s="107" t="s">
        <v>129</v>
      </c>
      <c r="E1699" s="102"/>
      <c r="F1699" s="530">
        <f>+C1699*E1699</f>
        <v>0</v>
      </c>
      <c r="G1699" s="257"/>
      <c r="H1699" s="257"/>
    </row>
    <row r="1700" spans="1:8" ht="25.5" x14ac:dyDescent="0.25">
      <c r="A1700" s="123">
        <f t="shared" ref="A1700:A1708" si="74">A1699+0.1</f>
        <v>1.2</v>
      </c>
      <c r="B1700" s="101" t="s">
        <v>636</v>
      </c>
      <c r="C1700" s="102">
        <v>648</v>
      </c>
      <c r="D1700" s="107" t="s">
        <v>129</v>
      </c>
      <c r="E1700" s="102"/>
      <c r="F1700" s="530">
        <f>+C1700*E1700</f>
        <v>0</v>
      </c>
      <c r="G1700" s="257"/>
      <c r="H1700" s="257"/>
    </row>
    <row r="1701" spans="1:8" ht="16.5" customHeight="1" x14ac:dyDescent="0.25">
      <c r="A1701" s="123">
        <f t="shared" si="74"/>
        <v>1.3</v>
      </c>
      <c r="B1701" s="101" t="s">
        <v>1294</v>
      </c>
      <c r="C1701" s="102">
        <v>3240</v>
      </c>
      <c r="D1701" s="107" t="s">
        <v>129</v>
      </c>
      <c r="E1701" s="102"/>
      <c r="F1701" s="530">
        <f>+C1701*E1701</f>
        <v>0</v>
      </c>
      <c r="G1701" s="257"/>
      <c r="H1701" s="257"/>
    </row>
    <row r="1702" spans="1:8" ht="25.5" x14ac:dyDescent="0.25">
      <c r="A1702" s="123">
        <f t="shared" si="74"/>
        <v>1.4</v>
      </c>
      <c r="B1702" s="101" t="s">
        <v>637</v>
      </c>
      <c r="C1702" s="102">
        <v>972</v>
      </c>
      <c r="D1702" s="107" t="s">
        <v>129</v>
      </c>
      <c r="E1702" s="102"/>
      <c r="F1702" s="530">
        <f>+C1702*E1702</f>
        <v>0</v>
      </c>
      <c r="G1702" s="257"/>
      <c r="H1702" s="257"/>
    </row>
    <row r="1703" spans="1:8" x14ac:dyDescent="0.25">
      <c r="A1703" s="123">
        <f t="shared" si="74"/>
        <v>1.5</v>
      </c>
      <c r="B1703" s="69" t="s">
        <v>638</v>
      </c>
      <c r="C1703" s="102">
        <v>1425</v>
      </c>
      <c r="D1703" s="107" t="s">
        <v>129</v>
      </c>
      <c r="E1703" s="102"/>
      <c r="F1703" s="530">
        <f>+C1703*E1703</f>
        <v>0</v>
      </c>
      <c r="G1703" s="257"/>
      <c r="H1703" s="257"/>
    </row>
    <row r="1704" spans="1:8" x14ac:dyDescent="0.25">
      <c r="A1704" s="123"/>
      <c r="B1704" s="69"/>
      <c r="C1704" s="102"/>
      <c r="D1704" s="107"/>
      <c r="E1704" s="102"/>
      <c r="F1704" s="530"/>
      <c r="G1704" s="257"/>
      <c r="H1704" s="257"/>
    </row>
    <row r="1705" spans="1:8" s="255" customFormat="1" x14ac:dyDescent="0.25">
      <c r="A1705" s="541">
        <v>2</v>
      </c>
      <c r="B1705" s="117" t="s">
        <v>894</v>
      </c>
      <c r="C1705" s="102"/>
      <c r="D1705" s="107"/>
      <c r="E1705" s="102"/>
      <c r="F1705" s="530"/>
      <c r="G1705" s="257"/>
      <c r="H1705" s="257"/>
    </row>
    <row r="1706" spans="1:8" x14ac:dyDescent="0.25">
      <c r="A1706" s="123">
        <f t="shared" si="74"/>
        <v>2.1</v>
      </c>
      <c r="B1706" s="101" t="s">
        <v>639</v>
      </c>
      <c r="C1706" s="102">
        <v>540</v>
      </c>
      <c r="D1706" s="107" t="s">
        <v>129</v>
      </c>
      <c r="E1706" s="102"/>
      <c r="F1706" s="530">
        <f>+C1706*E1706</f>
        <v>0</v>
      </c>
      <c r="G1706" s="257"/>
      <c r="H1706" s="257"/>
    </row>
    <row r="1707" spans="1:8" x14ac:dyDescent="0.25">
      <c r="A1707" s="123">
        <f t="shared" si="74"/>
        <v>2.2000000000000002</v>
      </c>
      <c r="B1707" s="101" t="s">
        <v>640</v>
      </c>
      <c r="C1707" s="102">
        <v>3600</v>
      </c>
      <c r="D1707" s="107" t="s">
        <v>129</v>
      </c>
      <c r="E1707" s="102"/>
      <c r="F1707" s="530">
        <f>+C1707*E1707</f>
        <v>0</v>
      </c>
      <c r="G1707" s="257"/>
      <c r="H1707" s="257"/>
    </row>
    <row r="1708" spans="1:8" x14ac:dyDescent="0.25">
      <c r="A1708" s="123">
        <f t="shared" si="74"/>
        <v>2.2999999999999998</v>
      </c>
      <c r="B1708" s="101" t="s">
        <v>192</v>
      </c>
      <c r="C1708" s="102">
        <v>135</v>
      </c>
      <c r="D1708" s="107" t="s">
        <v>129</v>
      </c>
      <c r="E1708" s="102"/>
      <c r="F1708" s="530">
        <f>C1708*E1708</f>
        <v>0</v>
      </c>
      <c r="G1708" s="257"/>
      <c r="H1708" s="257"/>
    </row>
    <row r="1709" spans="1:8" x14ac:dyDescent="0.25">
      <c r="A1709" s="549">
        <v>2.4</v>
      </c>
      <c r="B1709" s="69" t="s">
        <v>1295</v>
      </c>
      <c r="C1709" s="102">
        <v>225</v>
      </c>
      <c r="D1709" s="107" t="s">
        <v>129</v>
      </c>
      <c r="E1709" s="102"/>
      <c r="F1709" s="530">
        <f>C1709*E1709</f>
        <v>0</v>
      </c>
      <c r="G1709" s="257"/>
      <c r="H1709" s="257"/>
    </row>
    <row r="1710" spans="1:8" x14ac:dyDescent="0.25">
      <c r="A1710" s="123"/>
      <c r="B1710" s="101"/>
      <c r="C1710" s="102"/>
      <c r="D1710" s="107"/>
      <c r="E1710" s="102"/>
      <c r="F1710" s="530"/>
      <c r="G1710" s="257"/>
      <c r="H1710" s="257"/>
    </row>
    <row r="1711" spans="1:8" s="255" customFormat="1" x14ac:dyDescent="0.25">
      <c r="A1711" s="541">
        <v>3</v>
      </c>
      <c r="B1711" s="117" t="s">
        <v>213</v>
      </c>
      <c r="C1711" s="102"/>
      <c r="D1711" s="107"/>
      <c r="E1711" s="102"/>
      <c r="F1711" s="530"/>
      <c r="G1711" s="257"/>
      <c r="H1711" s="257"/>
    </row>
    <row r="1712" spans="1:8" x14ac:dyDescent="0.25">
      <c r="A1712" s="123">
        <f>A1711+0.1</f>
        <v>3.1</v>
      </c>
      <c r="B1712" s="101" t="s">
        <v>641</v>
      </c>
      <c r="C1712" s="102">
        <v>8640</v>
      </c>
      <c r="D1712" s="21" t="s">
        <v>60</v>
      </c>
      <c r="E1712" s="102"/>
      <c r="F1712" s="530">
        <f>C1712*E1712</f>
        <v>0</v>
      </c>
      <c r="G1712" s="257"/>
      <c r="H1712" s="257"/>
    </row>
    <row r="1713" spans="1:8" x14ac:dyDescent="0.25">
      <c r="A1713" s="550"/>
      <c r="B1713" s="103"/>
      <c r="C1713" s="102"/>
      <c r="D1713" s="107"/>
      <c r="E1713" s="102"/>
      <c r="F1713" s="530"/>
      <c r="G1713" s="257"/>
      <c r="H1713" s="257"/>
    </row>
    <row r="1714" spans="1:8" s="255" customFormat="1" x14ac:dyDescent="0.25">
      <c r="A1714" s="541">
        <v>4</v>
      </c>
      <c r="B1714" s="117" t="s">
        <v>642</v>
      </c>
      <c r="C1714" s="102"/>
      <c r="D1714" s="107"/>
      <c r="E1714" s="102"/>
      <c r="F1714" s="530"/>
      <c r="G1714" s="257"/>
      <c r="H1714" s="257"/>
    </row>
    <row r="1715" spans="1:8" x14ac:dyDescent="0.25">
      <c r="A1715" s="123">
        <f>A1714+0.1</f>
        <v>4.0999999999999996</v>
      </c>
      <c r="B1715" s="101" t="s">
        <v>1376</v>
      </c>
      <c r="C1715" s="102">
        <v>38</v>
      </c>
      <c r="D1715" s="107" t="s">
        <v>74</v>
      </c>
      <c r="E1715" s="102"/>
      <c r="F1715" s="530">
        <f>+C1715*E1715</f>
        <v>0</v>
      </c>
      <c r="G1715" s="257"/>
      <c r="H1715" s="257"/>
    </row>
    <row r="1716" spans="1:8" x14ac:dyDescent="0.25">
      <c r="A1716" s="123">
        <f>A1715+0.1</f>
        <v>4.2</v>
      </c>
      <c r="B1716" s="101" t="s">
        <v>643</v>
      </c>
      <c r="C1716" s="102">
        <v>1</v>
      </c>
      <c r="D1716" s="107" t="s">
        <v>644</v>
      </c>
      <c r="E1716" s="102"/>
      <c r="F1716" s="530">
        <f>+C1716*E1716</f>
        <v>0</v>
      </c>
      <c r="G1716" s="257"/>
      <c r="H1716" s="257"/>
    </row>
    <row r="1717" spans="1:8" x14ac:dyDescent="0.25">
      <c r="A1717" s="283"/>
      <c r="B1717" s="23" t="s">
        <v>1292</v>
      </c>
      <c r="C1717" s="283"/>
      <c r="D1717" s="283"/>
      <c r="E1717" s="283"/>
      <c r="F1717" s="361">
        <f>SUM(F1697:F1716)</f>
        <v>0</v>
      </c>
      <c r="G1717" s="257"/>
      <c r="H1717" s="257"/>
    </row>
    <row r="1718" spans="1:8" s="310" customFormat="1" ht="15" x14ac:dyDescent="0.25">
      <c r="A1718" s="185"/>
      <c r="B1718" s="119"/>
      <c r="C1718" s="120"/>
      <c r="D1718" s="119"/>
      <c r="E1718" s="189"/>
      <c r="F1718" s="191"/>
      <c r="G1718" s="257"/>
      <c r="H1718" s="309"/>
    </row>
    <row r="1719" spans="1:8" s="310" customFormat="1" ht="15" x14ac:dyDescent="0.25">
      <c r="A1719" s="551" t="s">
        <v>1686</v>
      </c>
      <c r="B1719" s="552" t="s">
        <v>1682</v>
      </c>
      <c r="C1719" s="553"/>
      <c r="D1719" s="554"/>
      <c r="E1719" s="555"/>
      <c r="F1719" s="556"/>
      <c r="G1719" s="257"/>
      <c r="H1719" s="309"/>
    </row>
    <row r="1720" spans="1:8" s="310" customFormat="1" ht="15" x14ac:dyDescent="0.25">
      <c r="A1720" s="557">
        <v>1</v>
      </c>
      <c r="B1720" s="558" t="s">
        <v>1683</v>
      </c>
      <c r="C1720" s="559">
        <v>15500</v>
      </c>
      <c r="D1720" s="107" t="s">
        <v>129</v>
      </c>
      <c r="E1720" s="560"/>
      <c r="F1720" s="556">
        <f t="shared" ref="F1720:F1721" si="75">E1720*C1720</f>
        <v>0</v>
      </c>
      <c r="G1720" s="257"/>
      <c r="H1720" s="309"/>
    </row>
    <row r="1721" spans="1:8" s="310" customFormat="1" ht="25.5" x14ac:dyDescent="0.25">
      <c r="A1721" s="557">
        <v>2</v>
      </c>
      <c r="B1721" s="561" t="s">
        <v>1684</v>
      </c>
      <c r="C1721" s="559">
        <v>20925</v>
      </c>
      <c r="D1721" s="562" t="s">
        <v>34</v>
      </c>
      <c r="E1721" s="563"/>
      <c r="F1721" s="556">
        <f t="shared" si="75"/>
        <v>0</v>
      </c>
      <c r="G1721" s="257"/>
      <c r="H1721" s="309"/>
    </row>
    <row r="1722" spans="1:8" x14ac:dyDescent="0.25">
      <c r="A1722" s="283"/>
      <c r="B1722" s="23" t="s">
        <v>1685</v>
      </c>
      <c r="C1722" s="283"/>
      <c r="D1722" s="283"/>
      <c r="E1722" s="283"/>
      <c r="F1722" s="361">
        <f>SUM(F1719:F1721)</f>
        <v>0</v>
      </c>
      <c r="G1722" s="257"/>
      <c r="H1722" s="257"/>
    </row>
    <row r="1723" spans="1:8" s="310" customFormat="1" ht="15" x14ac:dyDescent="0.25">
      <c r="A1723" s="185"/>
      <c r="B1723" s="119"/>
      <c r="C1723" s="120"/>
      <c r="D1723" s="119"/>
      <c r="E1723" s="189"/>
      <c r="F1723" s="191"/>
      <c r="G1723" s="257"/>
      <c r="H1723" s="309"/>
    </row>
    <row r="1724" spans="1:8" s="310" customFormat="1" ht="15" x14ac:dyDescent="0.25">
      <c r="A1724" s="551" t="s">
        <v>1690</v>
      </c>
      <c r="B1724" s="227" t="s">
        <v>49</v>
      </c>
      <c r="C1724" s="553"/>
      <c r="D1724" s="554"/>
      <c r="E1724" s="555"/>
      <c r="F1724" s="556"/>
      <c r="G1724" s="257"/>
      <c r="H1724" s="309"/>
    </row>
    <row r="1725" spans="1:8" s="310" customFormat="1" ht="38.25" x14ac:dyDescent="0.25">
      <c r="A1725" s="564">
        <v>1</v>
      </c>
      <c r="B1725" s="561" t="s">
        <v>1687</v>
      </c>
      <c r="C1725" s="559">
        <v>3</v>
      </c>
      <c r="D1725" s="562" t="s">
        <v>74</v>
      </c>
      <c r="E1725" s="560"/>
      <c r="F1725" s="556">
        <f t="shared" ref="F1725:F1727" si="76">E1725*C1725</f>
        <v>0</v>
      </c>
      <c r="G1725" s="257"/>
      <c r="H1725" s="309"/>
    </row>
    <row r="1726" spans="1:8" s="310" customFormat="1" ht="25.5" x14ac:dyDescent="0.25">
      <c r="A1726" s="557">
        <v>2</v>
      </c>
      <c r="B1726" s="561" t="s">
        <v>1688</v>
      </c>
      <c r="C1726" s="559">
        <v>1</v>
      </c>
      <c r="D1726" s="562" t="s">
        <v>74</v>
      </c>
      <c r="E1726" s="560"/>
      <c r="F1726" s="556">
        <f t="shared" si="76"/>
        <v>0</v>
      </c>
      <c r="G1726" s="257"/>
      <c r="H1726" s="309"/>
    </row>
    <row r="1727" spans="1:8" s="310" customFormat="1" ht="15" x14ac:dyDescent="0.25">
      <c r="A1727" s="557">
        <v>3</v>
      </c>
      <c r="B1727" s="558" t="s">
        <v>50</v>
      </c>
      <c r="C1727" s="565">
        <v>12</v>
      </c>
      <c r="D1727" s="562" t="s">
        <v>1689</v>
      </c>
      <c r="E1727" s="560"/>
      <c r="F1727" s="556">
        <f t="shared" si="76"/>
        <v>0</v>
      </c>
      <c r="G1727" s="257"/>
      <c r="H1727" s="309"/>
    </row>
    <row r="1728" spans="1:8" x14ac:dyDescent="0.25">
      <c r="A1728" s="283"/>
      <c r="B1728" s="23" t="s">
        <v>1693</v>
      </c>
      <c r="C1728" s="283"/>
      <c r="D1728" s="283"/>
      <c r="E1728" s="283"/>
      <c r="F1728" s="361">
        <f>SUM(F1725:F1727)</f>
        <v>0</v>
      </c>
      <c r="G1728" s="257"/>
      <c r="H1728" s="257"/>
    </row>
    <row r="1729" spans="1:8" x14ac:dyDescent="0.25">
      <c r="A1729" s="566"/>
      <c r="B1729" s="25" t="s">
        <v>1296</v>
      </c>
      <c r="C1729" s="24"/>
      <c r="D1729" s="25"/>
      <c r="E1729" s="26"/>
      <c r="F1729" s="567">
        <f>F36+F50+F77+F125+F133+F169+F419+F519+F574+F628+F802+F1045+F1149+F1384+F1429+F1455+F1624+F1670+F1695+F1717+F1722+F1728</f>
        <v>0</v>
      </c>
      <c r="G1729" s="257"/>
      <c r="H1729" s="257"/>
    </row>
    <row r="1730" spans="1:8" x14ac:dyDescent="0.25">
      <c r="A1730" s="566"/>
      <c r="B1730" s="25" t="s">
        <v>1296</v>
      </c>
      <c r="C1730" s="24"/>
      <c r="D1730" s="25"/>
      <c r="E1730" s="26"/>
      <c r="F1730" s="568">
        <f>F37+F51+F78+F126+F134+F170+F420+F520+F575+F629+F803+F1046+F1150+F1385+F1430+F1456+F1625+F1671+F1696+F1718+F1723+F1729</f>
        <v>0</v>
      </c>
      <c r="G1730" s="257"/>
      <c r="H1730" s="257"/>
    </row>
    <row r="1731" spans="1:8" x14ac:dyDescent="0.25">
      <c r="A1731" s="58"/>
      <c r="B1731" s="99"/>
      <c r="C1731" s="99"/>
      <c r="D1731" s="58"/>
      <c r="E1731" s="100"/>
      <c r="F1731" s="384"/>
      <c r="H1731" s="257"/>
    </row>
    <row r="1732" spans="1:8" x14ac:dyDescent="0.25">
      <c r="A1732" s="106"/>
      <c r="B1732" s="122" t="s">
        <v>645</v>
      </c>
      <c r="C1732" s="57"/>
      <c r="D1732" s="58"/>
      <c r="E1732" s="59"/>
      <c r="F1732" s="57"/>
      <c r="H1732" s="257"/>
    </row>
    <row r="1733" spans="1:8" x14ac:dyDescent="0.25">
      <c r="A1733" s="106"/>
      <c r="B1733" s="123" t="s">
        <v>646</v>
      </c>
      <c r="C1733" s="124">
        <v>0.03</v>
      </c>
      <c r="D1733" s="58"/>
      <c r="E1733" s="106"/>
      <c r="F1733" s="57">
        <f>F1729*C1733</f>
        <v>0</v>
      </c>
      <c r="H1733" s="257"/>
    </row>
    <row r="1734" spans="1:8" x14ac:dyDescent="0.25">
      <c r="A1734" s="106"/>
      <c r="B1734" s="123" t="s">
        <v>647</v>
      </c>
      <c r="C1734" s="124">
        <v>0.1</v>
      </c>
      <c r="D1734" s="58"/>
      <c r="E1734" s="106"/>
      <c r="F1734" s="57">
        <f>F1729*C1734</f>
        <v>0</v>
      </c>
      <c r="H1734" s="257"/>
    </row>
    <row r="1735" spans="1:8" x14ac:dyDescent="0.25">
      <c r="A1735" s="106"/>
      <c r="B1735" s="123" t="s">
        <v>648</v>
      </c>
      <c r="C1735" s="124">
        <v>0.04</v>
      </c>
      <c r="D1735" s="58"/>
      <c r="E1735" s="106"/>
      <c r="F1735" s="57">
        <f>F1729*C1735</f>
        <v>0</v>
      </c>
      <c r="H1735" s="257"/>
    </row>
    <row r="1736" spans="1:8" x14ac:dyDescent="0.25">
      <c r="A1736" s="106"/>
      <c r="B1736" s="123" t="s">
        <v>649</v>
      </c>
      <c r="C1736" s="124">
        <v>0.05</v>
      </c>
      <c r="D1736" s="58"/>
      <c r="E1736" s="106"/>
      <c r="F1736" s="57">
        <f>F1729*C1736</f>
        <v>0</v>
      </c>
      <c r="H1736" s="257"/>
    </row>
    <row r="1737" spans="1:8" x14ac:dyDescent="0.25">
      <c r="A1737" s="106"/>
      <c r="B1737" s="123" t="s">
        <v>650</v>
      </c>
      <c r="C1737" s="124">
        <v>0.03</v>
      </c>
      <c r="D1737" s="58"/>
      <c r="E1737" s="106"/>
      <c r="F1737" s="57">
        <f>F1729*C1737</f>
        <v>0</v>
      </c>
      <c r="H1737" s="257"/>
    </row>
    <row r="1738" spans="1:8" x14ac:dyDescent="0.25">
      <c r="A1738" s="106"/>
      <c r="B1738" s="123" t="s">
        <v>651</v>
      </c>
      <c r="C1738" s="124">
        <v>0.01</v>
      </c>
      <c r="D1738" s="58"/>
      <c r="E1738" s="106"/>
      <c r="F1738" s="57">
        <f>F1729*C1738</f>
        <v>0</v>
      </c>
      <c r="H1738" s="257"/>
    </row>
    <row r="1739" spans="1:8" s="265" customFormat="1" ht="25.5" x14ac:dyDescent="0.25">
      <c r="A1739" s="236"/>
      <c r="B1739" s="233" t="s">
        <v>652</v>
      </c>
      <c r="C1739" s="234">
        <v>0.05</v>
      </c>
      <c r="D1739" s="235"/>
      <c r="E1739" s="236"/>
      <c r="F1739" s="239">
        <f>F1729*C1739</f>
        <v>0</v>
      </c>
      <c r="H1739" s="257"/>
    </row>
    <row r="1740" spans="1:8" s="265" customFormat="1" x14ac:dyDescent="0.25">
      <c r="A1740" s="236"/>
      <c r="B1740" s="233" t="s">
        <v>653</v>
      </c>
      <c r="C1740" s="234">
        <v>1.4999999999999999E-2</v>
      </c>
      <c r="D1740" s="235"/>
      <c r="E1740" s="236"/>
      <c r="F1740" s="239">
        <f>F1729*C1740</f>
        <v>0</v>
      </c>
      <c r="H1740" s="257"/>
    </row>
    <row r="1741" spans="1:8" s="265" customFormat="1" x14ac:dyDescent="0.25">
      <c r="A1741" s="236"/>
      <c r="B1741" s="233" t="s">
        <v>654</v>
      </c>
      <c r="C1741" s="234">
        <v>1E-3</v>
      </c>
      <c r="D1741" s="235"/>
      <c r="E1741" s="236"/>
      <c r="F1741" s="239">
        <f>F1729*C1741</f>
        <v>0</v>
      </c>
      <c r="H1741" s="257"/>
    </row>
    <row r="1742" spans="1:8" s="265" customFormat="1" x14ac:dyDescent="0.25">
      <c r="A1742" s="236"/>
      <c r="B1742" s="233" t="s">
        <v>655</v>
      </c>
      <c r="C1742" s="237">
        <v>0.18</v>
      </c>
      <c r="D1742" s="235"/>
      <c r="E1742" s="236"/>
      <c r="F1742" s="239">
        <f>F1734*C1742</f>
        <v>0</v>
      </c>
      <c r="H1742" s="257"/>
    </row>
    <row r="1743" spans="1:8" s="265" customFormat="1" x14ac:dyDescent="0.25">
      <c r="A1743" s="236"/>
      <c r="B1743" s="233" t="s">
        <v>656</v>
      </c>
      <c r="C1743" s="237">
        <v>0.1</v>
      </c>
      <c r="D1743" s="235"/>
      <c r="E1743" s="239"/>
      <c r="F1743" s="239">
        <f>F1729*C1743</f>
        <v>0</v>
      </c>
      <c r="H1743" s="257"/>
    </row>
    <row r="1744" spans="1:8" s="265" customFormat="1" x14ac:dyDescent="0.25">
      <c r="A1744" s="236"/>
      <c r="B1744" s="233" t="s">
        <v>657</v>
      </c>
      <c r="C1744" s="238">
        <v>1</v>
      </c>
      <c r="D1744" s="235" t="s">
        <v>15</v>
      </c>
      <c r="E1744" s="239"/>
      <c r="F1744" s="239">
        <f>C1744*E1744</f>
        <v>0</v>
      </c>
      <c r="H1744" s="257"/>
    </row>
    <row r="1745" spans="1:8" x14ac:dyDescent="0.25">
      <c r="A1745" s="106"/>
      <c r="B1745" s="123" t="s">
        <v>658</v>
      </c>
      <c r="C1745" s="125">
        <v>1</v>
      </c>
      <c r="D1745" s="58" t="s">
        <v>15</v>
      </c>
      <c r="E1745" s="239"/>
      <c r="F1745" s="239">
        <f>C1745*E1745</f>
        <v>0</v>
      </c>
      <c r="H1745" s="257"/>
    </row>
    <row r="1746" spans="1:8" x14ac:dyDescent="0.25">
      <c r="A1746" s="106"/>
      <c r="B1746" s="123" t="s">
        <v>659</v>
      </c>
      <c r="C1746" s="125">
        <v>1</v>
      </c>
      <c r="D1746" s="58" t="s">
        <v>15</v>
      </c>
      <c r="E1746" s="239"/>
      <c r="F1746" s="239">
        <f t="shared" ref="F1746" si="77">C1746*E1746</f>
        <v>0</v>
      </c>
      <c r="H1746" s="257"/>
    </row>
    <row r="1747" spans="1:8" x14ac:dyDescent="0.25">
      <c r="A1747" s="106"/>
      <c r="B1747" s="123" t="s">
        <v>660</v>
      </c>
      <c r="C1747" s="125">
        <v>36</v>
      </c>
      <c r="D1747" s="58" t="s">
        <v>243</v>
      </c>
      <c r="E1747" s="239"/>
      <c r="F1747" s="239">
        <f>C1747*E1747</f>
        <v>0</v>
      </c>
      <c r="H1747" s="257"/>
    </row>
    <row r="1748" spans="1:8" x14ac:dyDescent="0.25">
      <c r="A1748" s="106"/>
      <c r="B1748" s="123" t="s">
        <v>661</v>
      </c>
      <c r="C1748" s="125">
        <v>1</v>
      </c>
      <c r="D1748" s="58" t="s">
        <v>15</v>
      </c>
      <c r="E1748" s="239"/>
      <c r="F1748" s="239">
        <f t="shared" ref="F1748:F1749" si="78">C1748*E1748</f>
        <v>0</v>
      </c>
      <c r="H1748" s="257"/>
    </row>
    <row r="1749" spans="1:8" ht="25.5" x14ac:dyDescent="0.25">
      <c r="A1749" s="106"/>
      <c r="B1749" s="123" t="s">
        <v>1330</v>
      </c>
      <c r="C1749" s="125">
        <v>1</v>
      </c>
      <c r="D1749" s="58" t="s">
        <v>15</v>
      </c>
      <c r="E1749" s="239"/>
      <c r="F1749" s="239">
        <f t="shared" si="78"/>
        <v>0</v>
      </c>
      <c r="H1749" s="257"/>
    </row>
    <row r="1750" spans="1:8" x14ac:dyDescent="0.25">
      <c r="A1750" s="106"/>
      <c r="B1750" s="113" t="s">
        <v>1544</v>
      </c>
      <c r="C1750" s="125"/>
      <c r="D1750" s="58"/>
      <c r="E1750" s="239"/>
      <c r="F1750" s="569">
        <f>SUM(F1733:F1749)</f>
        <v>0</v>
      </c>
      <c r="H1750" s="257"/>
    </row>
    <row r="1751" spans="1:8" ht="2.25" customHeight="1" x14ac:dyDescent="0.25">
      <c r="A1751" s="570"/>
      <c r="B1751" s="571"/>
      <c r="C1751" s="5"/>
      <c r="D1751" s="572"/>
      <c r="E1751" s="354"/>
      <c r="F1751" s="573"/>
      <c r="H1751" s="257"/>
    </row>
    <row r="1752" spans="1:8" x14ac:dyDescent="0.25">
      <c r="A1752" s="574"/>
      <c r="B1752" s="575" t="s">
        <v>1329</v>
      </c>
      <c r="C1752" s="575"/>
      <c r="D1752" s="576"/>
      <c r="E1752" s="577"/>
      <c r="F1752" s="568">
        <f>+F1750+F1729</f>
        <v>0</v>
      </c>
      <c r="G1752" s="257"/>
      <c r="H1752" s="257"/>
    </row>
    <row r="1753" spans="1:8" x14ac:dyDescent="0.25">
      <c r="A1753" s="6"/>
      <c r="B1753" s="1"/>
      <c r="C1753" s="1"/>
      <c r="D1753" s="6"/>
      <c r="E1753" s="242"/>
      <c r="F1753" s="243"/>
    </row>
    <row r="1754" spans="1:8" x14ac:dyDescent="0.25">
      <c r="A1754" s="6"/>
      <c r="C1754" s="307"/>
      <c r="D1754" s="307"/>
      <c r="E1754" s="307"/>
      <c r="F1754" s="307"/>
    </row>
    <row r="1755" spans="1:8" x14ac:dyDescent="0.25">
      <c r="A1755" s="6"/>
      <c r="B1755" s="244"/>
      <c r="C1755" s="590"/>
      <c r="D1755" s="587"/>
      <c r="E1755" s="587"/>
      <c r="F1755" s="307"/>
    </row>
    <row r="1756" spans="1:8" x14ac:dyDescent="0.25">
      <c r="A1756" s="6"/>
      <c r="D1756" s="19"/>
      <c r="E1756" s="19"/>
      <c r="F1756" s="307"/>
      <c r="G1756" s="257"/>
    </row>
    <row r="1757" spans="1:8" x14ac:dyDescent="0.25">
      <c r="A1757" s="6"/>
      <c r="D1757" s="19"/>
      <c r="E1757" s="19"/>
      <c r="F1757" s="245"/>
    </row>
    <row r="1758" spans="1:8" ht="15" customHeight="1" x14ac:dyDescent="0.25">
      <c r="A1758" s="6"/>
      <c r="D1758" s="19"/>
      <c r="E1758" s="19"/>
      <c r="F1758" s="245"/>
    </row>
    <row r="1759" spans="1:8" x14ac:dyDescent="0.25">
      <c r="A1759" s="6"/>
      <c r="D1759" s="19"/>
      <c r="E1759" s="19"/>
      <c r="F1759" s="584"/>
    </row>
    <row r="1760" spans="1:8" x14ac:dyDescent="0.25">
      <c r="A1760" s="6"/>
      <c r="D1760" s="19"/>
      <c r="E1760" s="19"/>
      <c r="F1760" s="585"/>
    </row>
    <row r="1761" spans="1:8" x14ac:dyDescent="0.25">
      <c r="D1761" s="19"/>
      <c r="E1761" s="19"/>
      <c r="F1761" s="245"/>
    </row>
    <row r="1762" spans="1:8" x14ac:dyDescent="0.25">
      <c r="A1762" s="6"/>
      <c r="B1762" s="1"/>
      <c r="C1762" s="1"/>
      <c r="D1762" s="6"/>
      <c r="E1762" s="242"/>
      <c r="F1762" s="243"/>
      <c r="H1762" s="257"/>
    </row>
  </sheetData>
  <mergeCells count="9">
    <mergeCell ref="A1:F1"/>
    <mergeCell ref="A2:F2"/>
    <mergeCell ref="A3:F3"/>
    <mergeCell ref="A4:F4"/>
    <mergeCell ref="A6:D6"/>
    <mergeCell ref="A7:B7"/>
    <mergeCell ref="A9:F9"/>
    <mergeCell ref="C1755:E1755"/>
    <mergeCell ref="A8:B8"/>
  </mergeCells>
  <conditionalFormatting sqref="C632">
    <cfRule type="cellIs" dxfId="21" priority="22" stopIfTrue="1" operator="lessThan">
      <formula>0</formula>
    </cfRule>
  </conditionalFormatting>
  <conditionalFormatting sqref="C646">
    <cfRule type="cellIs" dxfId="20" priority="4" stopIfTrue="1" operator="lessThan">
      <formula>0</formula>
    </cfRule>
  </conditionalFormatting>
  <conditionalFormatting sqref="C711:C726">
    <cfRule type="cellIs" dxfId="19" priority="3" stopIfTrue="1" operator="lessThan">
      <formula>0</formula>
    </cfRule>
  </conditionalFormatting>
  <conditionalFormatting sqref="C769">
    <cfRule type="cellIs" dxfId="18" priority="2" stopIfTrue="1" operator="lessThan">
      <formula>0</formula>
    </cfRule>
  </conditionalFormatting>
  <conditionalFormatting sqref="C773">
    <cfRule type="cellIs" dxfId="17" priority="1" stopIfTrue="1" operator="lessThan">
      <formula>0</formula>
    </cfRule>
  </conditionalFormatting>
  <conditionalFormatting sqref="C806">
    <cfRule type="cellIs" dxfId="16" priority="5" stopIfTrue="1" operator="lessThan">
      <formula>0</formula>
    </cfRule>
  </conditionalFormatting>
  <conditionalFormatting sqref="C955:C956">
    <cfRule type="cellIs" dxfId="15" priority="21" stopIfTrue="1" operator="lessThan">
      <formula>0</formula>
    </cfRule>
  </conditionalFormatting>
  <conditionalFormatting sqref="C1001:C1002">
    <cfRule type="cellIs" dxfId="14" priority="20" stopIfTrue="1" operator="lessThan">
      <formula>0</formula>
    </cfRule>
  </conditionalFormatting>
  <conditionalFormatting sqref="D304 D309:D311 D318:D319 D321 D325:D341">
    <cfRule type="cellIs" dxfId="13" priority="18" operator="equal">
      <formula>"P.A."</formula>
    </cfRule>
    <cfRule type="cellIs" dxfId="12" priority="19" operator="equal">
      <formula>"PA"</formula>
    </cfRule>
  </conditionalFormatting>
  <conditionalFormatting sqref="D343:D349">
    <cfRule type="cellIs" dxfId="11" priority="16" operator="equal">
      <formula>"P.A."</formula>
    </cfRule>
    <cfRule type="cellIs" dxfId="10" priority="17" operator="equal">
      <formula>"PA"</formula>
    </cfRule>
  </conditionalFormatting>
  <conditionalFormatting sqref="D353">
    <cfRule type="cellIs" dxfId="9" priority="14" operator="equal">
      <formula>"P.A."</formula>
    </cfRule>
    <cfRule type="cellIs" dxfId="8" priority="15" operator="equal">
      <formula>"PA"</formula>
    </cfRule>
  </conditionalFormatting>
  <conditionalFormatting sqref="D358:D359">
    <cfRule type="cellIs" dxfId="7" priority="12" operator="equal">
      <formula>"P.A."</formula>
    </cfRule>
    <cfRule type="cellIs" dxfId="6" priority="13" operator="equal">
      <formula>"PA"</formula>
    </cfRule>
  </conditionalFormatting>
  <conditionalFormatting sqref="D362">
    <cfRule type="cellIs" dxfId="5" priority="10" operator="equal">
      <formula>"P.A."</formula>
    </cfRule>
    <cfRule type="cellIs" dxfId="4" priority="11" operator="equal">
      <formula>"PA"</formula>
    </cfRule>
  </conditionalFormatting>
  <conditionalFormatting sqref="D365">
    <cfRule type="cellIs" dxfId="3" priority="8" operator="equal">
      <formula>"P.A."</formula>
    </cfRule>
    <cfRule type="cellIs" dxfId="2" priority="9" operator="equal">
      <formula>"PA"</formula>
    </cfRule>
  </conditionalFormatting>
  <conditionalFormatting sqref="D368">
    <cfRule type="cellIs" dxfId="1" priority="6" operator="equal">
      <formula>"P.A."</formula>
    </cfRule>
    <cfRule type="cellIs" dxfId="0" priority="7" operator="equal">
      <formula>"PA"</formula>
    </cfRule>
  </conditionalFormatting>
  <printOptions horizontalCentered="1"/>
  <pageMargins left="0.2" right="0.2" top="0.25" bottom="0.45" header="0.3" footer="0.3"/>
  <pageSetup scale="80" orientation="portrait" r:id="rId1"/>
  <headerFooter>
    <oddFooter>&amp;CPág. &amp;P /&amp;N</oddFooter>
  </headerFooter>
  <rowBreaks count="9" manualBreakCount="9">
    <brk id="419" max="5" man="1"/>
    <brk id="480" max="5" man="1"/>
    <brk id="541" max="5" man="1"/>
    <brk id="602" max="5" man="1"/>
    <brk id="1045" max="5" man="1"/>
    <brk id="1157" max="5" man="1"/>
    <brk id="1384" max="5" man="1"/>
    <brk id="1564" max="5" man="1"/>
    <brk id="172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LP</vt:lpstr>
      <vt:lpstr>LP!Área_de_impresión</vt:lpstr>
      <vt:lpstr>LP!Títulos_a_imprimir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2026-09-04T15:38:01Z</dcterms:modified>
</cp:coreProperties>
</file>