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elin.almonte\Documents\CAASD-CCC-CP-2026-00011\INSUMOS UEP\"/>
    </mc:Choice>
  </mc:AlternateContent>
  <xr:revisionPtr revIDLastSave="0" documentId="8_{9D976577-37C4-41DE-87CB-0CA85F652F64}" xr6:coauthVersionLast="47" xr6:coauthVersionMax="47" xr10:uidLastSave="{00000000-0000-0000-0000-000000000000}"/>
  <bookViews>
    <workbookView xWindow="-120" yWindow="-120" windowWidth="29040" windowHeight="15720" xr2:uid="{5A9136D6-F378-004B-B75B-D84102F89B4D}"/>
  </bookViews>
  <sheets>
    <sheet name="catalogo" sheetId="1" r:id="rId1"/>
  </sheets>
  <externalReferences>
    <externalReference r:id="rId2"/>
  </externalReferences>
  <definedNames>
    <definedName name="_AYEB">[1]MOJornal!$B$23</definedName>
    <definedName name="_AYOMP">[1]MOJornal!$B$26</definedName>
    <definedName name="_AYPL">[1]MOJornal!$B$28</definedName>
    <definedName name="_MAAL">[1]MOJornal!$B$31</definedName>
    <definedName name="_MACA">[1]MOJornal!$B$32</definedName>
    <definedName name="_MAEL">[1]MOJornal!$B$35</definedName>
    <definedName name="_MAPL">[1]MOJornal!$B$39</definedName>
    <definedName name="_OP1OMP">[1]MOJornal!$B$47</definedName>
    <definedName name="_OP2OMP">[1]MOJornal!$B$57</definedName>
    <definedName name="_OP3AL">[1]MOJornal!$B$61</definedName>
    <definedName name="_TCEX">[1]MOJornal!$B$68</definedName>
    <definedName name="_TNCEX">[1]MOJornal!$B$78</definedName>
    <definedName name="A">#REF!</definedName>
    <definedName name="A_2">#REF!</definedName>
    <definedName name="_xlnm.Print_Area" localSheetId="0">catalogo!$A$1:$G$323</definedName>
    <definedName name="Excel_BuiltIn__FilterDatabase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2">#REF!</definedName>
    <definedName name="Excel_BuiltIn_Print_Area_3">#REF!</definedName>
    <definedName name="Excel_BuiltIn_Print_Titles_1">#REF!</definedName>
    <definedName name="Excel_BuiltIn_Print_Titles_1_1">#REF!</definedName>
    <definedName name="F_2">#REF!</definedName>
    <definedName name="GASOLINA">#REF!</definedName>
    <definedName name="H">#N/A</definedName>
    <definedName name="MO_ACERA">[1]MOCuadrillas!$D$11</definedName>
    <definedName name="MO_AMARREVARILLA40">[1]MOCuadrillas!$D$83</definedName>
    <definedName name="MO_BASECON">[1]MOCuadrillas!$D$10</definedName>
    <definedName name="MO_BLOCK12">[1]MOCuadrillas!$D$34</definedName>
    <definedName name="MO_BLOCK4">[1]MOCuadrillas!$D$29</definedName>
    <definedName name="MO_BLOCK6">[1]MOCuadrillas!$D$31</definedName>
    <definedName name="MO_BLOCK8">[1]MOCuadrillas!$D$33</definedName>
    <definedName name="MO_BLOCKORN52X5X20">[1]MOCuadrillas!$D$35</definedName>
    <definedName name="MO_CANTOS">[1]MOCuadrillas!$D$47</definedName>
    <definedName name="MO_CARETEO">[1]MOCuadrillas!$D$48</definedName>
    <definedName name="MO_CONTEN553015">[1]MOCuadrillas!$D$15</definedName>
    <definedName name="MO_EMPAÑETECOL">[1]MOCuadrillas!$D$50</definedName>
    <definedName name="MO_EMPAÑETEEXT">[1]MOCuadrillas!$D$51</definedName>
    <definedName name="MO_EMPAÑETEINT">[1]MOCuadrillas!$D$53</definedName>
    <definedName name="MO_EMPAÑETEPULSCOL">[1]MOCuadrillas!$D$55</definedName>
    <definedName name="MO_EMPAÑETERASG">[1]MOCuadrillas!$D$56</definedName>
    <definedName name="MO_EMPAÑETETECHOVIGA">[1]MOCuadrillas!$D$58</definedName>
    <definedName name="MO_ESTRIAS">[1]MOCuadrillas!$D$60</definedName>
    <definedName name="MO_FINOHOR">[1]MOCuadrillas!$D$287</definedName>
    <definedName name="MO_FRAGUACHE">[1]MOCuadrillas!$D$61</definedName>
    <definedName name="MO_GOTEROCOL">[1]MOCuadrillas!$D$62</definedName>
    <definedName name="MO_GOTERORAN">[1]MOCuadrillas!$D$63</definedName>
    <definedName name="MO_LLENADOHUECOS20">[1]MOCuadrillas!$D$86</definedName>
    <definedName name="MO_NATILLA">[1]MOCuadrillas!$D$67</definedName>
    <definedName name="MO_REPELLOTECHO">[1]MOCuadrillas!$D$70</definedName>
    <definedName name="MO_RESANEFROT">[1]MOCuadrillas!$D$73</definedName>
    <definedName name="MO_ROCANTOENC">[1]MOCuadrillas!$D$123</definedName>
    <definedName name="MO_RUSTICO">[1]MOCuadrillas!$D$74</definedName>
    <definedName name="MO_SUBAREPOL02">[1]MOCuadrillas!$D$217</definedName>
    <definedName name="MO_SUBFDAPOL02">[1]MOCuadrillas!$D$272</definedName>
    <definedName name="MO_SUBGRAPOL02">[1]MOCuadrillas!$D$278</definedName>
    <definedName name="MO_VIOLINAR1CARA">[1]MOCuadrillas!$D$39</definedName>
    <definedName name="MO_ZABALETAPISO">[1]MOCuadrillas!$D$292</definedName>
    <definedName name="PLIGADORA2">#REF!</definedName>
    <definedName name="Print_Area_MI_1">#REF!</definedName>
    <definedName name="Print_Area_MI_2">#REF!</definedName>
    <definedName name="PWINCHE2000K">#REF!</definedName>
    <definedName name="_xlnm.Print_Titles" localSheetId="0">catalogo!$1:$9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310" i="1" l="1"/>
  <c r="F279" i="1"/>
  <c r="F278" i="1"/>
  <c r="F277" i="1"/>
  <c r="F276" i="1"/>
  <c r="F275" i="1"/>
  <c r="F274" i="1"/>
  <c r="F273" i="1"/>
  <c r="F272" i="1"/>
  <c r="F271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3" i="1"/>
  <c r="F232" i="1"/>
  <c r="F231" i="1"/>
  <c r="F230" i="1"/>
  <c r="F229" i="1"/>
  <c r="F228" i="1"/>
  <c r="F227" i="1"/>
  <c r="F226" i="1"/>
  <c r="A225" i="1"/>
  <c r="F222" i="1"/>
  <c r="G222" i="1" s="1"/>
  <c r="F220" i="1"/>
  <c r="G220" i="1" s="1"/>
  <c r="F218" i="1"/>
  <c r="F217" i="1"/>
  <c r="F216" i="1"/>
  <c r="G218" i="1" s="1"/>
  <c r="F215" i="1"/>
  <c r="F212" i="1"/>
  <c r="F211" i="1"/>
  <c r="F210" i="1"/>
  <c r="F209" i="1"/>
  <c r="F208" i="1"/>
  <c r="F207" i="1"/>
  <c r="F206" i="1"/>
  <c r="F205" i="1"/>
  <c r="F203" i="1"/>
  <c r="F201" i="1"/>
  <c r="F200" i="1"/>
  <c r="F199" i="1"/>
  <c r="F197" i="1"/>
  <c r="F196" i="1"/>
  <c r="F195" i="1"/>
  <c r="F194" i="1"/>
  <c r="F192" i="1"/>
  <c r="F189" i="1"/>
  <c r="F188" i="1"/>
  <c r="F187" i="1"/>
  <c r="F186" i="1"/>
  <c r="F185" i="1"/>
  <c r="F184" i="1"/>
  <c r="F183" i="1"/>
  <c r="F182" i="1"/>
  <c r="F180" i="1"/>
  <c r="F178" i="1"/>
  <c r="F177" i="1"/>
  <c r="F176" i="1"/>
  <c r="F174" i="1"/>
  <c r="F173" i="1"/>
  <c r="F172" i="1"/>
  <c r="F171" i="1"/>
  <c r="F169" i="1"/>
  <c r="F166" i="1"/>
  <c r="F165" i="1"/>
  <c r="F164" i="1"/>
  <c r="F163" i="1"/>
  <c r="F162" i="1"/>
  <c r="F161" i="1"/>
  <c r="F160" i="1"/>
  <c r="F159" i="1"/>
  <c r="F157" i="1"/>
  <c r="F155" i="1"/>
  <c r="F154" i="1"/>
  <c r="F153" i="1"/>
  <c r="F151" i="1"/>
  <c r="F150" i="1"/>
  <c r="F149" i="1"/>
  <c r="F148" i="1"/>
  <c r="F146" i="1"/>
  <c r="P143" i="1"/>
  <c r="Q143" i="1" s="1"/>
  <c r="F143" i="1"/>
  <c r="G143" i="1" s="1"/>
  <c r="F140" i="1"/>
  <c r="G140" i="1" s="1"/>
  <c r="P137" i="1"/>
  <c r="P139" i="1" s="1"/>
  <c r="P140" i="1" s="1"/>
  <c r="F137" i="1"/>
  <c r="F136" i="1"/>
  <c r="F135" i="1"/>
  <c r="G137" i="1" s="1"/>
  <c r="A135" i="1"/>
  <c r="A136" i="1" s="1"/>
  <c r="A137" i="1" s="1"/>
  <c r="F132" i="1"/>
  <c r="C130" i="1"/>
  <c r="F130" i="1" s="1"/>
  <c r="C129" i="1"/>
  <c r="F129" i="1" s="1"/>
  <c r="C128" i="1"/>
  <c r="C131" i="1" s="1"/>
  <c r="F131" i="1" s="1"/>
  <c r="A128" i="1"/>
  <c r="A129" i="1" s="1"/>
  <c r="A130" i="1" s="1"/>
  <c r="A131" i="1" s="1"/>
  <c r="A132" i="1" s="1"/>
  <c r="S125" i="1"/>
  <c r="R125" i="1"/>
  <c r="T125" i="1" s="1"/>
  <c r="O125" i="1"/>
  <c r="P125" i="1" s="1"/>
  <c r="F125" i="1"/>
  <c r="G125" i="1" s="1"/>
  <c r="F123" i="1"/>
  <c r="F122" i="1"/>
  <c r="G123" i="1" s="1"/>
  <c r="F119" i="1"/>
  <c r="G119" i="1" s="1"/>
  <c r="F117" i="1"/>
  <c r="O116" i="1"/>
  <c r="F116" i="1"/>
  <c r="F115" i="1"/>
  <c r="F114" i="1"/>
  <c r="O113" i="1"/>
  <c r="F113" i="1"/>
  <c r="F112" i="1"/>
  <c r="F111" i="1"/>
  <c r="F110" i="1"/>
  <c r="F109" i="1"/>
  <c r="F107" i="1"/>
  <c r="F105" i="1"/>
  <c r="F103" i="1"/>
  <c r="F102" i="1"/>
  <c r="F101" i="1"/>
  <c r="F99" i="1"/>
  <c r="F98" i="1"/>
  <c r="F97" i="1"/>
  <c r="F96" i="1"/>
  <c r="F95" i="1"/>
  <c r="F93" i="1"/>
  <c r="F92" i="1"/>
  <c r="F91" i="1"/>
  <c r="F90" i="1"/>
  <c r="F89" i="1"/>
  <c r="F88" i="1"/>
  <c r="F87" i="1"/>
  <c r="F86" i="1"/>
  <c r="F85" i="1"/>
  <c r="F84" i="1"/>
  <c r="F82" i="1"/>
  <c r="F81" i="1"/>
  <c r="F80" i="1"/>
  <c r="G117" i="1" s="1"/>
  <c r="F78" i="1"/>
  <c r="F76" i="1"/>
  <c r="O75" i="1"/>
  <c r="F75" i="1"/>
  <c r="F74" i="1"/>
  <c r="F73" i="1"/>
  <c r="F72" i="1"/>
  <c r="F71" i="1"/>
  <c r="F70" i="1"/>
  <c r="F69" i="1"/>
  <c r="F68" i="1"/>
  <c r="F66" i="1"/>
  <c r="F65" i="1"/>
  <c r="F64" i="1"/>
  <c r="F63" i="1"/>
  <c r="F61" i="1"/>
  <c r="F59" i="1"/>
  <c r="F57" i="1"/>
  <c r="F56" i="1"/>
  <c r="F55" i="1"/>
  <c r="F53" i="1"/>
  <c r="F52" i="1"/>
  <c r="F51" i="1"/>
  <c r="F50" i="1"/>
  <c r="F49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0" i="1"/>
  <c r="F29" i="1"/>
  <c r="F28" i="1"/>
  <c r="A26" i="1"/>
  <c r="A27" i="1" s="1"/>
  <c r="O24" i="1"/>
  <c r="Q24" i="1" s="1"/>
  <c r="F24" i="1"/>
  <c r="O23" i="1"/>
  <c r="F23" i="1"/>
  <c r="O22" i="1"/>
  <c r="F22" i="1"/>
  <c r="O21" i="1"/>
  <c r="F21" i="1"/>
  <c r="O20" i="1"/>
  <c r="F20" i="1"/>
  <c r="O19" i="1"/>
  <c r="F19" i="1"/>
  <c r="F18" i="1"/>
  <c r="O17" i="1"/>
  <c r="P23" i="1" s="1"/>
  <c r="A17" i="1"/>
  <c r="A18" i="1" s="1"/>
  <c r="A19" i="1" s="1"/>
  <c r="A20" i="1" s="1"/>
  <c r="A21" i="1" s="1"/>
  <c r="A22" i="1" s="1"/>
  <c r="A23" i="1" s="1"/>
  <c r="A24" i="1" s="1"/>
  <c r="F14" i="1"/>
  <c r="F13" i="1"/>
  <c r="O12" i="1"/>
  <c r="F12" i="1"/>
  <c r="A12" i="1"/>
  <c r="F11" i="1"/>
  <c r="G14" i="1" l="1"/>
  <c r="F128" i="1"/>
  <c r="G132" i="1"/>
  <c r="G166" i="1"/>
  <c r="G76" i="1"/>
  <c r="G24" i="1"/>
  <c r="G282" i="1" s="1"/>
  <c r="G189" i="1"/>
  <c r="G212" i="1"/>
  <c r="G279" i="1"/>
  <c r="O281" i="1"/>
  <c r="O18" i="1"/>
  <c r="G281" i="1"/>
  <c r="F289" i="1" l="1"/>
  <c r="G307" i="1"/>
  <c r="F288" i="1"/>
  <c r="F287" i="1"/>
  <c r="G299" i="1"/>
  <c r="F286" i="1"/>
  <c r="G297" i="1"/>
  <c r="F285" i="1"/>
  <c r="F284" i="1"/>
  <c r="G291" i="1" l="1"/>
  <c r="G301" i="1"/>
  <c r="G295" i="1" l="1"/>
  <c r="G293" i="1"/>
  <c r="G309" i="1" s="1"/>
</calcChain>
</file>

<file path=xl/sharedStrings.xml><?xml version="1.0" encoding="utf-8"?>
<sst xmlns="http://schemas.openxmlformats.org/spreadsheetml/2006/main" count="684" uniqueCount="391">
  <si>
    <t>CORPORACIÓN DEL ACUEDUCTO Y ALCANTARILLADO DE SANTO DOMINGO</t>
  </si>
  <si>
    <t>* * * C. A. A. S. D. * * *</t>
  </si>
  <si>
    <t>Dirección de Ejecución de Proyectos de Inversiones</t>
  </si>
  <si>
    <t xml:space="preserve"> 2025- 70 DEPI</t>
  </si>
  <si>
    <t>rev jul26</t>
  </si>
  <si>
    <t>PRESUPUESTO:CAMBIO DE DIAMETRO Y DESVIO DE TUBERIA, CARRETERA SAN LUIS - EL NARANJO CABRETO. DISTRITO MUNICIPAL DE SAN LUIS, MUNICIPIO SANTO DOMINGO ESTE, PROVINCIA SANTO DOMINGO. 
(Departamento Este)</t>
  </si>
  <si>
    <t>No.</t>
  </si>
  <si>
    <t>Descripción</t>
  </si>
  <si>
    <t>Cantidad</t>
  </si>
  <si>
    <t>Unidad</t>
  </si>
  <si>
    <t>Precio RD$</t>
  </si>
  <si>
    <t>Costo RD$</t>
  </si>
  <si>
    <t>Sub-Total RD$</t>
  </si>
  <si>
    <t>TRABAJOS PRELIMINARES:</t>
  </si>
  <si>
    <t>Replanteo Topográfico</t>
  </si>
  <si>
    <t>ML</t>
  </si>
  <si>
    <t>Caseta para Materiales</t>
  </si>
  <si>
    <t>PA</t>
  </si>
  <si>
    <t>Letrero de identificación  del proyecto (Presentar Factura)</t>
  </si>
  <si>
    <t>MOVIMIENTO DE TIERRA : (Incluye empalmes)</t>
  </si>
  <si>
    <t>Excavación en:</t>
  </si>
  <si>
    <t>Roca Dura a Compresor (20%)</t>
  </si>
  <si>
    <t>M3</t>
  </si>
  <si>
    <t>Material no Clasificado con Retroexcavadora de Esteras (80%)</t>
  </si>
  <si>
    <t>Suministro y Colocación Asiento de Arena</t>
  </si>
  <si>
    <t xml:space="preserve">Relleno Compactado con Maquito  </t>
  </si>
  <si>
    <t>Suministro de Material Para Relleno (Caliche)</t>
  </si>
  <si>
    <t xml:space="preserve">Bote de Material Sobrante </t>
  </si>
  <si>
    <t xml:space="preserve">   </t>
  </si>
  <si>
    <t>Corte de Asfalto C/Maquina e=3" (En puntos de empalmes)</t>
  </si>
  <si>
    <t>SUMINISTRO DE TUBERÍAS Y PIEZAS:</t>
  </si>
  <si>
    <t>Tubería de:</t>
  </si>
  <si>
    <t>3.1.1</t>
  </si>
  <si>
    <t>Ø16" PVC, SDR-26 con J/G</t>
  </si>
  <si>
    <t>3.1.2</t>
  </si>
  <si>
    <t xml:space="preserve">Ø16"  Acero </t>
  </si>
  <si>
    <t>3.1.3</t>
  </si>
  <si>
    <t xml:space="preserve">Ø12"  Acero </t>
  </si>
  <si>
    <t>Tee de:</t>
  </si>
  <si>
    <t>3.2.1</t>
  </si>
  <si>
    <t>Ø30" x Ø16" Acero</t>
  </si>
  <si>
    <t>UD</t>
  </si>
  <si>
    <t>3.2.2</t>
  </si>
  <si>
    <t>Ø20" x Ø16" Acero</t>
  </si>
  <si>
    <t>3.2.3</t>
  </si>
  <si>
    <t>Ø16" x Ø16" Acero</t>
  </si>
  <si>
    <t>3.2.4</t>
  </si>
  <si>
    <t>Ø16" x Ø12" Acero</t>
  </si>
  <si>
    <t>3.2.5</t>
  </si>
  <si>
    <t>Ø16" x Ø8" Acero</t>
  </si>
  <si>
    <t>3.2.6</t>
  </si>
  <si>
    <t>Ø16" x Ø6" Acero</t>
  </si>
  <si>
    <t>3.2.7</t>
  </si>
  <si>
    <t>Ø16" x Ø4" Acero</t>
  </si>
  <si>
    <t>3.2.8</t>
  </si>
  <si>
    <t>Ø12" x Ø12" Acero</t>
  </si>
  <si>
    <t>3.2.9</t>
  </si>
  <si>
    <t>Ø12" x Ø8" Acero</t>
  </si>
  <si>
    <t>3.2.10</t>
  </si>
  <si>
    <t>Ø12" x Ø6" Acero</t>
  </si>
  <si>
    <t>Codos de Acero:</t>
  </si>
  <si>
    <t>3.3.1</t>
  </si>
  <si>
    <t>Ø16" x 90°</t>
  </si>
  <si>
    <t>3.3.2</t>
  </si>
  <si>
    <t>Ø16" x 57°</t>
  </si>
  <si>
    <t>3.3.3</t>
  </si>
  <si>
    <t>Ø16" x 45°</t>
  </si>
  <si>
    <t>3.3.4</t>
  </si>
  <si>
    <t>Ø16" x 30°</t>
  </si>
  <si>
    <t>3.3.5</t>
  </si>
  <si>
    <t>Ø16" x 15°</t>
  </si>
  <si>
    <t>Reduccion de:</t>
  </si>
  <si>
    <t>3.4.1</t>
  </si>
  <si>
    <t>3.4.2</t>
  </si>
  <si>
    <t>3.4.3</t>
  </si>
  <si>
    <t>Ø8" x Ø6" Acero</t>
  </si>
  <si>
    <t>Cruz de:</t>
  </si>
  <si>
    <t>3.5.1</t>
  </si>
  <si>
    <t>Tapon de:</t>
  </si>
  <si>
    <t>3.6.1</t>
  </si>
  <si>
    <t>Ø6" Acero</t>
  </si>
  <si>
    <t>Junta Dresser de:</t>
  </si>
  <si>
    <t>3.7.1</t>
  </si>
  <si>
    <t>Ø30" Acero</t>
  </si>
  <si>
    <t>3.7.2</t>
  </si>
  <si>
    <t>Ø20" Acero</t>
  </si>
  <si>
    <t>3.7.3</t>
  </si>
  <si>
    <t>Ø16" Acero</t>
  </si>
  <si>
    <t>3.7.4</t>
  </si>
  <si>
    <t>Ø12" Acero</t>
  </si>
  <si>
    <t>Válvulas de:</t>
  </si>
  <si>
    <t>3.8.1</t>
  </si>
  <si>
    <t xml:space="preserve"> Mariposa Ø30" H. F. Platillada, Completa (Marca Mueller, AVK, o Similar)</t>
  </si>
  <si>
    <t>3.8.2</t>
  </si>
  <si>
    <t xml:space="preserve"> Mariposa Ø16" H. F. Platillada, Completa (Marca Mueller, AVK, o Similar)</t>
  </si>
  <si>
    <t>3.8.3</t>
  </si>
  <si>
    <t xml:space="preserve"> Compuerta Ø12" H. F. Platillada, Completa (Marca Mueller, AVK, o Similar)</t>
  </si>
  <si>
    <t>3.8.4</t>
  </si>
  <si>
    <t xml:space="preserve"> Compuerta Ø8" H. F. Platillada, Completa (Marca Mueller, AVK, o Similar)</t>
  </si>
  <si>
    <t>3.8.5</t>
  </si>
  <si>
    <t xml:space="preserve"> Compuerta Ø6" H. F. Platillada, Completa (Marca Mueller, AVK, o Similar)</t>
  </si>
  <si>
    <t>3.8.6</t>
  </si>
  <si>
    <t xml:space="preserve"> Compuerta Ø4" H. F. Platillada, Completa (Marca Mueller, AVK, o Similar)</t>
  </si>
  <si>
    <t>3.8.7</t>
  </si>
  <si>
    <t xml:space="preserve"> Aire y vacio Ø2" H. F. (En cruce del puente)(Incl. Piezas especiales, ver diseño)</t>
  </si>
  <si>
    <t>3.8.8</t>
  </si>
  <si>
    <t>Desague Ø6" H. F. (Solo Plomeria)</t>
  </si>
  <si>
    <t>3.8.9</t>
  </si>
  <si>
    <t>Caja Telescópica</t>
  </si>
  <si>
    <t>COLOCACION DE TUBERÍAS Y PIEZAS:</t>
  </si>
  <si>
    <t>4.1.1</t>
  </si>
  <si>
    <t>4.1.2</t>
  </si>
  <si>
    <t>Ø16"  Acero</t>
  </si>
  <si>
    <t>4.1.3</t>
  </si>
  <si>
    <t>4.2.1</t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</si>
  <si>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</si>
  <si>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</si>
  <si>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</si>
  <si>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</si>
  <si>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</si>
  <si>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</si>
  <si>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</si>
  <si>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</si>
  <si>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4.2.10</t>
  </si>
  <si>
    <t>4.3.1</t>
  </si>
  <si>
    <t>4.3.2</t>
  </si>
  <si>
    <t>4.3.3</t>
  </si>
  <si>
    <t>4.3.4</t>
  </si>
  <si>
    <t>4.3.5</t>
  </si>
  <si>
    <t>4.4.1</t>
  </si>
  <si>
    <t>4.4.2</t>
  </si>
  <si>
    <t>4.4.3</t>
  </si>
  <si>
    <t>4.5.1</t>
  </si>
  <si>
    <t>4.6.1</t>
  </si>
  <si>
    <t>4.7.1</t>
  </si>
  <si>
    <t>4.7.2</t>
  </si>
  <si>
    <t>4.7.3</t>
  </si>
  <si>
    <t>4.7.4</t>
  </si>
  <si>
    <t>4.7.5</t>
  </si>
  <si>
    <t>4.7.6</t>
  </si>
  <si>
    <t>4.7.7</t>
  </si>
  <si>
    <t xml:space="preserve"> Aire y vacio Ø2" H. F. (En cruce del puente)</t>
  </si>
  <si>
    <t>4.7.8</t>
  </si>
  <si>
    <t xml:space="preserve">Desague Ø6" H. F. </t>
  </si>
  <si>
    <t>4.7.9</t>
  </si>
  <si>
    <t>CEMENTO SOLVENTE</t>
  </si>
  <si>
    <t>GLS</t>
  </si>
  <si>
    <t>ANCLAJES;</t>
  </si>
  <si>
    <t>De piezas en h.s.</t>
  </si>
  <si>
    <t>De codos en  h.a. (Cruce de puente)</t>
  </si>
  <si>
    <t>REPOSICIÓN DE ASFALTO, e=3" (Solo en puntos de empalmes Ø30" y Ø20")</t>
  </si>
  <si>
    <t>M2</t>
  </si>
  <si>
    <t xml:space="preserve">REPARACIÓN DE SERVICIOS EXISTENTES  </t>
  </si>
  <si>
    <t>Aceras.</t>
  </si>
  <si>
    <t>m2</t>
  </si>
  <si>
    <t>Contenes.</t>
  </si>
  <si>
    <t>ml</t>
  </si>
  <si>
    <t>Badenes.</t>
  </si>
  <si>
    <t>m3</t>
  </si>
  <si>
    <t>Asfalto e = 2"</t>
  </si>
  <si>
    <t>Reparación tuberias de servicio existentes (Cubicar detallado)</t>
  </si>
  <si>
    <t>TRANSPORTE INTERNO TUBERÍA DE:</t>
  </si>
  <si>
    <t>alquiler por dia</t>
  </si>
  <si>
    <t>Ø16"  Acero Ø½"</t>
  </si>
  <si>
    <t>Cant tubos</t>
  </si>
  <si>
    <t>Ø12"  Acero Ø½"</t>
  </si>
  <si>
    <t>Long</t>
  </si>
  <si>
    <t>Cant de Vueltas x dia</t>
  </si>
  <si>
    <t>PRUEBA HIDROSTÁTICA TUBERÍA DE:</t>
  </si>
  <si>
    <t>Cant tubos mov x dia</t>
  </si>
  <si>
    <t>SUMINISTRO Y COLOCACION DE HIDRANTES DE:</t>
  </si>
  <si>
    <t xml:space="preserve"> Ø8 x Ø4" (Marca Mueller, AVK, o Similar)</t>
  </si>
  <si>
    <t>CONSTRUCCIÓN  REGISTROS DE : (H. A. de: (2.3m x 2.2m x 2.96m) PARA VALVULA Ø30"</t>
  </si>
  <si>
    <t>Replanteo</t>
  </si>
  <si>
    <t>pa</t>
  </si>
  <si>
    <t>Movimiento de tierra:</t>
  </si>
  <si>
    <t>12.2.1</t>
  </si>
  <si>
    <t>Excavación Roca Dura a Compresor</t>
  </si>
  <si>
    <t>12.2.2</t>
  </si>
  <si>
    <t>Relleno compactado con equipo</t>
  </si>
  <si>
    <t>12.2.3</t>
  </si>
  <si>
    <t>Bote de material sobrante</t>
  </si>
  <si>
    <t>12.2.4</t>
  </si>
  <si>
    <t>Rotura de asfalto</t>
  </si>
  <si>
    <t>Hormigón Armado en:</t>
  </si>
  <si>
    <t>12.3.1</t>
  </si>
  <si>
    <t>Zapata de Muro (e=0.30m)</t>
  </si>
  <si>
    <t>12.3.2.</t>
  </si>
  <si>
    <t>Muros (e=0.20m) P = 2.84 qq/m3</t>
  </si>
  <si>
    <t>12.3.3</t>
  </si>
  <si>
    <t>Losa  superior móvil (e=0.25m) P=2.09qq/m3</t>
  </si>
  <si>
    <t>Terminación de Superficie:</t>
  </si>
  <si>
    <t>12.4.1</t>
  </si>
  <si>
    <t>Fino de Techo</t>
  </si>
  <si>
    <t>Misceláneos:</t>
  </si>
  <si>
    <t>12.5.1</t>
  </si>
  <si>
    <t>Escalera</t>
  </si>
  <si>
    <t>ud</t>
  </si>
  <si>
    <t>12.5.2</t>
  </si>
  <si>
    <t>Gravilla en el fondo</t>
  </si>
  <si>
    <t>12.5.3</t>
  </si>
  <si>
    <t>Caja telescópica</t>
  </si>
  <si>
    <t>12.5.4</t>
  </si>
  <si>
    <t>Tapón Ø2" de Acero para Orificio de Izamiento</t>
  </si>
  <si>
    <t>12.5.5</t>
  </si>
  <si>
    <t>Rigidizador</t>
  </si>
  <si>
    <t>12.5.6</t>
  </si>
  <si>
    <t>Anclaje Válvula</t>
  </si>
  <si>
    <t>12.5.7</t>
  </si>
  <si>
    <t>Tapas H.F., D=0.90 mts.</t>
  </si>
  <si>
    <t>Grua Para Izamiento Losa H. A. Removible</t>
  </si>
  <si>
    <t>Día</t>
  </si>
  <si>
    <t>CONSTRUCCIÓN  REGISTROS DE : (H. A. de: (6.0m x 6.0m x 2.10m) PARA VALVULAS (DOS Ø16" Y DOS Ø12")</t>
  </si>
  <si>
    <t>13.2.1</t>
  </si>
  <si>
    <t>13.2.2</t>
  </si>
  <si>
    <t>13.2.3</t>
  </si>
  <si>
    <t>13.2.4</t>
  </si>
  <si>
    <t>13.3.1</t>
  </si>
  <si>
    <t>Zapata de Muro (e=0.30)</t>
  </si>
  <si>
    <t>13.3.2.</t>
  </si>
  <si>
    <t>Muros (e=0.20) P = 2.84 qq/m3</t>
  </si>
  <si>
    <t>13.3.3</t>
  </si>
  <si>
    <t>Losa  superior móvil(e=0.25)P=2.09qq/m3</t>
  </si>
  <si>
    <t>13.4.1</t>
  </si>
  <si>
    <t>13.5.1</t>
  </si>
  <si>
    <t>13.5.2</t>
  </si>
  <si>
    <t>13.5.3</t>
  </si>
  <si>
    <t>13.5.4</t>
  </si>
  <si>
    <t>13.5.5</t>
  </si>
  <si>
    <t>13.5.6</t>
  </si>
  <si>
    <t>13.5.7</t>
  </si>
  <si>
    <t>CONSTRUCCIÓN  REGISTROS DE : (H. A. de: (2.5m x 2.0m x 2.1m) PARA VALVULA Ø16" Y Ø12" (11.00 UNIDADES)</t>
  </si>
  <si>
    <t>14.2.1</t>
  </si>
  <si>
    <t>14.2.2</t>
  </si>
  <si>
    <t>14.2.3</t>
  </si>
  <si>
    <t>14.2.4</t>
  </si>
  <si>
    <t>14.3.1</t>
  </si>
  <si>
    <t>14.3.2</t>
  </si>
  <si>
    <t>14.3.3</t>
  </si>
  <si>
    <t>Losa  superior móvil (e=0.25) P=2.09 qq/m3</t>
  </si>
  <si>
    <t>14.4.1</t>
  </si>
  <si>
    <t>14.5.1</t>
  </si>
  <si>
    <t>14.5.2</t>
  </si>
  <si>
    <t>14.5.3</t>
  </si>
  <si>
    <t>14.5.4</t>
  </si>
  <si>
    <t>14.5.5</t>
  </si>
  <si>
    <t>14.5.6</t>
  </si>
  <si>
    <t>14.5.7</t>
  </si>
  <si>
    <t>Grúa Para Izamiento Losa H. A. Removible</t>
  </si>
  <si>
    <t xml:space="preserve">SENALIZACION Y MANEJO DE TRANSITO: </t>
  </si>
  <si>
    <t>Confección e instalación de señales para desvío de tráfico (Incluye el Uso de Tanque de 55 Gls.)</t>
  </si>
  <si>
    <t>Uso Cinta Aviso de Peligro</t>
  </si>
  <si>
    <t>Uso de Letreros de Aviso de Obra</t>
  </si>
  <si>
    <t>Personal de apoyo para manejo de trafico en Horario Diurno, Nocturno y Dias Feriados (4.00 Hombres x 30.00 dias/noches)</t>
  </si>
  <si>
    <t>DIAS</t>
  </si>
  <si>
    <t>SEÑALIZACION Y MANEJO DE TRANSITO GENERAL(Cubicar desglosado)</t>
  </si>
  <si>
    <t>LIMPIEZA CONTINUA Y FINAL (Cubicar desglosado)</t>
  </si>
  <si>
    <t>MANTENIMIENTO SISTEMA AGUA POTABLE</t>
  </si>
  <si>
    <t>Perforación y Aforo</t>
  </si>
  <si>
    <t>18.1.1</t>
  </si>
  <si>
    <t>Perforacion de pozo 14" por percusión</t>
  </si>
  <si>
    <t>pies</t>
  </si>
  <si>
    <t>18.1.2</t>
  </si>
  <si>
    <t>Encamisado de tuberia de Ø14"-12" Acero</t>
  </si>
  <si>
    <t>18.1.3</t>
  </si>
  <si>
    <t>Ranurado de tubería de Ø14"-12" Acero</t>
  </si>
  <si>
    <t>18.1.4</t>
  </si>
  <si>
    <t>Sumininstro de tuberia Ø12" Acero, e= 1/4".</t>
  </si>
  <si>
    <t>18.1.5</t>
  </si>
  <si>
    <t>Limpieza y desarrollo por pistoneo</t>
  </si>
  <si>
    <t>18.1.6</t>
  </si>
  <si>
    <t>Aforo de Pozo de Ø10" Acero 24 Horas</t>
  </si>
  <si>
    <t>18.1.7</t>
  </si>
  <si>
    <t>Suministro de Zapata</t>
  </si>
  <si>
    <t>18.1.8</t>
  </si>
  <si>
    <t>Bote de Materiales</t>
  </si>
  <si>
    <t>Equipamiento</t>
  </si>
  <si>
    <t>18.2.1</t>
  </si>
  <si>
    <t>Cheque Horizontal de 4"</t>
  </si>
  <si>
    <t>18.2.2</t>
  </si>
  <si>
    <t>Electrobomba sumergible de 300 G.P.M. 270' TDH a 3450 R.P.M acoplada a motor sumergible de 30 HP 460V Trifásico</t>
  </si>
  <si>
    <t>18.2.3</t>
  </si>
  <si>
    <t>Suministro de Variador de Frecuencia (VDF) de capacidad 50HP, 480V, Trifásico, Protección IP23</t>
  </si>
  <si>
    <t>18.2.4</t>
  </si>
  <si>
    <t>Instalación de Variador de Frecuencia (VDF)</t>
  </si>
  <si>
    <t>18.2.5</t>
  </si>
  <si>
    <t>Sistema de puesta a tierra con cable #2/0 con varillas de cobre 5/8"x6', con barra de cobre 1/4"x3"x12", registro 10"x10"</t>
  </si>
  <si>
    <t>18.2.6</t>
  </si>
  <si>
    <t>Cable Sumergible 6/4 Hilos</t>
  </si>
  <si>
    <t>Pies</t>
  </si>
  <si>
    <t>18.2.7</t>
  </si>
  <si>
    <t>Alambre  14/2 Hilos Para control de nivel</t>
  </si>
  <si>
    <t>18.2.8</t>
  </si>
  <si>
    <t>Tubería Para Columna 4" x 10" C/Coupling</t>
  </si>
  <si>
    <t>18.2.9</t>
  </si>
  <si>
    <t>Cabezal de descarga Tipo Cuello de Ganzo 4"</t>
  </si>
  <si>
    <t>18.2.10</t>
  </si>
  <si>
    <t>inductor de Flujo 6"</t>
  </si>
  <si>
    <t>18.2.11</t>
  </si>
  <si>
    <t>Cheque Vertical 4"</t>
  </si>
  <si>
    <t>18.2.12</t>
  </si>
  <si>
    <t>Válvula de compuerta 3" Platillada</t>
  </si>
  <si>
    <t>18.2.13</t>
  </si>
  <si>
    <t>Válvula de compuerta 4" Platillada</t>
  </si>
  <si>
    <t>18.2.14</t>
  </si>
  <si>
    <t>Tornillos 5/8" x 3' galvanizados</t>
  </si>
  <si>
    <t>18.2.15</t>
  </si>
  <si>
    <t>Niple H.G. 4" x 8' Platillado</t>
  </si>
  <si>
    <t>18.2.16</t>
  </si>
  <si>
    <t>Niple H.G. 4" x 12'</t>
  </si>
  <si>
    <t>18.2.17</t>
  </si>
  <si>
    <t>Niple H.G.3" x 12'</t>
  </si>
  <si>
    <t>18.2.18</t>
  </si>
  <si>
    <t>Tee H.G. 4"x 3" x 12"</t>
  </si>
  <si>
    <t>18.2.19</t>
  </si>
  <si>
    <t>Codo H.G. 4" x 45°</t>
  </si>
  <si>
    <t>18.2.20</t>
  </si>
  <si>
    <t>Instalación Manométrica con Manómetro Sumergido En Glicerina  con sus accesorios</t>
  </si>
  <si>
    <t>18.2.21</t>
  </si>
  <si>
    <t>Pintura de Descarga</t>
  </si>
  <si>
    <t>18.2.22</t>
  </si>
  <si>
    <t>Mano de Obra Instalación</t>
  </si>
  <si>
    <t>Sistema de Cloración</t>
  </si>
  <si>
    <t>18.3.1</t>
  </si>
  <si>
    <t>Sistema de Cloración para cloración mediante Cloro Gas, sistema para capacidad máxima de 25 PPD y rango de 0-25 libras por día, el Kit Incluye: (1) Regulador de Cloro Gas por Vacío Modelo 500 para ser montado directamente en cilindro de 150 libras, (1) Eyector EJ-1000, Tubería (1) Llave para cierre de cilindro y
(1) Paquete de accesorios y (1) Manual de operación.</t>
  </si>
  <si>
    <t>18.3.2</t>
  </si>
  <si>
    <t>Cilindro para cloro gas de 150 libras diámetro 232 mm, altura 1450 mm, presión de trabajo de 150 bar, ISO 9809</t>
  </si>
  <si>
    <t>18.3.3</t>
  </si>
  <si>
    <t>Sherwood, #1210-B3, 3/4´´ Cylinder Valve, Fuse Plug, Garlock Packing, CL-3</t>
  </si>
  <si>
    <t>18.3.4</t>
  </si>
  <si>
    <t>Electrobomba booster de capacidad de 1 HP 230v monofasica Marca Flint &amp; Walling de fabricacion americana</t>
  </si>
  <si>
    <t>18.3.5</t>
  </si>
  <si>
    <t>Panel de control con arrancador magnético, 1HP, 230V, 1F, 60HZ combinado automatico manual</t>
  </si>
  <si>
    <t>18.3.6</t>
  </si>
  <si>
    <t>Llenado de Cilindros</t>
  </si>
  <si>
    <t>18.3.7</t>
  </si>
  <si>
    <t>Piezas PVC-SCH-80 y Accesorios P/succión e inyección cloro.</t>
  </si>
  <si>
    <t>18.3.8</t>
  </si>
  <si>
    <t>Caja de Breakers 2/4 circuito</t>
  </si>
  <si>
    <t>18.3.9</t>
  </si>
  <si>
    <t>Interruptor Simple 110v</t>
  </si>
  <si>
    <t>18.3.10</t>
  </si>
  <si>
    <t>Tomacorriente 110v</t>
  </si>
  <si>
    <t>18.3.11</t>
  </si>
  <si>
    <t>Salida  Cenital con roseta de porcelana y bombillo</t>
  </si>
  <si>
    <t>18.3.12</t>
  </si>
  <si>
    <t>Mano de Obra</t>
  </si>
  <si>
    <t>Obra civil y generales</t>
  </si>
  <si>
    <t>18.4.1</t>
  </si>
  <si>
    <t xml:space="preserve">Construcción caseta operación pozo de agua. Superficie minima 28m2. Separación de equipamiento electrico, mecanico, controles y cloro. </t>
  </si>
  <si>
    <t>18.4.2</t>
  </si>
  <si>
    <t>Construcción base para transformador eléctrico</t>
  </si>
  <si>
    <t>18.4.3</t>
  </si>
  <si>
    <t>Construcción verja malla ciclónica</t>
  </si>
  <si>
    <t>Letreros, rotulos, señalización interior y similares</t>
  </si>
  <si>
    <t>Area verde y paisajismo</t>
  </si>
  <si>
    <t>Construcción de muro bajo para verja en malla ciclónica</t>
  </si>
  <si>
    <t>Suministro y colocación de grava para adecuación area circundante</t>
  </si>
  <si>
    <t>Corte de árboles, limpieza de espacio construcción pozo, nivelación terreno y similar</t>
  </si>
  <si>
    <t>Limpieza final y continua pozos</t>
  </si>
  <si>
    <t>SUB-TOTAL  COSTOS DIRECTOS</t>
  </si>
  <si>
    <t>DIRECCION TECNICA</t>
  </si>
  <si>
    <t>GASTOS ADMINISTRATIVOS</t>
  </si>
  <si>
    <t>SEGURO Y FIANZAS</t>
  </si>
  <si>
    <t>TRANSPORTE</t>
  </si>
  <si>
    <t>LEY # 6/86</t>
  </si>
  <si>
    <t>SUPERVISION</t>
  </si>
  <si>
    <t>TOTAL DE GASTOS INDIRECTOS</t>
  </si>
  <si>
    <t>SUB-TOTAL GENERAL EN RD$</t>
  </si>
  <si>
    <t>CUENCA HIDROGRAFICA</t>
  </si>
  <si>
    <t>EQUIPAMIENTO CAASD</t>
  </si>
  <si>
    <t>CODIA</t>
  </si>
  <si>
    <t>ITBIS (18% DE DIRECCION TECNICA)</t>
  </si>
  <si>
    <t>TRANSPORTE DE EQUIPOS PESADOS    (Presentar Facturas)</t>
  </si>
  <si>
    <t>PRUEBA DE COMPACTACION                                                 (Presentar Facturas)</t>
  </si>
  <si>
    <t>IMPREVISTOS</t>
  </si>
  <si>
    <t>º</t>
  </si>
  <si>
    <t>TOTAL GENERAL A CONTRATAR</t>
  </si>
  <si>
    <t>Sometido por :</t>
  </si>
  <si>
    <t>Preparado por:</t>
  </si>
  <si>
    <t>___________________________</t>
  </si>
  <si>
    <t>Ing. Luis Báez</t>
  </si>
  <si>
    <t>Arq. Cinthia Pineda L.</t>
  </si>
  <si>
    <t xml:space="preserve">Enc. Departamento de Ingeniería </t>
  </si>
  <si>
    <t>Analista de Costos y Presupuestos</t>
  </si>
  <si>
    <t>Visto Bueno por:</t>
  </si>
  <si>
    <t>Aprobado por :</t>
  </si>
  <si>
    <t>Ing. Luis López</t>
  </si>
  <si>
    <t xml:space="preserve">Ing. Marcelle Ríos Díaz </t>
  </si>
  <si>
    <t>Enc. Departamento de Costos y Presupuestos</t>
  </si>
  <si>
    <t>Enc. Unidad Ejecutora de 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</si>
</sst>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(* #,##0.00_);_(* \(#,##0.00\);_(* &quot;-&quot;??_);_(@_)"/>
    <numFmt numFmtId="164" formatCode="[$-C0A]dd\-mmm\-yy"/>
    <numFmt numFmtId="165" formatCode="_(* #,##0.00_);_(* \(#,##0.00\);_(* \-??_);_(@_)"/>
    <numFmt numFmtId="166" formatCode="_-* #,##0.00\ _€_-;\-* #,##0.00\ _€_-;_-* \-??\ _€_-;_-@_-"/>
    <numFmt numFmtId="167" formatCode="#,##0.#&quot;.-&quot;"/>
    <numFmt numFmtId="168" formatCode="_-* #,##0.00_-;\-* #,##0.00_-;_-* \-??_-;_-@_-"/>
    <numFmt numFmtId="169" formatCode="0.0"/>
    <numFmt numFmtId="170" formatCode="_-* #,##0.00_-;\-* #,##0.00_-;_-* &quot;-&quot;??_-;_-@_-"/>
    <numFmt numFmtId="171" formatCode="#,##0.#\.#&quot;.-&quot;"/>
    <numFmt numFmtId="172" formatCode="0.00_)"/>
    <numFmt numFmtId="173" formatCode="_-* #,##0.00\ _€_-;\-* #,##0.00\ _€_-;_-* &quot;-&quot;??\ _€_-;_-@_-"/>
    <numFmt numFmtId="174" formatCode="0\ %"/>
    <numFmt numFmtId="175" formatCode="[$-C0A]###,000\ _€;[Red]\-###,000\ _€"/>
    <numFmt numFmtId="176" formatCode="0.0_)"/>
    <numFmt numFmtId="177" formatCode="#,##0.0_);\(#,##0.0\)"/>
  </numFmts>
  <fonts count="65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  <charset val="1"/>
    </font>
    <font>
      <sz val="14"/>
      <color theme="1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sz val="12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Verdana"/>
      <family val="2"/>
    </font>
    <font>
      <sz val="13"/>
      <color rgb="FF000000"/>
      <name val="Arial"/>
      <family val="2"/>
    </font>
    <font>
      <b/>
      <sz val="13"/>
      <color rgb="FF000000"/>
      <name val="Arial"/>
      <family val="2"/>
    </font>
    <font>
      <sz val="12"/>
      <color rgb="FF000000"/>
      <name val="Arial"/>
      <family val="2"/>
    </font>
    <font>
      <b/>
      <sz val="13"/>
      <name val="Arial"/>
      <family val="2"/>
    </font>
    <font>
      <b/>
      <sz val="14"/>
      <name val="Times New Roman"/>
      <family val="1"/>
    </font>
    <font>
      <b/>
      <sz val="12"/>
      <name val="Arial"/>
      <family val="2"/>
    </font>
    <font>
      <sz val="13"/>
      <name val="Arial"/>
      <family val="2"/>
    </font>
    <font>
      <sz val="14"/>
      <color rgb="FF000000"/>
      <name val="Calibri"/>
      <family val="2"/>
      <charset val="1"/>
    </font>
    <font>
      <sz val="16"/>
      <color rgb="FF000000"/>
      <name val="Times New Roman"/>
      <family val="1"/>
      <charset val="1"/>
    </font>
    <font>
      <sz val="14"/>
      <name val="Times New Roman"/>
      <family val="1"/>
    </font>
    <font>
      <sz val="14"/>
      <color rgb="FF000000"/>
      <name val="Times New Roman"/>
      <family val="1"/>
      <charset val="1"/>
    </font>
    <font>
      <sz val="13"/>
      <color rgb="FFFF0000"/>
      <name val="Arial"/>
      <family val="2"/>
    </font>
    <font>
      <b/>
      <sz val="13"/>
      <color rgb="FFFF0000"/>
      <name val="Arial"/>
      <family val="2"/>
    </font>
    <font>
      <sz val="10"/>
      <color rgb="FFFF0000"/>
      <name val="Arial"/>
      <family val="2"/>
    </font>
    <font>
      <sz val="14"/>
      <name val="Arial"/>
      <family val="2"/>
      <charset val="1"/>
    </font>
    <font>
      <b/>
      <sz val="16"/>
      <color rgb="FF000000"/>
      <name val="Times New Roman"/>
      <family val="1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0"/>
      <name val="Arial"/>
      <family val="2"/>
      <charset val="1"/>
    </font>
    <font>
      <sz val="10"/>
      <color rgb="FF000000"/>
      <name val="Arial"/>
      <family val="2"/>
    </font>
    <font>
      <sz val="12"/>
      <color rgb="FF000000"/>
      <name val="Arial"/>
      <family val="2"/>
      <charset val="1"/>
    </font>
    <font>
      <b/>
      <sz val="16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color rgb="FFFF0000"/>
      <name val="Times New Roman"/>
      <family val="1"/>
      <charset val="1"/>
    </font>
    <font>
      <sz val="12"/>
      <color rgb="FFFF0000"/>
      <name val="Arial"/>
      <family val="2"/>
    </font>
    <font>
      <sz val="14"/>
      <color rgb="FF000000"/>
      <name val="Arial"/>
      <family val="2"/>
    </font>
    <font>
      <b/>
      <sz val="11"/>
      <name val="Times New Roman"/>
      <family val="1"/>
    </font>
    <font>
      <sz val="1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6"/>
      <name val="Times New Roman"/>
      <family val="1"/>
    </font>
    <font>
      <sz val="11"/>
      <color rgb="FF000000"/>
      <name val="Calibri"/>
      <family val="2"/>
      <charset val="1"/>
    </font>
    <font>
      <b/>
      <sz val="10"/>
      <name val="Arial"/>
      <family val="2"/>
    </font>
    <font>
      <sz val="11"/>
      <name val="Calibri"/>
      <family val="2"/>
    </font>
    <font>
      <sz val="11"/>
      <name val="Calibri"/>
      <family val="2"/>
      <charset val="1"/>
    </font>
    <font>
      <sz val="10"/>
      <name val="Courier New"/>
      <family val="3"/>
    </font>
    <font>
      <sz val="12"/>
      <name val="Arial"/>
      <family val="2"/>
      <charset val="1"/>
    </font>
    <font>
      <sz val="16"/>
      <color rgb="FFFF0000"/>
      <name val="Arial"/>
      <family val="2"/>
    </font>
    <font>
      <b/>
      <sz val="20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0"/>
      <name val="Times New Roman"/>
      <family val="1"/>
    </font>
    <font>
      <sz val="14"/>
      <color rgb="FF000000"/>
      <name val="Arial"/>
      <family val="2"/>
      <charset val="1"/>
    </font>
    <font>
      <sz val="14"/>
      <color rgb="FF92D050"/>
      <name val="Arial"/>
      <family val="2"/>
      <charset val="1"/>
    </font>
    <font>
      <sz val="14"/>
      <color rgb="FF376092"/>
      <name val="Arial"/>
      <family val="2"/>
      <charset val="1"/>
    </font>
    <font>
      <b/>
      <sz val="14"/>
      <color rgb="FF000000"/>
      <name val="Arial"/>
      <family val="2"/>
      <charset val="1"/>
    </font>
    <font>
      <sz val="14"/>
      <color rgb="FF00B0F0"/>
      <name val="Arial"/>
      <family val="2"/>
      <charset val="1"/>
    </font>
    <font>
      <sz val="13"/>
      <color rgb="FF00B0F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47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0"/>
        <bgColor indexed="9"/>
      </patternFill>
    </fill>
  </fills>
  <borders count="51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theme="0" tint="-4.9989318521683403E-2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 style="double">
        <color indexed="8"/>
      </left>
      <right style="thin">
        <color indexed="8"/>
      </right>
      <top/>
      <bottom style="dotted">
        <color indexed="64"/>
      </bottom>
      <diagonal/>
    </border>
    <border>
      <left style="thin">
        <color indexed="8"/>
      </left>
      <right style="double">
        <color indexed="8"/>
      </right>
      <top style="dotted">
        <color indexed="8"/>
      </top>
      <bottom style="dotted">
        <color indexed="8"/>
      </bottom>
      <diagonal/>
    </border>
    <border>
      <left style="double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theme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theme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theme="1"/>
      </bottom>
      <diagonal/>
    </border>
    <border>
      <left style="double">
        <color auto="1"/>
      </left>
      <right style="thin">
        <color auto="1"/>
      </right>
      <top style="double">
        <color theme="1"/>
      </top>
      <bottom style="double">
        <color theme="1"/>
      </bottom>
      <diagonal/>
    </border>
    <border>
      <left style="thin">
        <color auto="1"/>
      </left>
      <right style="thin">
        <color auto="1"/>
      </right>
      <top style="double">
        <color theme="1"/>
      </top>
      <bottom style="double">
        <color theme="1"/>
      </bottom>
      <diagonal/>
    </border>
    <border>
      <left style="thin">
        <color auto="1"/>
      </left>
      <right style="double">
        <color auto="1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double">
        <color theme="1"/>
      </top>
      <bottom style="double">
        <color indexed="8"/>
      </bottom>
      <diagonal/>
    </border>
    <border>
      <left style="thin">
        <color auto="1"/>
      </left>
      <right style="thin">
        <color auto="1"/>
      </right>
      <top style="double">
        <color theme="1"/>
      </top>
      <bottom style="double">
        <color indexed="8"/>
      </bottom>
      <diagonal/>
    </border>
    <border>
      <left style="thin">
        <color auto="1"/>
      </left>
      <right style="double">
        <color auto="1"/>
      </right>
      <top style="double">
        <color theme="1"/>
      </top>
      <bottom style="double">
        <color indexed="8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indexed="8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indexed="8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indexed="8"/>
      </bottom>
      <diagonal/>
    </border>
    <border>
      <left style="thin">
        <color auto="1"/>
      </left>
      <right style="thin">
        <color auto="1"/>
      </right>
      <top style="double">
        <color indexed="8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theme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theme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theme="1"/>
      </bottom>
      <diagonal/>
    </border>
  </borders>
  <cellStyleXfs count="36">
    <xf numFmtId="0" fontId="0" fillId="0" borderId="0"/>
    <xf numFmtId="165" fontId="4" fillId="0" borderId="0"/>
    <xf numFmtId="174" fontId="4" fillId="0" borderId="0"/>
    <xf numFmtId="0" fontId="1" fillId="0" borderId="0"/>
    <xf numFmtId="0" fontId="4" fillId="0" borderId="0"/>
    <xf numFmtId="165" fontId="1" fillId="0" borderId="0"/>
    <xf numFmtId="165" fontId="1" fillId="0" borderId="0"/>
    <xf numFmtId="0" fontId="4" fillId="0" borderId="0"/>
    <xf numFmtId="165" fontId="1" fillId="0" borderId="0"/>
    <xf numFmtId="166" fontId="1" fillId="0" borderId="0"/>
    <xf numFmtId="165" fontId="1" fillId="0" borderId="0"/>
    <xf numFmtId="0" fontId="1" fillId="0" borderId="0"/>
    <xf numFmtId="165" fontId="1" fillId="0" borderId="0"/>
    <xf numFmtId="168" fontId="1" fillId="0" borderId="0"/>
    <xf numFmtId="0" fontId="1" fillId="0" borderId="0"/>
    <xf numFmtId="166" fontId="1" fillId="0" borderId="0"/>
    <xf numFmtId="0" fontId="4" fillId="0" borderId="0"/>
    <xf numFmtId="165" fontId="4" fillId="0" borderId="0"/>
    <xf numFmtId="0" fontId="4" fillId="0" borderId="0"/>
    <xf numFmtId="166" fontId="1" fillId="0" borderId="0"/>
    <xf numFmtId="0" fontId="4" fillId="0" borderId="0"/>
    <xf numFmtId="0" fontId="4" fillId="0" borderId="0"/>
    <xf numFmtId="0" fontId="48" fillId="0" borderId="0"/>
    <xf numFmtId="166" fontId="4" fillId="0" borderId="0"/>
    <xf numFmtId="168" fontId="4" fillId="0" borderId="0"/>
    <xf numFmtId="165" fontId="4" fillId="0" borderId="0"/>
    <xf numFmtId="165" fontId="52" fillId="0" borderId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165" fontId="1" fillId="0" borderId="0"/>
    <xf numFmtId="0" fontId="4" fillId="0" borderId="0"/>
    <xf numFmtId="166" fontId="1" fillId="0" borderId="0"/>
    <xf numFmtId="0" fontId="1" fillId="0" borderId="0"/>
    <xf numFmtId="166" fontId="1" fillId="0" borderId="0"/>
    <xf numFmtId="166" fontId="4" fillId="0" borderId="0"/>
    <xf numFmtId="166" fontId="4" fillId="0" borderId="0"/>
  </cellStyleXfs>
  <cellXfs count="389">
    <xf numFmtId="0" fontId="0" fillId="0" borderId="0" xfId="0"/>
    <xf numFmtId="0" fontId="2" fillId="0" borderId="0" xfId="3" applyFont="1" applyAlignment="1">
      <alignment horizontal="center"/>
    </xf>
    <xf numFmtId="0" fontId="2" fillId="0" borderId="0" xfId="3" applyFont="1"/>
    <xf numFmtId="0" fontId="3" fillId="0" borderId="0" xfId="3" applyFont="1"/>
    <xf numFmtId="0" fontId="3" fillId="0" borderId="0" xfId="3" applyFont="1" applyAlignment="1">
      <alignment horizontal="center"/>
    </xf>
    <xf numFmtId="0" fontId="5" fillId="0" borderId="0" xfId="4" applyFont="1" applyAlignment="1">
      <alignment horizontal="center" vertical="center" wrapText="1"/>
    </xf>
    <xf numFmtId="2" fontId="6" fillId="0" borderId="0" xfId="4" applyNumberFormat="1" applyFont="1" applyAlignment="1">
      <alignment horizontal="center" vertical="center" wrapText="1"/>
    </xf>
    <xf numFmtId="0" fontId="7" fillId="0" borderId="0" xfId="4" applyFont="1" applyAlignment="1">
      <alignment vertical="center" wrapText="1"/>
    </xf>
    <xf numFmtId="0" fontId="8" fillId="0" borderId="0" xfId="4" applyFont="1" applyAlignment="1">
      <alignment vertical="center" wrapText="1"/>
    </xf>
    <xf numFmtId="0" fontId="9" fillId="0" borderId="0" xfId="4" applyFont="1" applyAlignment="1">
      <alignment horizontal="center" vertical="center" wrapText="1"/>
    </xf>
    <xf numFmtId="0" fontId="3" fillId="0" borderId="0" xfId="3" applyFont="1" applyAlignment="1">
      <alignment horizontal="left"/>
    </xf>
    <xf numFmtId="4" fontId="3" fillId="0" borderId="0" xfId="3" applyNumberFormat="1" applyFont="1" applyAlignment="1">
      <alignment horizontal="center"/>
    </xf>
    <xf numFmtId="164" fontId="2" fillId="0" borderId="0" xfId="3" applyNumberFormat="1" applyFont="1" applyAlignment="1">
      <alignment horizontal="right"/>
    </xf>
    <xf numFmtId="0" fontId="11" fillId="0" borderId="0" xfId="3" applyFont="1"/>
    <xf numFmtId="0" fontId="1" fillId="0" borderId="0" xfId="3"/>
    <xf numFmtId="0" fontId="12" fillId="0" borderId="0" xfId="3" applyFont="1" applyAlignment="1">
      <alignment horizontal="center" vertical="center" wrapText="1"/>
    </xf>
    <xf numFmtId="0" fontId="13" fillId="0" borderId="0" xfId="3" applyFont="1"/>
    <xf numFmtId="0" fontId="14" fillId="0" borderId="0" xfId="3" applyFont="1"/>
    <xf numFmtId="0" fontId="15" fillId="0" borderId="0" xfId="3" applyFont="1" applyAlignment="1">
      <alignment horizontal="center"/>
    </xf>
    <xf numFmtId="0" fontId="16" fillId="0" borderId="0" xfId="3" applyFont="1"/>
    <xf numFmtId="0" fontId="17" fillId="2" borderId="2" xfId="3" applyFont="1" applyFill="1" applyBorder="1" applyAlignment="1">
      <alignment horizontal="center" vertical="center" wrapText="1"/>
    </xf>
    <xf numFmtId="0" fontId="17" fillId="2" borderId="3" xfId="3" applyFont="1" applyFill="1" applyBorder="1" applyAlignment="1">
      <alignment horizontal="center" vertical="center" wrapText="1"/>
    </xf>
    <xf numFmtId="4" fontId="17" fillId="2" borderId="3" xfId="3" applyNumberFormat="1" applyFont="1" applyFill="1" applyBorder="1" applyAlignment="1">
      <alignment horizontal="center" vertical="center" wrapText="1"/>
    </xf>
    <xf numFmtId="0" fontId="17" fillId="2" borderId="4" xfId="3" applyFont="1" applyFill="1" applyBorder="1" applyAlignment="1">
      <alignment horizontal="center" vertical="center" wrapText="1"/>
    </xf>
    <xf numFmtId="0" fontId="17" fillId="2" borderId="0" xfId="3" applyFont="1" applyFill="1" applyAlignment="1">
      <alignment horizontal="center" vertical="center" wrapText="1"/>
    </xf>
    <xf numFmtId="0" fontId="11" fillId="3" borderId="0" xfId="3" applyFont="1" applyFill="1"/>
    <xf numFmtId="0" fontId="18" fillId="3" borderId="0" xfId="3" applyFont="1" applyFill="1" applyAlignment="1">
      <alignment horizontal="right"/>
    </xf>
    <xf numFmtId="4" fontId="11" fillId="3" borderId="0" xfId="3" applyNumberFormat="1" applyFont="1" applyFill="1"/>
    <xf numFmtId="0" fontId="1" fillId="3" borderId="0" xfId="3" applyFill="1"/>
    <xf numFmtId="0" fontId="15" fillId="0" borderId="5" xfId="3" applyFont="1" applyBorder="1" applyAlignment="1">
      <alignment horizontal="center" vertical="center"/>
    </xf>
    <xf numFmtId="0" fontId="15" fillId="4" borderId="6" xfId="4" applyFont="1" applyFill="1" applyBorder="1" applyAlignment="1">
      <alignment vertical="center" wrapText="1"/>
    </xf>
    <xf numFmtId="0" fontId="15" fillId="0" borderId="6" xfId="3" applyFont="1" applyBorder="1" applyAlignment="1">
      <alignment horizontal="center" vertical="center"/>
    </xf>
    <xf numFmtId="4" fontId="15" fillId="0" borderId="6" xfId="3" applyNumberFormat="1" applyFont="1" applyBorder="1" applyAlignment="1">
      <alignment horizontal="center" vertical="center"/>
    </xf>
    <xf numFmtId="0" fontId="15" fillId="0" borderId="7" xfId="3" applyFont="1" applyBorder="1" applyAlignment="1">
      <alignment horizontal="center" vertical="center"/>
    </xf>
    <xf numFmtId="0" fontId="15" fillId="0" borderId="0" xfId="3" applyFont="1" applyAlignment="1">
      <alignment horizontal="center" vertical="center"/>
    </xf>
    <xf numFmtId="0" fontId="18" fillId="0" borderId="0" xfId="3" applyFont="1" applyAlignment="1">
      <alignment horizontal="right"/>
    </xf>
    <xf numFmtId="0" fontId="17" fillId="0" borderId="8" xfId="3" applyFont="1" applyBorder="1" applyAlignment="1">
      <alignment vertical="center"/>
    </xf>
    <xf numFmtId="0" fontId="15" fillId="0" borderId="9" xfId="4" applyFont="1" applyBorder="1" applyAlignment="1">
      <alignment vertical="center" wrapText="1"/>
    </xf>
    <xf numFmtId="0" fontId="14" fillId="0" borderId="9" xfId="4" applyFont="1" applyBorder="1" applyAlignment="1">
      <alignment vertical="center" wrapText="1"/>
    </xf>
    <xf numFmtId="165" fontId="14" fillId="0" borderId="9" xfId="5" applyFont="1" applyBorder="1" applyAlignment="1">
      <alignment horizontal="right" vertical="center" wrapText="1"/>
    </xf>
    <xf numFmtId="165" fontId="14" fillId="0" borderId="9" xfId="6" applyFont="1" applyBorder="1" applyAlignment="1">
      <alignment horizontal="right" vertical="center"/>
    </xf>
    <xf numFmtId="0" fontId="14" fillId="0" borderId="10" xfId="4" applyFont="1" applyBorder="1" applyAlignment="1">
      <alignment vertical="center" wrapText="1"/>
    </xf>
    <xf numFmtId="0" fontId="14" fillId="0" borderId="0" xfId="4" applyFont="1" applyAlignment="1">
      <alignment vertical="center" wrapText="1"/>
    </xf>
    <xf numFmtId="165" fontId="19" fillId="0" borderId="0" xfId="6" applyFont="1" applyAlignment="1">
      <alignment horizontal="left" vertical="center" wrapText="1"/>
    </xf>
    <xf numFmtId="0" fontId="4" fillId="0" borderId="0" xfId="4" applyAlignment="1">
      <alignment vertical="center" wrapText="1"/>
    </xf>
    <xf numFmtId="0" fontId="2" fillId="0" borderId="0" xfId="4" applyFont="1" applyAlignment="1">
      <alignment vertical="center" wrapText="1"/>
    </xf>
    <xf numFmtId="0" fontId="20" fillId="0" borderId="8" xfId="3" applyFont="1" applyBorder="1" applyAlignment="1">
      <alignment vertical="center"/>
    </xf>
    <xf numFmtId="4" fontId="20" fillId="5" borderId="9" xfId="4" applyNumberFormat="1" applyFont="1" applyFill="1" applyBorder="1" applyAlignment="1">
      <alignment horizontal="right" vertical="center" wrapText="1"/>
    </xf>
    <xf numFmtId="0" fontId="14" fillId="0" borderId="9" xfId="4" applyFont="1" applyBorder="1" applyAlignment="1">
      <alignment horizontal="center" vertical="center" wrapText="1"/>
    </xf>
    <xf numFmtId="165" fontId="20" fillId="0" borderId="9" xfId="5" applyFont="1" applyBorder="1" applyAlignment="1">
      <alignment horizontal="right" vertical="center" wrapText="1"/>
    </xf>
    <xf numFmtId="165" fontId="20" fillId="4" borderId="9" xfId="6" applyFont="1" applyFill="1" applyBorder="1" applyAlignment="1">
      <alignment horizontal="left" vertical="center"/>
    </xf>
    <xf numFmtId="165" fontId="15" fillId="0" borderId="10" xfId="4" applyNumberFormat="1" applyFont="1" applyBorder="1" applyAlignment="1">
      <alignment vertical="center" wrapText="1"/>
    </xf>
    <xf numFmtId="165" fontId="15" fillId="0" borderId="0" xfId="4" applyNumberFormat="1" applyFont="1" applyAlignment="1">
      <alignment vertical="center" wrapText="1"/>
    </xf>
    <xf numFmtId="165" fontId="2" fillId="0" borderId="0" xfId="6" applyFont="1" applyAlignment="1">
      <alignment horizontal="left" vertical="center" wrapText="1"/>
    </xf>
    <xf numFmtId="2" fontId="3" fillId="0" borderId="0" xfId="4" applyNumberFormat="1" applyFont="1" applyAlignment="1">
      <alignment vertical="center" wrapText="1"/>
    </xf>
    <xf numFmtId="4" fontId="14" fillId="0" borderId="9" xfId="4" applyNumberFormat="1" applyFont="1" applyBorder="1" applyAlignment="1">
      <alignment horizontal="right" vertical="center" wrapText="1"/>
    </xf>
    <xf numFmtId="0" fontId="15" fillId="0" borderId="8" xfId="4" applyFont="1" applyBorder="1" applyAlignment="1">
      <alignment horizontal="right" vertical="center" wrapText="1"/>
    </xf>
    <xf numFmtId="4" fontId="14" fillId="0" borderId="9" xfId="4" applyNumberFormat="1" applyFont="1" applyBorder="1" applyAlignment="1">
      <alignment horizontal="center" vertical="center" wrapText="1"/>
    </xf>
    <xf numFmtId="0" fontId="15" fillId="0" borderId="9" xfId="4" applyFont="1" applyBorder="1" applyAlignment="1">
      <alignment horizontal="center" vertical="center" wrapText="1"/>
    </xf>
    <xf numFmtId="165" fontId="15" fillId="0" borderId="9" xfId="5" applyFont="1" applyBorder="1" applyAlignment="1">
      <alignment vertical="center" wrapText="1"/>
    </xf>
    <xf numFmtId="0" fontId="15" fillId="0" borderId="10" xfId="4" applyFont="1" applyBorder="1" applyAlignment="1">
      <alignment horizontal="center" vertical="center" wrapText="1"/>
    </xf>
    <xf numFmtId="0" fontId="15" fillId="0" borderId="0" xfId="4" applyFont="1" applyAlignment="1">
      <alignment horizontal="center" vertical="center" wrapText="1"/>
    </xf>
    <xf numFmtId="0" fontId="11" fillId="0" borderId="0" xfId="4" applyFont="1" applyAlignment="1">
      <alignment vertical="center" wrapText="1"/>
    </xf>
    <xf numFmtId="165" fontId="14" fillId="0" borderId="9" xfId="5" applyFont="1" applyBorder="1" applyAlignment="1">
      <alignment vertical="center" wrapText="1"/>
    </xf>
    <xf numFmtId="0" fontId="14" fillId="0" borderId="9" xfId="4" applyFont="1" applyBorder="1" applyAlignment="1">
      <alignment horizontal="left" vertical="center" wrapText="1"/>
    </xf>
    <xf numFmtId="4" fontId="20" fillId="0" borderId="9" xfId="4" applyNumberFormat="1" applyFont="1" applyBorder="1" applyAlignment="1">
      <alignment horizontal="right" vertical="center" wrapText="1"/>
    </xf>
    <xf numFmtId="2" fontId="11" fillId="0" borderId="0" xfId="4" applyNumberFormat="1" applyFont="1" applyAlignment="1">
      <alignment vertical="center" wrapText="1"/>
    </xf>
    <xf numFmtId="2" fontId="2" fillId="0" borderId="0" xfId="4" applyNumberFormat="1" applyFont="1" applyAlignment="1">
      <alignment horizontal="center" vertical="center" wrapText="1"/>
    </xf>
    <xf numFmtId="165" fontId="20" fillId="0" borderId="9" xfId="5" applyFont="1" applyBorder="1" applyAlignment="1">
      <alignment horizontal="right" vertical="center"/>
    </xf>
    <xf numFmtId="2" fontId="4" fillId="0" borderId="0" xfId="4" applyNumberFormat="1" applyAlignment="1">
      <alignment vertical="center" wrapText="1"/>
    </xf>
    <xf numFmtId="0" fontId="3" fillId="0" borderId="0" xfId="4" applyFont="1" applyAlignment="1">
      <alignment vertical="center" wrapText="1"/>
    </xf>
    <xf numFmtId="165" fontId="11" fillId="0" borderId="0" xfId="4" applyNumberFormat="1" applyFont="1" applyAlignment="1">
      <alignment vertical="center" wrapText="1"/>
    </xf>
    <xf numFmtId="2" fontId="2" fillId="0" borderId="0" xfId="4" applyNumberFormat="1" applyFont="1" applyAlignment="1">
      <alignment vertical="center" wrapText="1"/>
    </xf>
    <xf numFmtId="165" fontId="20" fillId="0" borderId="9" xfId="5" applyFont="1" applyBorder="1" applyAlignment="1">
      <alignment vertical="center"/>
    </xf>
    <xf numFmtId="165" fontId="11" fillId="0" borderId="0" xfId="7" applyNumberFormat="1" applyFont="1" applyAlignment="1">
      <alignment vertical="center" wrapText="1"/>
    </xf>
    <xf numFmtId="2" fontId="2" fillId="0" borderId="0" xfId="7" applyNumberFormat="1" applyFont="1" applyAlignment="1">
      <alignment horizontal="center" vertical="center" wrapText="1"/>
    </xf>
    <xf numFmtId="2" fontId="4" fillId="0" borderId="0" xfId="7" applyNumberFormat="1" applyAlignment="1">
      <alignment vertical="center" wrapText="1"/>
    </xf>
    <xf numFmtId="0" fontId="4" fillId="0" borderId="0" xfId="7" applyAlignment="1">
      <alignment vertical="center" wrapText="1"/>
    </xf>
    <xf numFmtId="2" fontId="2" fillId="0" borderId="0" xfId="7" applyNumberFormat="1" applyFont="1" applyAlignment="1">
      <alignment vertical="center" wrapText="1"/>
    </xf>
    <xf numFmtId="165" fontId="17" fillId="0" borderId="10" xfId="6" applyFont="1" applyBorder="1" applyAlignment="1">
      <alignment vertical="center"/>
    </xf>
    <xf numFmtId="165" fontId="17" fillId="0" borderId="0" xfId="6" applyFont="1" applyAlignment="1">
      <alignment vertical="center"/>
    </xf>
    <xf numFmtId="165" fontId="21" fillId="0" borderId="0" xfId="5" applyFont="1"/>
    <xf numFmtId="165" fontId="22" fillId="0" borderId="11" xfId="8" applyFont="1" applyBorder="1" applyAlignment="1">
      <alignment vertical="center" wrapText="1"/>
    </xf>
    <xf numFmtId="166" fontId="23" fillId="0" borderId="12" xfId="9" applyFont="1" applyBorder="1"/>
    <xf numFmtId="165" fontId="3" fillId="0" borderId="0" xfId="10" applyFont="1"/>
    <xf numFmtId="165" fontId="24" fillId="0" borderId="0" xfId="5" applyFont="1" applyAlignment="1">
      <alignment vertical="center" wrapText="1"/>
    </xf>
    <xf numFmtId="0" fontId="1" fillId="0" borderId="0" xfId="11"/>
    <xf numFmtId="167" fontId="25" fillId="0" borderId="8" xfId="4" applyNumberFormat="1" applyFont="1" applyBorder="1" applyAlignment="1">
      <alignment horizontal="right" vertical="center" wrapText="1"/>
    </xf>
    <xf numFmtId="0" fontId="25" fillId="0" borderId="9" xfId="4" applyFont="1" applyBorder="1" applyAlignment="1">
      <alignment vertical="center" wrapText="1"/>
    </xf>
    <xf numFmtId="4" fontId="25" fillId="0" borderId="9" xfId="4" applyNumberFormat="1" applyFont="1" applyBorder="1" applyAlignment="1">
      <alignment horizontal="center" vertical="center" wrapText="1"/>
    </xf>
    <xf numFmtId="0" fontId="25" fillId="0" borderId="9" xfId="4" applyFont="1" applyBorder="1" applyAlignment="1">
      <alignment horizontal="center" vertical="center" wrapText="1"/>
    </xf>
    <xf numFmtId="165" fontId="25" fillId="0" borderId="9" xfId="5" applyFont="1" applyBorder="1" applyAlignment="1">
      <alignment vertical="center"/>
    </xf>
    <xf numFmtId="165" fontId="25" fillId="0" borderId="9" xfId="6" applyFont="1" applyBorder="1" applyAlignment="1">
      <alignment vertical="center"/>
    </xf>
    <xf numFmtId="165" fontId="26" fillId="0" borderId="10" xfId="4" applyNumberFormat="1" applyFont="1" applyBorder="1" applyAlignment="1">
      <alignment vertical="center" wrapText="1"/>
    </xf>
    <xf numFmtId="165" fontId="26" fillId="0" borderId="0" xfId="4" applyNumberFormat="1" applyFont="1" applyAlignment="1">
      <alignment vertical="center" wrapText="1"/>
    </xf>
    <xf numFmtId="0" fontId="15" fillId="0" borderId="9" xfId="4" applyFont="1" applyBorder="1" applyAlignment="1">
      <alignment horizontal="left" vertical="center" wrapText="1"/>
    </xf>
    <xf numFmtId="165" fontId="14" fillId="0" borderId="9" xfId="6" applyFont="1" applyBorder="1" applyAlignment="1">
      <alignment vertical="center"/>
    </xf>
    <xf numFmtId="2" fontId="10" fillId="0" borderId="0" xfId="4" applyNumberFormat="1" applyFont="1" applyAlignment="1">
      <alignment horizontal="center" vertical="center" wrapText="1"/>
    </xf>
    <xf numFmtId="2" fontId="10" fillId="0" borderId="0" xfId="4" applyNumberFormat="1" applyFont="1" applyAlignment="1">
      <alignment vertical="center" wrapText="1"/>
    </xf>
    <xf numFmtId="2" fontId="27" fillId="0" borderId="0" xfId="4" applyNumberFormat="1" applyFont="1" applyAlignment="1">
      <alignment vertical="center" wrapText="1"/>
    </xf>
    <xf numFmtId="0" fontId="27" fillId="0" borderId="0" xfId="4" applyFont="1" applyAlignment="1">
      <alignment vertical="center" wrapText="1"/>
    </xf>
    <xf numFmtId="0" fontId="14" fillId="0" borderId="9" xfId="4" applyFont="1" applyBorder="1" applyAlignment="1">
      <alignment horizontal="center" vertical="center"/>
    </xf>
    <xf numFmtId="165" fontId="20" fillId="0" borderId="9" xfId="5" applyFont="1" applyBorder="1" applyAlignment="1">
      <alignment vertical="center" wrapText="1"/>
    </xf>
    <xf numFmtId="0" fontId="20" fillId="0" borderId="8" xfId="3" applyFont="1" applyBorder="1" applyAlignment="1">
      <alignment horizontal="right" vertical="center"/>
    </xf>
    <xf numFmtId="0" fontId="20" fillId="5" borderId="9" xfId="4" applyFont="1" applyFill="1" applyBorder="1" applyAlignment="1">
      <alignment horizontal="left" vertical="center"/>
    </xf>
    <xf numFmtId="0" fontId="20" fillId="0" borderId="9" xfId="4" applyFont="1" applyBorder="1" applyAlignment="1">
      <alignment horizontal="center" vertical="center"/>
    </xf>
    <xf numFmtId="165" fontId="28" fillId="0" borderId="0" xfId="1" applyFont="1"/>
    <xf numFmtId="4" fontId="20" fillId="5" borderId="9" xfId="12" applyNumberFormat="1" applyFont="1" applyFill="1" applyBorder="1" applyAlignment="1">
      <alignment horizontal="right" vertical="center"/>
    </xf>
    <xf numFmtId="0" fontId="14" fillId="0" borderId="9" xfId="7" applyFont="1" applyBorder="1" applyAlignment="1">
      <alignment horizontal="center" vertical="center"/>
    </xf>
    <xf numFmtId="168" fontId="20" fillId="0" borderId="9" xfId="13" applyFont="1" applyBorder="1" applyAlignment="1">
      <alignment horizontal="right" vertical="center" wrapText="1"/>
    </xf>
    <xf numFmtId="165" fontId="15" fillId="0" borderId="10" xfId="7" applyNumberFormat="1" applyFont="1" applyBorder="1" applyAlignment="1">
      <alignment vertical="center"/>
    </xf>
    <xf numFmtId="165" fontId="15" fillId="0" borderId="0" xfId="7" applyNumberFormat="1" applyFont="1" applyAlignment="1">
      <alignment vertical="center"/>
    </xf>
    <xf numFmtId="165" fontId="29" fillId="0" borderId="0" xfId="7" applyNumberFormat="1" applyFont="1" applyAlignment="1">
      <alignment vertical="center"/>
    </xf>
    <xf numFmtId="2" fontId="30" fillId="0" borderId="0" xfId="7" applyNumberFormat="1" applyFont="1" applyAlignment="1">
      <alignment vertical="center"/>
    </xf>
    <xf numFmtId="2" fontId="31" fillId="0" borderId="0" xfId="7" applyNumberFormat="1" applyFont="1" applyAlignment="1">
      <alignment vertical="center"/>
    </xf>
    <xf numFmtId="0" fontId="31" fillId="0" borderId="0" xfId="7" applyFont="1" applyAlignment="1">
      <alignment vertical="center"/>
    </xf>
    <xf numFmtId="0" fontId="32" fillId="0" borderId="0" xfId="7" applyFont="1" applyAlignment="1">
      <alignment vertical="center"/>
    </xf>
    <xf numFmtId="0" fontId="20" fillId="0" borderId="8" xfId="3" applyFont="1" applyBorder="1" applyAlignment="1">
      <alignment horizontal="right"/>
    </xf>
    <xf numFmtId="0" fontId="14" fillId="0" borderId="9" xfId="4" applyFont="1" applyBorder="1" applyAlignment="1">
      <alignment horizontal="left" vertical="center"/>
    </xf>
    <xf numFmtId="165" fontId="20" fillId="5" borderId="9" xfId="5" applyFont="1" applyFill="1" applyBorder="1" applyAlignment="1">
      <alignment horizontal="right" vertical="center" wrapText="1"/>
    </xf>
    <xf numFmtId="0" fontId="20" fillId="0" borderId="9" xfId="4" applyFont="1" applyBorder="1" applyAlignment="1">
      <alignment horizontal="left" vertical="center"/>
    </xf>
    <xf numFmtId="0" fontId="17" fillId="0" borderId="9" xfId="4" applyFont="1" applyBorder="1" applyAlignment="1">
      <alignment horizontal="left" vertical="center"/>
    </xf>
    <xf numFmtId="0" fontId="20" fillId="0" borderId="9" xfId="7" applyFont="1" applyBorder="1" applyAlignment="1">
      <alignment horizontal="center" vertical="center"/>
    </xf>
    <xf numFmtId="0" fontId="20" fillId="0" borderId="9" xfId="4" applyFont="1" applyBorder="1" applyAlignment="1">
      <alignment horizontal="center" vertical="center" wrapText="1"/>
    </xf>
    <xf numFmtId="0" fontId="17" fillId="0" borderId="8" xfId="3" applyFont="1" applyBorder="1" applyAlignment="1">
      <alignment horizontal="right" vertical="center"/>
    </xf>
    <xf numFmtId="0" fontId="20" fillId="0" borderId="9" xfId="14" applyFont="1" applyBorder="1" applyAlignment="1">
      <alignment vertical="center" wrapText="1"/>
    </xf>
    <xf numFmtId="166" fontId="17" fillId="0" borderId="10" xfId="15" applyFont="1" applyBorder="1" applyAlignment="1">
      <alignment vertical="center"/>
    </xf>
    <xf numFmtId="166" fontId="17" fillId="0" borderId="0" xfId="15" applyFont="1" applyAlignment="1">
      <alignment vertical="center"/>
    </xf>
    <xf numFmtId="0" fontId="33" fillId="0" borderId="0" xfId="14" applyFont="1" applyAlignment="1">
      <alignment vertical="center"/>
    </xf>
    <xf numFmtId="0" fontId="4" fillId="0" borderId="0" xfId="14" applyFont="1" applyAlignment="1">
      <alignment vertical="center"/>
    </xf>
    <xf numFmtId="0" fontId="1" fillId="0" borderId="0" xfId="14" applyAlignment="1">
      <alignment vertical="center"/>
    </xf>
    <xf numFmtId="0" fontId="17" fillId="0" borderId="13" xfId="3" applyFont="1" applyBorder="1" applyAlignment="1">
      <alignment horizontal="right" vertical="center"/>
    </xf>
    <xf numFmtId="0" fontId="17" fillId="0" borderId="14" xfId="4" applyFont="1" applyBorder="1" applyAlignment="1">
      <alignment horizontal="left" vertical="center"/>
    </xf>
    <xf numFmtId="4" fontId="20" fillId="5" borderId="14" xfId="12" applyNumberFormat="1" applyFont="1" applyFill="1" applyBorder="1" applyAlignment="1">
      <alignment horizontal="right" vertical="center"/>
    </xf>
    <xf numFmtId="0" fontId="14" fillId="0" borderId="14" xfId="7" applyFont="1" applyBorder="1" applyAlignment="1">
      <alignment horizontal="center" vertical="center"/>
    </xf>
    <xf numFmtId="168" fontId="20" fillId="0" borderId="14" xfId="13" applyFont="1" applyBorder="1" applyAlignment="1">
      <alignment horizontal="right" vertical="center" wrapText="1"/>
    </xf>
    <xf numFmtId="165" fontId="20" fillId="4" borderId="14" xfId="6" applyFont="1" applyFill="1" applyBorder="1" applyAlignment="1">
      <alignment horizontal="left" vertical="center"/>
    </xf>
    <xf numFmtId="165" fontId="15" fillId="0" borderId="15" xfId="7" applyNumberFormat="1" applyFont="1" applyBorder="1" applyAlignment="1">
      <alignment vertical="center"/>
    </xf>
    <xf numFmtId="2" fontId="12" fillId="0" borderId="0" xfId="4" applyNumberFormat="1" applyFont="1" applyAlignment="1">
      <alignment vertical="center" wrapText="1"/>
    </xf>
    <xf numFmtId="2" fontId="30" fillId="0" borderId="0" xfId="4" applyNumberFormat="1" applyFont="1" applyAlignment="1">
      <alignment vertical="center"/>
    </xf>
    <xf numFmtId="2" fontId="34" fillId="0" borderId="0" xfId="4" applyNumberFormat="1" applyFont="1" applyAlignment="1">
      <alignment vertical="center" wrapText="1"/>
    </xf>
    <xf numFmtId="0" fontId="34" fillId="0" borderId="0" xfId="4" applyFont="1" applyAlignment="1">
      <alignment vertical="center" wrapText="1"/>
    </xf>
    <xf numFmtId="165" fontId="14" fillId="5" borderId="9" xfId="5" applyFont="1" applyFill="1" applyBorder="1" applyAlignment="1">
      <alignment horizontal="right" vertical="center" wrapText="1"/>
    </xf>
    <xf numFmtId="0" fontId="15" fillId="0" borderId="9" xfId="7" applyFont="1" applyBorder="1" applyAlignment="1">
      <alignment horizontal="left" vertical="center" wrapText="1"/>
    </xf>
    <xf numFmtId="165" fontId="14" fillId="5" borderId="9" xfId="6" applyFont="1" applyFill="1" applyBorder="1" applyAlignment="1">
      <alignment horizontal="right" vertical="center"/>
    </xf>
    <xf numFmtId="0" fontId="14" fillId="0" borderId="9" xfId="16" applyFont="1" applyBorder="1" applyAlignment="1">
      <alignment horizontal="left" vertical="center" wrapText="1"/>
    </xf>
    <xf numFmtId="165" fontId="20" fillId="0" borderId="9" xfId="17" applyFont="1" applyBorder="1" applyAlignment="1">
      <alignment horizontal="right" vertical="center" wrapText="1"/>
    </xf>
    <xf numFmtId="168" fontId="20" fillId="0" borderId="9" xfId="13" applyFont="1" applyBorder="1" applyAlignment="1">
      <alignment vertical="center" wrapText="1"/>
    </xf>
    <xf numFmtId="165" fontId="15" fillId="0" borderId="10" xfId="4" applyNumberFormat="1" applyFont="1" applyBorder="1" applyAlignment="1">
      <alignment wrapText="1"/>
    </xf>
    <xf numFmtId="165" fontId="15" fillId="0" borderId="0" xfId="4" applyNumberFormat="1" applyFont="1" applyAlignment="1">
      <alignment wrapText="1"/>
    </xf>
    <xf numFmtId="0" fontId="35" fillId="4" borderId="0" xfId="4" applyFont="1" applyFill="1" applyAlignment="1">
      <alignment vertical="center" wrapText="1"/>
    </xf>
    <xf numFmtId="0" fontId="35" fillId="4" borderId="0" xfId="4" applyFont="1" applyFill="1" applyAlignment="1">
      <alignment horizontal="center" vertical="center" wrapText="1"/>
    </xf>
    <xf numFmtId="165" fontId="36" fillId="0" borderId="0" xfId="7" applyNumberFormat="1" applyFont="1" applyAlignment="1">
      <alignment vertical="center"/>
    </xf>
    <xf numFmtId="2" fontId="37" fillId="0" borderId="0" xfId="7" applyNumberFormat="1" applyFont="1" applyAlignment="1">
      <alignment vertical="center"/>
    </xf>
    <xf numFmtId="2" fontId="38" fillId="0" borderId="0" xfId="7" applyNumberFormat="1" applyFont="1" applyAlignment="1">
      <alignment vertical="center"/>
    </xf>
    <xf numFmtId="0" fontId="38" fillId="0" borderId="0" xfId="7" applyFont="1" applyAlignment="1">
      <alignment vertical="center"/>
    </xf>
    <xf numFmtId="0" fontId="39" fillId="0" borderId="0" xfId="7" applyFont="1" applyAlignment="1">
      <alignment vertical="center"/>
    </xf>
    <xf numFmtId="0" fontId="17" fillId="0" borderId="8" xfId="3" applyFont="1" applyBorder="1"/>
    <xf numFmtId="0" fontId="25" fillId="0" borderId="9" xfId="4" applyFont="1" applyBorder="1" applyAlignment="1">
      <alignment horizontal="right" vertical="center" wrapText="1"/>
    </xf>
    <xf numFmtId="165" fontId="29" fillId="0" borderId="16" xfId="7" applyNumberFormat="1" applyFont="1" applyBorder="1" applyAlignment="1">
      <alignment vertical="center"/>
    </xf>
    <xf numFmtId="2" fontId="30" fillId="0" borderId="16" xfId="7" applyNumberFormat="1" applyFont="1" applyBorder="1" applyAlignment="1">
      <alignment vertical="center"/>
    </xf>
    <xf numFmtId="2" fontId="31" fillId="0" borderId="16" xfId="7" applyNumberFormat="1" applyFont="1" applyBorder="1" applyAlignment="1">
      <alignment vertical="center"/>
    </xf>
    <xf numFmtId="0" fontId="31" fillId="0" borderId="16" xfId="7" applyFont="1" applyBorder="1" applyAlignment="1">
      <alignment vertical="center"/>
    </xf>
    <xf numFmtId="0" fontId="32" fillId="0" borderId="16" xfId="7" applyFont="1" applyBorder="1" applyAlignment="1">
      <alignment vertical="center"/>
    </xf>
    <xf numFmtId="0" fontId="20" fillId="0" borderId="13" xfId="14" applyFont="1" applyBorder="1" applyAlignment="1">
      <alignment horizontal="right" vertical="center"/>
    </xf>
    <xf numFmtId="0" fontId="20" fillId="0" borderId="14" xfId="14" applyFont="1" applyBorder="1" applyAlignment="1">
      <alignment vertical="center" wrapText="1"/>
    </xf>
    <xf numFmtId="4" fontId="20" fillId="0" borderId="14" xfId="4" applyNumberFormat="1" applyFont="1" applyBorder="1" applyAlignment="1">
      <alignment horizontal="right" vertical="center" wrapText="1"/>
    </xf>
    <xf numFmtId="0" fontId="20" fillId="0" borderId="14" xfId="4" applyFont="1" applyBorder="1" applyAlignment="1">
      <alignment horizontal="center" vertical="center" wrapText="1"/>
    </xf>
    <xf numFmtId="165" fontId="20" fillId="5" borderId="14" xfId="5" applyFont="1" applyFill="1" applyBorder="1" applyAlignment="1">
      <alignment horizontal="right" vertical="center" wrapText="1"/>
    </xf>
    <xf numFmtId="166" fontId="17" fillId="0" borderId="15" xfId="15" applyFont="1" applyBorder="1" applyAlignment="1">
      <alignment vertical="center"/>
    </xf>
    <xf numFmtId="0" fontId="20" fillId="0" borderId="8" xfId="14" applyFont="1" applyBorder="1" applyAlignment="1">
      <alignment horizontal="right" vertical="center"/>
    </xf>
    <xf numFmtId="165" fontId="20" fillId="0" borderId="9" xfId="6" applyFont="1" applyBorder="1" applyAlignment="1">
      <alignment horizontal="left" vertical="center"/>
    </xf>
    <xf numFmtId="2" fontId="30" fillId="0" borderId="17" xfId="7" applyNumberFormat="1" applyFont="1" applyBorder="1" applyAlignment="1">
      <alignment vertical="center"/>
    </xf>
    <xf numFmtId="168" fontId="20" fillId="0" borderId="9" xfId="5" applyNumberFormat="1" applyFont="1" applyBorder="1" applyAlignment="1">
      <alignment vertical="center" wrapText="1"/>
    </xf>
    <xf numFmtId="0" fontId="16" fillId="0" borderId="0" xfId="4" applyFont="1" applyAlignment="1">
      <alignment vertical="center" wrapText="1"/>
    </xf>
    <xf numFmtId="0" fontId="40" fillId="0" borderId="0" xfId="4" applyFont="1" applyAlignment="1">
      <alignment vertical="center" wrapText="1"/>
    </xf>
    <xf numFmtId="2" fontId="12" fillId="0" borderId="16" xfId="4" applyNumberFormat="1" applyFont="1" applyBorder="1" applyAlignment="1">
      <alignment vertical="center" wrapText="1"/>
    </xf>
    <xf numFmtId="0" fontId="16" fillId="0" borderId="16" xfId="4" applyFont="1" applyBorder="1" applyAlignment="1">
      <alignment vertical="center" wrapText="1"/>
    </xf>
    <xf numFmtId="0" fontId="40" fillId="0" borderId="16" xfId="4" applyFont="1" applyBorder="1" applyAlignment="1">
      <alignment vertical="center" wrapText="1"/>
    </xf>
    <xf numFmtId="0" fontId="15" fillId="0" borderId="9" xfId="18" applyFont="1" applyBorder="1" applyAlignment="1">
      <alignment horizontal="left" vertical="center" wrapText="1"/>
    </xf>
    <xf numFmtId="0" fontId="14" fillId="0" borderId="9" xfId="18" applyFont="1" applyBorder="1" applyAlignment="1">
      <alignment horizontal="center" vertical="center" wrapText="1"/>
    </xf>
    <xf numFmtId="4" fontId="20" fillId="0" borderId="9" xfId="19" applyNumberFormat="1" applyFont="1" applyBorder="1" applyAlignment="1">
      <alignment horizontal="right" vertical="center" wrapText="1"/>
    </xf>
    <xf numFmtId="4" fontId="20" fillId="0" borderId="9" xfId="4" applyNumberFormat="1" applyFont="1" applyBorder="1" applyAlignment="1">
      <alignment horizontal="center" vertical="center" wrapText="1"/>
    </xf>
    <xf numFmtId="0" fontId="20" fillId="0" borderId="8" xfId="3" applyFont="1" applyBorder="1"/>
    <xf numFmtId="0" fontId="15" fillId="0" borderId="9" xfId="16" applyFont="1" applyBorder="1" applyAlignment="1">
      <alignment horizontal="left" vertical="center" wrapText="1"/>
    </xf>
    <xf numFmtId="4" fontId="3" fillId="0" borderId="18" xfId="19" applyNumberFormat="1" applyFont="1" applyBorder="1" applyAlignment="1">
      <alignment horizontal="right" vertical="center" wrapText="1"/>
    </xf>
    <xf numFmtId="0" fontId="3" fillId="0" borderId="19" xfId="3" applyFont="1" applyBorder="1" applyAlignment="1">
      <alignment vertical="center" wrapText="1"/>
    </xf>
    <xf numFmtId="168" fontId="14" fillId="0" borderId="9" xfId="13" applyFont="1" applyBorder="1" applyAlignment="1">
      <alignment vertical="center" wrapText="1"/>
    </xf>
    <xf numFmtId="165" fontId="15" fillId="0" borderId="0" xfId="4" applyNumberFormat="1" applyFont="1" applyAlignment="1">
      <alignment horizontal="right" vertical="center" wrapText="1"/>
    </xf>
    <xf numFmtId="165" fontId="15" fillId="0" borderId="0" xfId="7" applyNumberFormat="1" applyFont="1" applyAlignment="1">
      <alignment horizontal="right" vertical="center"/>
    </xf>
    <xf numFmtId="165" fontId="20" fillId="5" borderId="9" xfId="5" applyFont="1" applyFill="1" applyBorder="1" applyAlignment="1">
      <alignment vertical="center" wrapText="1"/>
    </xf>
    <xf numFmtId="0" fontId="20" fillId="0" borderId="13" xfId="3" applyFont="1" applyBorder="1" applyAlignment="1">
      <alignment horizontal="right" vertical="center"/>
    </xf>
    <xf numFmtId="0" fontId="15" fillId="0" borderId="14" xfId="4" applyFont="1" applyBorder="1" applyAlignment="1">
      <alignment horizontal="left" vertical="center" wrapText="1"/>
    </xf>
    <xf numFmtId="0" fontId="14" fillId="0" borderId="14" xfId="4" applyFont="1" applyBorder="1" applyAlignment="1">
      <alignment horizontal="center" vertical="center" wrapText="1"/>
    </xf>
    <xf numFmtId="168" fontId="20" fillId="0" borderId="14" xfId="5" applyNumberFormat="1" applyFont="1" applyBorder="1" applyAlignment="1">
      <alignment vertical="center" wrapText="1"/>
    </xf>
    <xf numFmtId="0" fontId="17" fillId="0" borderId="9" xfId="18" applyFont="1" applyBorder="1" applyAlignment="1">
      <alignment vertical="center" wrapText="1"/>
    </xf>
    <xf numFmtId="0" fontId="20" fillId="0" borderId="9" xfId="18" applyFont="1" applyBorder="1" applyAlignment="1">
      <alignment vertical="center" wrapText="1"/>
    </xf>
    <xf numFmtId="0" fontId="3" fillId="0" borderId="20" xfId="3" applyFont="1" applyBorder="1" applyAlignment="1">
      <alignment horizontal="right" vertical="center"/>
    </xf>
    <xf numFmtId="2" fontId="41" fillId="0" borderId="0" xfId="4" applyNumberFormat="1" applyFont="1" applyAlignment="1">
      <alignment vertical="center" wrapText="1"/>
    </xf>
    <xf numFmtId="0" fontId="20" fillId="0" borderId="14" xfId="18" applyFont="1" applyBorder="1" applyAlignment="1">
      <alignment vertical="center" wrapText="1"/>
    </xf>
    <xf numFmtId="0" fontId="20" fillId="0" borderId="21" xfId="3" applyFont="1" applyBorder="1" applyAlignment="1">
      <alignment horizontal="right" vertical="center"/>
    </xf>
    <xf numFmtId="0" fontId="20" fillId="0" borderId="22" xfId="18" applyFont="1" applyBorder="1" applyAlignment="1">
      <alignment vertical="center" wrapText="1"/>
    </xf>
    <xf numFmtId="4" fontId="20" fillId="0" borderId="22" xfId="4" applyNumberFormat="1" applyFont="1" applyBorder="1" applyAlignment="1">
      <alignment horizontal="right" vertical="center" wrapText="1"/>
    </xf>
    <xf numFmtId="0" fontId="14" fillId="0" borderId="22" xfId="4" applyFont="1" applyBorder="1" applyAlignment="1">
      <alignment horizontal="center" vertical="center" wrapText="1"/>
    </xf>
    <xf numFmtId="168" fontId="20" fillId="0" borderId="22" xfId="5" applyNumberFormat="1" applyFont="1" applyBorder="1" applyAlignment="1">
      <alignment vertical="center" wrapText="1"/>
    </xf>
    <xf numFmtId="165" fontId="20" fillId="4" borderId="22" xfId="6" applyFont="1" applyFill="1" applyBorder="1" applyAlignment="1">
      <alignment horizontal="left" vertical="center"/>
    </xf>
    <xf numFmtId="165" fontId="15" fillId="0" borderId="23" xfId="7" applyNumberFormat="1" applyFont="1" applyBorder="1" applyAlignment="1">
      <alignment vertical="center"/>
    </xf>
    <xf numFmtId="0" fontId="17" fillId="0" borderId="14" xfId="18" applyFont="1" applyBorder="1" applyAlignment="1">
      <alignment vertical="center" wrapText="1"/>
    </xf>
    <xf numFmtId="165" fontId="15" fillId="0" borderId="9" xfId="7" applyNumberFormat="1" applyFont="1" applyBorder="1" applyAlignment="1">
      <alignment vertical="center"/>
    </xf>
    <xf numFmtId="165" fontId="42" fillId="0" borderId="0" xfId="17" applyFont="1" applyAlignment="1">
      <alignment horizontal="center"/>
    </xf>
    <xf numFmtId="0" fontId="43" fillId="0" borderId="0" xfId="20" applyFont="1" applyAlignment="1">
      <alignment vertical="center"/>
    </xf>
    <xf numFmtId="0" fontId="44" fillId="0" borderId="0" xfId="20" applyFont="1" applyAlignment="1">
      <alignment vertical="center"/>
    </xf>
    <xf numFmtId="0" fontId="45" fillId="0" borderId="0" xfId="21" applyFont="1" applyAlignment="1">
      <alignment vertical="center" wrapText="1"/>
    </xf>
    <xf numFmtId="0" fontId="46" fillId="0" borderId="0" xfId="3" applyFont="1" applyAlignment="1">
      <alignment vertical="center"/>
    </xf>
    <xf numFmtId="169" fontId="20" fillId="0" borderId="8" xfId="3" applyNumberFormat="1" applyFont="1" applyBorder="1" applyAlignment="1">
      <alignment horizontal="right" vertical="center"/>
    </xf>
    <xf numFmtId="165" fontId="14" fillId="0" borderId="9" xfId="12" applyFont="1" applyBorder="1" applyAlignment="1">
      <alignment vertical="center" wrapText="1"/>
    </xf>
    <xf numFmtId="165" fontId="47" fillId="0" borderId="0" xfId="4" applyNumberFormat="1" applyFont="1" applyAlignment="1">
      <alignment vertical="center" wrapText="1"/>
    </xf>
    <xf numFmtId="0" fontId="49" fillId="0" borderId="0" xfId="22" applyFont="1"/>
    <xf numFmtId="0" fontId="1" fillId="0" borderId="0" xfId="22" applyFont="1"/>
    <xf numFmtId="0" fontId="50" fillId="0" borderId="0" xfId="22" applyFont="1"/>
    <xf numFmtId="0" fontId="20" fillId="0" borderId="8" xfId="22" applyFont="1" applyBorder="1" applyAlignment="1">
      <alignment horizontal="right" vertical="center"/>
    </xf>
    <xf numFmtId="166" fontId="20" fillId="0" borderId="9" xfId="23" applyFont="1" applyBorder="1" applyAlignment="1">
      <alignment horizontal="right" vertical="center" wrapText="1"/>
    </xf>
    <xf numFmtId="168" fontId="14" fillId="0" borderId="9" xfId="24" applyFont="1" applyBorder="1" applyAlignment="1">
      <alignment vertical="center" wrapText="1"/>
    </xf>
    <xf numFmtId="165" fontId="14" fillId="0" borderId="9" xfId="25" applyFont="1" applyBorder="1" applyAlignment="1">
      <alignment vertical="center"/>
    </xf>
    <xf numFmtId="0" fontId="51" fillId="0" borderId="0" xfId="22" applyFont="1"/>
    <xf numFmtId="0" fontId="17" fillId="0" borderId="24" xfId="3" applyFont="1" applyBorder="1" applyAlignment="1">
      <alignment horizontal="right" vertical="center"/>
    </xf>
    <xf numFmtId="0" fontId="17" fillId="0" borderId="25" xfId="18" applyFont="1" applyBorder="1" applyAlignment="1">
      <alignment vertical="center" wrapText="1"/>
    </xf>
    <xf numFmtId="4" fontId="20" fillId="0" borderId="25" xfId="4" applyNumberFormat="1" applyFont="1" applyBorder="1" applyAlignment="1">
      <alignment horizontal="right" vertical="center" wrapText="1"/>
    </xf>
    <xf numFmtId="0" fontId="14" fillId="0" borderId="25" xfId="7" applyFont="1" applyBorder="1" applyAlignment="1">
      <alignment horizontal="center" vertical="center"/>
    </xf>
    <xf numFmtId="165" fontId="14" fillId="0" borderId="25" xfId="6" applyFont="1" applyBorder="1" applyAlignment="1">
      <alignment vertical="center"/>
    </xf>
    <xf numFmtId="165" fontId="20" fillId="4" borderId="25" xfId="6" applyFont="1" applyFill="1" applyBorder="1" applyAlignment="1">
      <alignment horizontal="left" vertical="center"/>
    </xf>
    <xf numFmtId="165" fontId="15" fillId="0" borderId="26" xfId="7" applyNumberFormat="1" applyFont="1" applyBorder="1" applyAlignment="1">
      <alignment vertical="center"/>
    </xf>
    <xf numFmtId="1" fontId="17" fillId="0" borderId="27" xfId="3" applyNumberFormat="1" applyFont="1" applyBorder="1" applyAlignment="1">
      <alignment horizontal="right" vertical="center" wrapText="1"/>
    </xf>
    <xf numFmtId="0" fontId="17" fillId="0" borderId="19" xfId="3" applyFont="1" applyBorder="1" applyAlignment="1">
      <alignment vertical="center"/>
    </xf>
    <xf numFmtId="165" fontId="20" fillId="0" borderId="19" xfId="26" applyFont="1" applyFill="1" applyBorder="1" applyAlignment="1" applyProtection="1">
      <alignment horizontal="center" vertical="center" wrapText="1"/>
    </xf>
    <xf numFmtId="0" fontId="20" fillId="0" borderId="19" xfId="3" applyFont="1" applyBorder="1" applyAlignment="1">
      <alignment horizontal="center" vertical="center" wrapText="1"/>
    </xf>
    <xf numFmtId="165" fontId="20" fillId="0" borderId="19" xfId="26" applyFont="1" applyFill="1" applyBorder="1" applyAlignment="1" applyProtection="1">
      <alignment vertical="center" wrapText="1"/>
    </xf>
    <xf numFmtId="165" fontId="20" fillId="0" borderId="19" xfId="26" applyFont="1" applyFill="1" applyBorder="1" applyAlignment="1" applyProtection="1">
      <alignment horizontal="right" vertical="center" wrapText="1"/>
    </xf>
    <xf numFmtId="165" fontId="17" fillId="0" borderId="28" xfId="3" applyNumberFormat="1" applyFont="1" applyBorder="1" applyAlignment="1">
      <alignment horizontal="right" vertical="center"/>
    </xf>
    <xf numFmtId="165" fontId="17" fillId="0" borderId="0" xfId="3" applyNumberFormat="1" applyFont="1" applyAlignment="1">
      <alignment horizontal="right" vertical="center"/>
    </xf>
    <xf numFmtId="0" fontId="53" fillId="5" borderId="0" xfId="27" applyFont="1" applyFill="1"/>
    <xf numFmtId="4" fontId="5" fillId="5" borderId="0" xfId="28" applyNumberFormat="1" applyFont="1" applyFill="1" applyBorder="1" applyAlignment="1">
      <alignment horizontal="right" vertical="center" wrapText="1"/>
    </xf>
    <xf numFmtId="169" fontId="17" fillId="0" borderId="29" xfId="3" applyNumberFormat="1" applyFont="1" applyBorder="1" applyAlignment="1">
      <alignment horizontal="right" vertical="center" wrapText="1"/>
    </xf>
    <xf numFmtId="0" fontId="17" fillId="0" borderId="19" xfId="3" applyFont="1" applyBorder="1" applyAlignment="1">
      <alignment vertical="center" wrapText="1"/>
    </xf>
    <xf numFmtId="165" fontId="17" fillId="0" borderId="19" xfId="26" applyFont="1" applyFill="1" applyBorder="1" applyAlignment="1" applyProtection="1">
      <alignment horizontal="center" vertical="center" wrapText="1"/>
    </xf>
    <xf numFmtId="0" fontId="17" fillId="0" borderId="19" xfId="3" applyFont="1" applyBorder="1" applyAlignment="1">
      <alignment horizontal="center" vertical="center" wrapText="1"/>
    </xf>
    <xf numFmtId="165" fontId="17" fillId="0" borderId="19" xfId="26" applyFont="1" applyFill="1" applyBorder="1" applyAlignment="1" applyProtection="1">
      <alignment vertical="center" wrapText="1"/>
    </xf>
    <xf numFmtId="165" fontId="17" fillId="0" borderId="19" xfId="26" applyFont="1" applyFill="1" applyBorder="1" applyAlignment="1" applyProtection="1">
      <alignment horizontal="right" vertical="center" wrapText="1"/>
    </xf>
    <xf numFmtId="169" fontId="20" fillId="0" borderId="29" xfId="3" applyNumberFormat="1" applyFont="1" applyBorder="1" applyAlignment="1">
      <alignment horizontal="right" vertical="center" wrapText="1"/>
    </xf>
    <xf numFmtId="0" fontId="20" fillId="0" borderId="19" xfId="3" applyFont="1" applyBorder="1" applyAlignment="1">
      <alignment vertical="center" wrapText="1"/>
    </xf>
    <xf numFmtId="171" fontId="14" fillId="0" borderId="30" xfId="7" applyNumberFormat="1" applyFont="1" applyBorder="1" applyAlignment="1">
      <alignment horizontal="right" vertical="center"/>
    </xf>
    <xf numFmtId="0" fontId="14" fillId="0" borderId="31" xfId="16" applyFont="1" applyBorder="1" applyAlignment="1">
      <alignment horizontal="left" vertical="center" wrapText="1"/>
    </xf>
    <xf numFmtId="4" fontId="14" fillId="0" borderId="31" xfId="12" applyNumberFormat="1" applyFont="1" applyBorder="1" applyAlignment="1">
      <alignment horizontal="center" vertical="center"/>
    </xf>
    <xf numFmtId="0" fontId="14" fillId="0" borderId="31" xfId="7" applyFont="1" applyBorder="1" applyAlignment="1">
      <alignment horizontal="center" vertical="center"/>
    </xf>
    <xf numFmtId="168" fontId="14" fillId="0" borderId="31" xfId="13" applyFont="1" applyBorder="1" applyAlignment="1">
      <alignment vertical="center" wrapText="1"/>
    </xf>
    <xf numFmtId="165" fontId="14" fillId="0" borderId="31" xfId="6" applyFont="1" applyBorder="1" applyAlignment="1">
      <alignment vertical="center"/>
    </xf>
    <xf numFmtId="165" fontId="15" fillId="0" borderId="32" xfId="7" applyNumberFormat="1" applyFont="1" applyBorder="1" applyAlignment="1">
      <alignment vertical="center"/>
    </xf>
    <xf numFmtId="165" fontId="49" fillId="0" borderId="0" xfId="29" applyFont="1"/>
    <xf numFmtId="0" fontId="11" fillId="0" borderId="0" xfId="16" applyFont="1" applyAlignment="1">
      <alignment vertical="center" wrapText="1"/>
    </xf>
    <xf numFmtId="0" fontId="4" fillId="0" borderId="0" xfId="30"/>
    <xf numFmtId="165" fontId="49" fillId="0" borderId="0" xfId="30" applyNumberFormat="1" applyFont="1"/>
    <xf numFmtId="165" fontId="23" fillId="0" borderId="0" xfId="5" applyFont="1" applyAlignment="1">
      <alignment vertical="center" wrapText="1"/>
    </xf>
    <xf numFmtId="0" fontId="11" fillId="0" borderId="0" xfId="3" applyFont="1" applyAlignment="1">
      <alignment vertical="center" wrapText="1"/>
    </xf>
    <xf numFmtId="49" fontId="17" fillId="6" borderId="33" xfId="3" applyNumberFormat="1" applyFont="1" applyFill="1" applyBorder="1" applyAlignment="1">
      <alignment horizontal="right" vertical="center" wrapText="1"/>
    </xf>
    <xf numFmtId="0" fontId="17" fillId="6" borderId="34" xfId="3" applyFont="1" applyFill="1" applyBorder="1" applyAlignment="1">
      <alignment vertical="center" wrapText="1"/>
    </xf>
    <xf numFmtId="166" fontId="17" fillId="6" borderId="34" xfId="31" applyFont="1" applyFill="1" applyBorder="1" applyAlignment="1">
      <alignment horizontal="center" vertical="center" wrapText="1"/>
    </xf>
    <xf numFmtId="0" fontId="17" fillId="6" borderId="34" xfId="3" applyFont="1" applyFill="1" applyBorder="1" applyAlignment="1">
      <alignment horizontal="center" vertical="center" wrapText="1"/>
    </xf>
    <xf numFmtId="166" fontId="17" fillId="6" borderId="34" xfId="31" applyFont="1" applyFill="1" applyBorder="1" applyAlignment="1">
      <alignment vertical="center" wrapText="1"/>
    </xf>
    <xf numFmtId="166" fontId="17" fillId="6" borderId="34" xfId="31" applyFont="1" applyFill="1" applyBorder="1" applyAlignment="1">
      <alignment horizontal="right" vertical="center" wrapText="1"/>
    </xf>
    <xf numFmtId="165" fontId="17" fillId="6" borderId="35" xfId="3" applyNumberFormat="1" applyFont="1" applyFill="1" applyBorder="1" applyAlignment="1">
      <alignment horizontal="right" vertical="center"/>
    </xf>
    <xf numFmtId="165" fontId="17" fillId="6" borderId="0" xfId="3" applyNumberFormat="1" applyFont="1" applyFill="1" applyAlignment="1">
      <alignment horizontal="right" vertical="center"/>
    </xf>
    <xf numFmtId="165" fontId="2" fillId="0" borderId="0" xfId="29" applyFont="1"/>
    <xf numFmtId="165" fontId="54" fillId="0" borderId="0" xfId="16" applyNumberFormat="1" applyFont="1" applyAlignment="1">
      <alignment vertical="center" wrapText="1"/>
    </xf>
    <xf numFmtId="0" fontId="4" fillId="0" borderId="0" xfId="30" applyAlignment="1">
      <alignment vertical="center" wrapText="1"/>
    </xf>
    <xf numFmtId="165" fontId="55" fillId="0" borderId="0" xfId="29" applyFont="1"/>
    <xf numFmtId="172" fontId="20" fillId="0" borderId="36" xfId="3" applyNumberFormat="1" applyFont="1" applyBorder="1" applyAlignment="1">
      <alignment vertical="center" wrapText="1"/>
    </xf>
    <xf numFmtId="172" fontId="20" fillId="0" borderId="37" xfId="3" applyNumberFormat="1" applyFont="1" applyBorder="1" applyAlignment="1">
      <alignment vertical="center" wrapText="1"/>
    </xf>
    <xf numFmtId="0" fontId="20" fillId="0" borderId="37" xfId="3" applyFont="1" applyBorder="1" applyAlignment="1">
      <alignment vertical="center" wrapText="1"/>
    </xf>
    <xf numFmtId="173" fontId="20" fillId="0" borderId="38" xfId="19" applyNumberFormat="1" applyFont="1" applyBorder="1" applyAlignment="1">
      <alignment vertical="center" wrapText="1"/>
    </xf>
    <xf numFmtId="173" fontId="20" fillId="0" borderId="0" xfId="19" applyNumberFormat="1" applyFont="1" applyAlignment="1">
      <alignment vertical="center" wrapText="1"/>
    </xf>
    <xf numFmtId="165" fontId="23" fillId="0" borderId="0" xfId="5" applyFont="1"/>
    <xf numFmtId="2" fontId="2" fillId="0" borderId="0" xfId="3" applyNumberFormat="1" applyFont="1"/>
    <xf numFmtId="2" fontId="0" fillId="0" borderId="0" xfId="3" applyNumberFormat="1" applyFont="1"/>
    <xf numFmtId="0" fontId="0" fillId="0" borderId="0" xfId="3" applyFont="1"/>
    <xf numFmtId="172" fontId="20" fillId="0" borderId="39" xfId="3" applyNumberFormat="1" applyFont="1" applyBorder="1" applyAlignment="1">
      <alignment vertical="center" wrapText="1"/>
    </xf>
    <xf numFmtId="172" fontId="20" fillId="0" borderId="11" xfId="3" applyNumberFormat="1" applyFont="1" applyBorder="1" applyAlignment="1">
      <alignment vertical="center" wrapText="1"/>
    </xf>
    <xf numFmtId="10" fontId="20" fillId="0" borderId="11" xfId="3" applyNumberFormat="1" applyFont="1" applyBorder="1" applyAlignment="1">
      <alignment vertical="center" wrapText="1"/>
    </xf>
    <xf numFmtId="0" fontId="20" fillId="0" borderId="11" xfId="3" applyFont="1" applyBorder="1" applyAlignment="1">
      <alignment vertical="center" wrapText="1"/>
    </xf>
    <xf numFmtId="173" fontId="20" fillId="0" borderId="11" xfId="3" applyNumberFormat="1" applyFont="1" applyBorder="1" applyAlignment="1">
      <alignment vertical="center" wrapText="1"/>
    </xf>
    <xf numFmtId="173" fontId="20" fillId="0" borderId="40" xfId="19" applyNumberFormat="1" applyFont="1" applyBorder="1" applyAlignment="1">
      <alignment vertical="center" wrapText="1"/>
    </xf>
    <xf numFmtId="169" fontId="20" fillId="0" borderId="39" xfId="3" applyNumberFormat="1" applyFont="1" applyBorder="1" applyAlignment="1">
      <alignment horizontal="right" vertical="center" wrapText="1"/>
    </xf>
    <xf numFmtId="49" fontId="17" fillId="7" borderId="41" xfId="3" applyNumberFormat="1" applyFont="1" applyFill="1" applyBorder="1" applyAlignment="1">
      <alignment horizontal="right" vertical="center" wrapText="1"/>
    </xf>
    <xf numFmtId="0" fontId="17" fillId="7" borderId="42" xfId="3" applyFont="1" applyFill="1" applyBorder="1" applyAlignment="1">
      <alignment vertical="center" wrapText="1"/>
    </xf>
    <xf numFmtId="43" fontId="17" fillId="7" borderId="42" xfId="31" applyNumberFormat="1" applyFont="1" applyFill="1" applyBorder="1" applyAlignment="1">
      <alignment horizontal="center" vertical="center" wrapText="1"/>
    </xf>
    <xf numFmtId="0" fontId="17" fillId="7" borderId="42" xfId="3" applyFont="1" applyFill="1" applyBorder="1" applyAlignment="1">
      <alignment horizontal="center" vertical="center" wrapText="1"/>
    </xf>
    <xf numFmtId="43" fontId="17" fillId="7" borderId="42" xfId="31" applyNumberFormat="1" applyFont="1" applyFill="1" applyBorder="1" applyAlignment="1">
      <alignment horizontal="right" vertical="center" wrapText="1"/>
    </xf>
    <xf numFmtId="166" fontId="17" fillId="7" borderId="43" xfId="31" applyFont="1" applyFill="1" applyBorder="1" applyAlignment="1">
      <alignment horizontal="right" vertical="center" wrapText="1"/>
    </xf>
    <xf numFmtId="166" fontId="17" fillId="7" borderId="0" xfId="31" applyFont="1" applyFill="1" applyAlignment="1">
      <alignment horizontal="right" vertical="center" wrapText="1"/>
    </xf>
    <xf numFmtId="172" fontId="56" fillId="5" borderId="2" xfId="3" applyNumberFormat="1" applyFont="1" applyFill="1" applyBorder="1" applyAlignment="1">
      <alignment horizontal="fill" vertical="center" wrapText="1"/>
    </xf>
    <xf numFmtId="0" fontId="17" fillId="8" borderId="44" xfId="3" applyFont="1" applyFill="1" applyBorder="1" applyAlignment="1">
      <alignment vertical="center" wrapText="1"/>
    </xf>
    <xf numFmtId="172" fontId="56" fillId="5" borderId="3" xfId="3" applyNumberFormat="1" applyFont="1" applyFill="1" applyBorder="1" applyAlignment="1">
      <alignment vertical="center" wrapText="1"/>
    </xf>
    <xf numFmtId="173" fontId="57" fillId="5" borderId="4" xfId="19" applyNumberFormat="1" applyFont="1" applyFill="1" applyBorder="1" applyAlignment="1">
      <alignment vertical="center" wrapText="1"/>
    </xf>
    <xf numFmtId="173" fontId="57" fillId="5" borderId="0" xfId="19" applyNumberFormat="1" applyFont="1" applyFill="1" applyAlignment="1">
      <alignment vertical="center" wrapText="1"/>
    </xf>
    <xf numFmtId="49" fontId="17" fillId="7" borderId="45" xfId="3" applyNumberFormat="1" applyFont="1" applyFill="1" applyBorder="1" applyAlignment="1">
      <alignment horizontal="right" vertical="center" wrapText="1"/>
    </xf>
    <xf numFmtId="0" fontId="17" fillId="7" borderId="44" xfId="3" applyFont="1" applyFill="1" applyBorder="1" applyAlignment="1">
      <alignment vertical="center" wrapText="1"/>
    </xf>
    <xf numFmtId="10" fontId="56" fillId="2" borderId="11" xfId="3" applyNumberFormat="1" applyFont="1" applyFill="1" applyBorder="1" applyAlignment="1">
      <alignment vertical="center" wrapText="1"/>
    </xf>
    <xf numFmtId="0" fontId="17" fillId="7" borderId="44" xfId="3" applyFont="1" applyFill="1" applyBorder="1" applyAlignment="1">
      <alignment horizontal="center" vertical="center" wrapText="1"/>
    </xf>
    <xf numFmtId="43" fontId="17" fillId="7" borderId="44" xfId="31" applyNumberFormat="1" applyFont="1" applyFill="1" applyBorder="1" applyAlignment="1">
      <alignment horizontal="right" vertical="center" wrapText="1"/>
    </xf>
    <xf numFmtId="166" fontId="17" fillId="7" borderId="46" xfId="31" applyFont="1" applyFill="1" applyBorder="1" applyAlignment="1">
      <alignment horizontal="right" vertical="center" wrapText="1"/>
    </xf>
    <xf numFmtId="172" fontId="56" fillId="0" borderId="2" xfId="3" applyNumberFormat="1" applyFont="1" applyBorder="1" applyAlignment="1">
      <alignment horizontal="fill" vertical="center" wrapText="1"/>
    </xf>
    <xf numFmtId="172" fontId="57" fillId="0" borderId="3" xfId="3" applyNumberFormat="1" applyFont="1" applyBorder="1" applyAlignment="1">
      <alignment vertical="center" wrapText="1"/>
    </xf>
    <xf numFmtId="10" fontId="56" fillId="0" borderId="3" xfId="2" applyNumberFormat="1" applyFont="1" applyBorder="1" applyAlignment="1">
      <alignment vertical="center" wrapText="1"/>
    </xf>
    <xf numFmtId="172" fontId="56" fillId="0" borderId="3" xfId="3" applyNumberFormat="1" applyFont="1" applyBorder="1" applyAlignment="1">
      <alignment vertical="center" wrapText="1"/>
    </xf>
    <xf numFmtId="173" fontId="57" fillId="0" borderId="4" xfId="19" applyNumberFormat="1" applyFont="1" applyBorder="1" applyAlignment="1">
      <alignment vertical="center" wrapText="1"/>
    </xf>
    <xf numFmtId="173" fontId="57" fillId="0" borderId="0" xfId="19" applyNumberFormat="1" applyFont="1" applyAlignment="1">
      <alignment vertical="center" wrapText="1"/>
    </xf>
    <xf numFmtId="10" fontId="20" fillId="2" borderId="11" xfId="3" applyNumberFormat="1" applyFont="1" applyFill="1" applyBorder="1" applyAlignment="1">
      <alignment vertical="center" wrapText="1"/>
    </xf>
    <xf numFmtId="10" fontId="20" fillId="0" borderId="3" xfId="2" applyNumberFormat="1" applyFont="1" applyBorder="1" applyAlignment="1">
      <alignment vertical="center" wrapText="1"/>
    </xf>
    <xf numFmtId="49" fontId="17" fillId="8" borderId="45" xfId="3" applyNumberFormat="1" applyFont="1" applyFill="1" applyBorder="1" applyAlignment="1">
      <alignment horizontal="right" vertical="center" wrapText="1"/>
    </xf>
    <xf numFmtId="10" fontId="20" fillId="8" borderId="44" xfId="2" applyNumberFormat="1" applyFont="1" applyFill="1" applyBorder="1" applyAlignment="1">
      <alignment horizontal="center" vertical="center" wrapText="1"/>
    </xf>
    <xf numFmtId="0" fontId="17" fillId="8" borderId="44" xfId="3" applyFont="1" applyFill="1" applyBorder="1" applyAlignment="1">
      <alignment horizontal="center" vertical="center" wrapText="1"/>
    </xf>
    <xf numFmtId="43" fontId="17" fillId="8" borderId="44" xfId="31" applyNumberFormat="1" applyFont="1" applyFill="1" applyBorder="1" applyAlignment="1">
      <alignment horizontal="right" vertical="center" wrapText="1"/>
    </xf>
    <xf numFmtId="166" fontId="17" fillId="8" borderId="46" xfId="31" applyFont="1" applyFill="1" applyBorder="1" applyAlignment="1">
      <alignment horizontal="right" vertical="center" wrapText="1"/>
    </xf>
    <xf numFmtId="166" fontId="17" fillId="8" borderId="0" xfId="31" applyFont="1" applyFill="1" applyAlignment="1">
      <alignment horizontal="right" vertical="center" wrapText="1"/>
    </xf>
    <xf numFmtId="175" fontId="58" fillId="0" borderId="0" xfId="30" applyNumberFormat="1" applyFont="1" applyAlignment="1">
      <alignment horizontal="center" vertical="center"/>
    </xf>
    <xf numFmtId="0" fontId="58" fillId="0" borderId="0" xfId="30" applyFont="1" applyAlignment="1">
      <alignment vertical="center"/>
    </xf>
    <xf numFmtId="0" fontId="58" fillId="0" borderId="0" xfId="30" applyFont="1" applyAlignment="1">
      <alignment horizontal="center" vertical="center"/>
    </xf>
    <xf numFmtId="0" fontId="4" fillId="0" borderId="0" xfId="16" applyAlignment="1">
      <alignment vertical="center"/>
    </xf>
    <xf numFmtId="49" fontId="17" fillId="7" borderId="36" xfId="3" applyNumberFormat="1" applyFont="1" applyFill="1" applyBorder="1" applyAlignment="1">
      <alignment horizontal="right" vertical="center" wrapText="1"/>
    </xf>
    <xf numFmtId="0" fontId="17" fillId="7" borderId="37" xfId="3" applyFont="1" applyFill="1" applyBorder="1" applyAlignment="1">
      <alignment vertical="center" wrapText="1"/>
    </xf>
    <xf numFmtId="43" fontId="20" fillId="7" borderId="44" xfId="31" applyNumberFormat="1" applyFont="1" applyFill="1" applyBorder="1" applyAlignment="1">
      <alignment vertical="center" wrapText="1"/>
    </xf>
    <xf numFmtId="0" fontId="20" fillId="7" borderId="37" xfId="3" applyFont="1" applyFill="1" applyBorder="1" applyAlignment="1">
      <alignment horizontal="center" vertical="center" wrapText="1"/>
    </xf>
    <xf numFmtId="0" fontId="20" fillId="7" borderId="37" xfId="3" applyFont="1" applyFill="1" applyBorder="1" applyAlignment="1">
      <alignment vertical="center" wrapText="1"/>
    </xf>
    <xf numFmtId="43" fontId="17" fillId="7" borderId="37" xfId="31" applyNumberFormat="1" applyFont="1" applyFill="1" applyBorder="1" applyAlignment="1">
      <alignment horizontal="right" vertical="center" wrapText="1"/>
    </xf>
    <xf numFmtId="166" fontId="17" fillId="7" borderId="38" xfId="31" applyFont="1" applyFill="1" applyBorder="1" applyAlignment="1">
      <alignment horizontal="right" vertical="center" wrapText="1"/>
    </xf>
    <xf numFmtId="10" fontId="57" fillId="0" borderId="3" xfId="2" applyNumberFormat="1" applyFont="1" applyBorder="1" applyAlignment="1">
      <alignment vertical="center" wrapText="1"/>
    </xf>
    <xf numFmtId="172" fontId="56" fillId="0" borderId="3" xfId="3" applyNumberFormat="1" applyFont="1" applyBorder="1" applyAlignment="1">
      <alignment horizontal="center" vertical="center" wrapText="1"/>
    </xf>
    <xf numFmtId="49" fontId="17" fillId="0" borderId="36" xfId="3" applyNumberFormat="1" applyFont="1" applyBorder="1" applyAlignment="1">
      <alignment horizontal="right" vertical="center" wrapText="1"/>
    </xf>
    <xf numFmtId="0" fontId="17" fillId="0" borderId="37" xfId="3" applyFont="1" applyBorder="1" applyAlignment="1">
      <alignment vertical="center" wrapText="1"/>
    </xf>
    <xf numFmtId="43" fontId="20" fillId="0" borderId="11" xfId="31" applyNumberFormat="1" applyFont="1" applyBorder="1" applyAlignment="1">
      <alignment vertical="center" wrapText="1"/>
    </xf>
    <xf numFmtId="0" fontId="20" fillId="0" borderId="37" xfId="3" applyFont="1" applyBorder="1" applyAlignment="1">
      <alignment horizontal="center" vertical="center" wrapText="1"/>
    </xf>
    <xf numFmtId="43" fontId="17" fillId="0" borderId="37" xfId="31" applyNumberFormat="1" applyFont="1" applyBorder="1" applyAlignment="1">
      <alignment horizontal="right" vertical="center" wrapText="1"/>
    </xf>
    <xf numFmtId="166" fontId="17" fillId="0" borderId="38" xfId="31" applyFont="1" applyBorder="1" applyAlignment="1">
      <alignment horizontal="right" vertical="center" wrapText="1"/>
    </xf>
    <xf numFmtId="166" fontId="17" fillId="0" borderId="0" xfId="31" applyFont="1" applyAlignment="1">
      <alignment horizontal="right" vertical="center" wrapText="1"/>
    </xf>
    <xf numFmtId="10" fontId="20" fillId="2" borderId="47" xfId="3" applyNumberFormat="1" applyFont="1" applyFill="1" applyBorder="1" applyAlignment="1">
      <alignment vertical="center" wrapText="1"/>
    </xf>
    <xf numFmtId="2" fontId="2" fillId="0" borderId="0" xfId="3" applyNumberFormat="1" applyFont="1" applyAlignment="1">
      <alignment wrapText="1"/>
    </xf>
    <xf numFmtId="2" fontId="0" fillId="0" borderId="0" xfId="3" applyNumberFormat="1" applyFont="1" applyAlignment="1">
      <alignment wrapText="1"/>
    </xf>
    <xf numFmtId="0" fontId="0" fillId="0" borderId="0" xfId="3" applyFont="1" applyAlignment="1">
      <alignment wrapText="1"/>
    </xf>
    <xf numFmtId="49" fontId="17" fillId="7" borderId="48" xfId="3" applyNumberFormat="1" applyFont="1" applyFill="1" applyBorder="1" applyAlignment="1">
      <alignment horizontal="right" vertical="center" wrapText="1"/>
    </xf>
    <xf numFmtId="0" fontId="17" fillId="7" borderId="49" xfId="3" applyFont="1" applyFill="1" applyBorder="1" applyAlignment="1">
      <alignment vertical="center" wrapText="1"/>
    </xf>
    <xf numFmtId="43" fontId="17" fillId="7" borderId="49" xfId="31" applyNumberFormat="1" applyFont="1" applyFill="1" applyBorder="1" applyAlignment="1">
      <alignment horizontal="center" vertical="center" wrapText="1"/>
    </xf>
    <xf numFmtId="0" fontId="17" fillId="7" borderId="49" xfId="3" applyFont="1" applyFill="1" applyBorder="1" applyAlignment="1">
      <alignment horizontal="center" vertical="center" wrapText="1"/>
    </xf>
    <xf numFmtId="43" fontId="17" fillId="7" borderId="49" xfId="31" applyNumberFormat="1" applyFont="1" applyFill="1" applyBorder="1" applyAlignment="1">
      <alignment horizontal="right" vertical="center" wrapText="1"/>
    </xf>
    <xf numFmtId="166" fontId="17" fillId="7" borderId="50" xfId="31" applyFont="1" applyFill="1" applyBorder="1" applyAlignment="1">
      <alignment horizontal="right" vertical="center" wrapText="1"/>
    </xf>
    <xf numFmtId="172" fontId="14" fillId="0" borderId="0" xfId="32" applyNumberFormat="1" applyFont="1" applyAlignment="1">
      <alignment vertical="center"/>
    </xf>
    <xf numFmtId="166" fontId="14" fillId="0" borderId="0" xfId="33" applyFont="1" applyAlignment="1">
      <alignment vertical="center"/>
    </xf>
    <xf numFmtId="172" fontId="14" fillId="0" borderId="0" xfId="32" applyNumberFormat="1" applyFont="1" applyAlignment="1">
      <alignment horizontal="center" vertical="center"/>
    </xf>
    <xf numFmtId="176" fontId="59" fillId="0" borderId="0" xfId="11" applyNumberFormat="1" applyFont="1" applyAlignment="1">
      <alignment vertical="center"/>
    </xf>
    <xf numFmtId="0" fontId="28" fillId="0" borderId="0" xfId="11" applyFont="1" applyAlignment="1">
      <alignment horizontal="left" vertical="center"/>
    </xf>
    <xf numFmtId="166" fontId="28" fillId="0" borderId="0" xfId="34" applyFont="1" applyAlignment="1">
      <alignment vertical="center"/>
    </xf>
    <xf numFmtId="166" fontId="60" fillId="0" borderId="0" xfId="34" applyFont="1" applyAlignment="1">
      <alignment vertical="center"/>
    </xf>
    <xf numFmtId="166" fontId="61" fillId="0" borderId="0" xfId="34" applyFont="1" applyAlignment="1">
      <alignment vertical="center"/>
    </xf>
    <xf numFmtId="166" fontId="3" fillId="0" borderId="0" xfId="35" applyFont="1" applyAlignment="1">
      <alignment vertical="center"/>
    </xf>
    <xf numFmtId="0" fontId="3" fillId="0" borderId="0" xfId="11" applyFont="1" applyAlignment="1">
      <alignment vertical="center"/>
    </xf>
    <xf numFmtId="176" fontId="61" fillId="0" borderId="0" xfId="11" applyNumberFormat="1" applyFont="1" applyAlignment="1">
      <alignment vertical="center"/>
    </xf>
    <xf numFmtId="0" fontId="59" fillId="0" borderId="0" xfId="11" applyFont="1" applyAlignment="1">
      <alignment horizontal="left" vertical="center"/>
    </xf>
    <xf numFmtId="166" fontId="59" fillId="0" borderId="0" xfId="34" applyFont="1" applyAlignment="1">
      <alignment vertical="center"/>
    </xf>
    <xf numFmtId="0" fontId="62" fillId="0" borderId="0" xfId="11" applyFont="1" applyAlignment="1">
      <alignment horizontal="left" vertical="center"/>
    </xf>
    <xf numFmtId="166" fontId="62" fillId="0" borderId="0" xfId="34" applyFont="1" applyAlignment="1">
      <alignment vertical="center"/>
    </xf>
    <xf numFmtId="176" fontId="28" fillId="0" borderId="0" xfId="11" applyNumberFormat="1" applyFont="1" applyAlignment="1">
      <alignment vertical="center"/>
    </xf>
    <xf numFmtId="166" fontId="63" fillId="0" borderId="0" xfId="34" applyFont="1" applyAlignment="1">
      <alignment vertical="center"/>
    </xf>
    <xf numFmtId="169" fontId="20" fillId="0" borderId="0" xfId="32" applyNumberFormat="1" applyFont="1" applyAlignment="1">
      <alignment vertical="center"/>
    </xf>
    <xf numFmtId="172" fontId="20" fillId="0" borderId="0" xfId="32" applyNumberFormat="1" applyFont="1" applyAlignment="1">
      <alignment vertical="center"/>
    </xf>
    <xf numFmtId="166" fontId="20" fillId="0" borderId="0" xfId="33" applyFont="1" applyAlignment="1">
      <alignment vertical="center"/>
    </xf>
    <xf numFmtId="172" fontId="64" fillId="0" borderId="0" xfId="32" applyNumberFormat="1" applyFont="1" applyAlignment="1">
      <alignment horizontal="center" vertical="center"/>
    </xf>
    <xf numFmtId="166" fontId="64" fillId="0" borderId="0" xfId="33" applyFont="1" applyAlignment="1">
      <alignment vertical="center"/>
    </xf>
    <xf numFmtId="177" fontId="20" fillId="0" borderId="0" xfId="32" applyNumberFormat="1" applyFont="1" applyAlignment="1">
      <alignment vertical="center"/>
    </xf>
    <xf numFmtId="172" fontId="15" fillId="0" borderId="0" xfId="32" applyNumberFormat="1" applyFont="1" applyAlignment="1">
      <alignment vertical="center"/>
    </xf>
    <xf numFmtId="166" fontId="15" fillId="0" borderId="0" xfId="33" applyFont="1" applyAlignment="1">
      <alignment vertical="center"/>
    </xf>
    <xf numFmtId="172" fontId="15" fillId="0" borderId="0" xfId="32" applyNumberFormat="1" applyFont="1" applyAlignment="1">
      <alignment horizontal="center" vertical="center"/>
    </xf>
    <xf numFmtId="165" fontId="15" fillId="0" borderId="0" xfId="12" applyFont="1" applyAlignment="1">
      <alignment vertical="center"/>
    </xf>
    <xf numFmtId="4" fontId="11" fillId="0" borderId="0" xfId="3" applyNumberFormat="1" applyFont="1"/>
    <xf numFmtId="0" fontId="12" fillId="0" borderId="0" xfId="3" applyFont="1" applyAlignment="1">
      <alignment horizontal="center" vertical="center" wrapText="1"/>
    </xf>
    <xf numFmtId="0" fontId="15" fillId="0" borderId="1" xfId="3" applyFont="1" applyBorder="1" applyAlignment="1">
      <alignment horizontal="center"/>
    </xf>
    <xf numFmtId="0" fontId="2" fillId="0" borderId="0" xfId="3" applyFont="1" applyAlignment="1">
      <alignment horizontal="center"/>
    </xf>
    <xf numFmtId="0" fontId="3" fillId="0" borderId="0" xfId="3" applyFont="1" applyAlignment="1">
      <alignment horizontal="center"/>
    </xf>
    <xf numFmtId="0" fontId="5" fillId="0" borderId="0" xfId="4" applyFont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2" fillId="0" borderId="0" xfId="3" applyFont="1" applyAlignment="1">
      <alignment horizontal="left"/>
    </xf>
    <xf numFmtId="164" fontId="10" fillId="0" borderId="0" xfId="3" applyNumberFormat="1" applyFont="1" applyAlignment="1">
      <alignment horizontal="right"/>
    </xf>
  </cellXfs>
  <cellStyles count="36">
    <cellStyle name="Comma 2 2" xfId="6" xr:uid="{8F20EDA7-370A-F14C-8DE5-47BEF42C2BED}"/>
    <cellStyle name="Comma 2 2 2" xfId="25" xr:uid="{F6F6792A-A553-6041-AA7D-EF86F615DAC2}"/>
    <cellStyle name="Comma 3" xfId="24" xr:uid="{90C87F87-90A1-564A-84E7-ACDE45B2F6DB}"/>
    <cellStyle name="Comma 3 3" xfId="13" xr:uid="{F50B9346-2033-1341-B408-3B54FDDAFBAE}"/>
    <cellStyle name="Millares" xfId="1" builtinId="3"/>
    <cellStyle name="Millares 10" xfId="35" xr:uid="{F739A72F-BD23-5D41-861B-E39B8F1D6ED4}"/>
    <cellStyle name="Millares 10 2 2" xfId="5" xr:uid="{D524B6E4-EA33-D54D-AE63-58871541E236}"/>
    <cellStyle name="Millares 10 2 3" xfId="19" xr:uid="{66E5C006-116E-E240-85EE-FC76121C790D}"/>
    <cellStyle name="Millares 10 7" xfId="10" xr:uid="{5FF0F3A0-BC7A-844C-8C4F-4158D5863B0D}"/>
    <cellStyle name="Millares 2" xfId="23" xr:uid="{DC138E8E-AD97-7C40-8ECE-5CFCE746303A}"/>
    <cellStyle name="Millares 2 2 2 2 2 2" xfId="9" xr:uid="{B8013E81-238B-A74A-AD03-DED6A5635DCF}"/>
    <cellStyle name="Millares 2 2 3" xfId="34" xr:uid="{592D3A1E-9CEF-0741-8476-654CD58BC36C}"/>
    <cellStyle name="Millares 2 2 3 2 2 2" xfId="33" xr:uid="{BDCB1809-5401-B84A-AEE4-DC41666F5367}"/>
    <cellStyle name="Millares 2 2 3 2 3" xfId="15" xr:uid="{9412BA77-B6B8-5145-B049-010120B7FF94}"/>
    <cellStyle name="Millares 2 2 3 3 2" xfId="12" xr:uid="{81F59CF2-F475-7443-9832-4C98A9BD88A1}"/>
    <cellStyle name="Millares 2 2 3 3 2 3 2" xfId="28" xr:uid="{0E619028-9CF5-C043-8D60-2FAE65135091}"/>
    <cellStyle name="Millares 25 2" xfId="8" xr:uid="{52AEAC97-3A68-3F4B-B18C-07FE2C59B57A}"/>
    <cellStyle name="Millares 29" xfId="17" xr:uid="{133A1539-B523-5A4F-9B54-1658946F572B}"/>
    <cellStyle name="Millares 31 2" xfId="29" xr:uid="{020FEB91-5965-AA47-A2B6-B4D9F8D7C6A7}"/>
    <cellStyle name="Millares 8 11" xfId="26" xr:uid="{E3104B91-1B09-A848-A411-3EE3D6B7CC61}"/>
    <cellStyle name="Millares 8 2 2 2" xfId="31" xr:uid="{4D29D433-D0DE-0B46-B6DE-2FA311251ABA}"/>
    <cellStyle name="Normal" xfId="0" builtinId="0"/>
    <cellStyle name="Normal 10" xfId="22" xr:uid="{75907C31-EFBE-E74A-953E-48FBBF64401B}"/>
    <cellStyle name="Normal 10 10" xfId="18" xr:uid="{30BC0A38-E7F4-A24C-8521-7FCE1B0C242B}"/>
    <cellStyle name="Normal 10 10 2 3" xfId="27" xr:uid="{F0702F0C-8D44-FE40-BBB9-532110C1EA2C}"/>
    <cellStyle name="Normal 11 2" xfId="16" xr:uid="{EBF9F12F-EDCA-D042-AADE-C4106F2AF285}"/>
    <cellStyle name="Normal 15" xfId="4" xr:uid="{69989D5C-5E22-0348-A455-33261F0FB56F}"/>
    <cellStyle name="Normal 15 3" xfId="7" xr:uid="{0BB8A752-DE28-B741-A7B9-C298DD6FFE5F}"/>
    <cellStyle name="Normal 15 5" xfId="21" xr:uid="{21FBE95A-0004-504A-A59D-1A6E77EA5D7B}"/>
    <cellStyle name="Normal 17" xfId="20" xr:uid="{D327134A-C427-0548-933D-0987081DE772}"/>
    <cellStyle name="Normal 2 2 2 4 2" xfId="30" xr:uid="{C427446E-CBF7-204E-A205-A9B622ED86B6}"/>
    <cellStyle name="Normal 2 3 6 3" xfId="3" xr:uid="{A6895DB0-C2D3-794C-9AE6-7726EBCD6221}"/>
    <cellStyle name="Normal 3" xfId="11" xr:uid="{16F19961-2EDE-5D4A-9BB5-464695776090}"/>
    <cellStyle name="Normal 4" xfId="32" xr:uid="{7E2FEE65-B6C9-754E-9151-295A9197B6C8}"/>
    <cellStyle name="Normal 6" xfId="14" xr:uid="{EA6DE07C-0B40-B540-A1D8-0788BF6012BE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172.29.11.12/BACKUP%20PRESUPUESTOS/PRESUPUESTOS%202020/ANALISIS%20DE%20COSTOS%20-%20(%202020.03.11)%20A%20UTILIZAR.xlsx" TargetMode="External"/><Relationship Id="rId1" Type="http://schemas.openxmlformats.org/officeDocument/2006/relationships/externalLinkPath" Target="/172.29.11.12/BACKUP%20PRESUPUESTOS/PRESUPUESTOS%202020/ANALISIS%20DE%20COSTOS%20-%20(%202020.03.11)%20A%20UTILIZ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OJornal"/>
      <sheetName val="MOCuadrillas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B1E8F-CCAE-8D4C-AEC0-0332F0BD5F6C}">
  <dimension ref="A1:AMR326"/>
  <sheetViews>
    <sheetView tabSelected="1" view="pageBreakPreview" topLeftCell="A311" zoomScale="85" zoomScaleNormal="100" zoomScaleSheetLayoutView="85" workbookViewId="0">
      <selection activeCell="G306" sqref="G306"/>
    </sheetView>
  </sheetViews>
  <sheetFormatPr baseColWidth="10" defaultColWidth="9.125" defaultRowHeight="15" x14ac:dyDescent="0.2"/>
  <cols>
    <col min="1" max="1" width="11" style="13" customWidth="1"/>
    <col min="2" max="2" width="49.875" style="13" customWidth="1"/>
    <col min="3" max="3" width="14" style="13" customWidth="1"/>
    <col min="4" max="4" width="13.625" style="13" customWidth="1"/>
    <col min="5" max="5" width="15.125" style="380" customWidth="1"/>
    <col min="6" max="6" width="16.5" style="13" customWidth="1"/>
    <col min="7" max="7" width="22" style="13" customWidth="1"/>
    <col min="8" max="14" width="25" style="13" customWidth="1"/>
    <col min="15" max="15" width="31.125" style="13" customWidth="1"/>
    <col min="16" max="16" width="25.625" style="13" customWidth="1"/>
    <col min="17" max="17" width="15.625" style="13" customWidth="1"/>
    <col min="18" max="18" width="19.625" style="13" customWidth="1"/>
    <col min="19" max="19" width="12.375" style="13" customWidth="1"/>
    <col min="20" max="20" width="11.625" style="13" customWidth="1"/>
    <col min="21" max="21" width="28.625" style="13" customWidth="1"/>
    <col min="22" max="1032" width="9.125" style="13"/>
    <col min="1033" max="16384" width="9.125" style="14"/>
  </cols>
  <sheetData>
    <row r="1" spans="1:1032" s="3" customFormat="1" ht="26.25" customHeight="1" x14ac:dyDescent="0.25">
      <c r="A1" s="383" t="s">
        <v>0</v>
      </c>
      <c r="B1" s="383"/>
      <c r="C1" s="383"/>
      <c r="D1" s="383"/>
      <c r="E1" s="383"/>
      <c r="F1" s="383"/>
      <c r="G1" s="383"/>
      <c r="H1" s="1"/>
      <c r="I1" s="1"/>
      <c r="J1" s="1"/>
      <c r="K1" s="1"/>
      <c r="L1" s="1"/>
      <c r="M1" s="1"/>
      <c r="N1" s="1"/>
      <c r="O1" s="2"/>
      <c r="P1" s="2"/>
      <c r="Q1" s="2"/>
    </row>
    <row r="2" spans="1:1032" s="3" customFormat="1" ht="18" x14ac:dyDescent="0.25">
      <c r="A2" s="384" t="s">
        <v>1</v>
      </c>
      <c r="B2" s="384"/>
      <c r="C2" s="384"/>
      <c r="D2" s="384"/>
      <c r="E2" s="384"/>
      <c r="F2" s="384"/>
      <c r="G2" s="384"/>
      <c r="H2" s="4"/>
      <c r="I2" s="4"/>
      <c r="J2" s="4"/>
      <c r="K2" s="4"/>
      <c r="L2" s="4"/>
      <c r="M2" s="4"/>
      <c r="N2" s="4"/>
    </row>
    <row r="3" spans="1:1032" s="8" customFormat="1" ht="27.75" customHeight="1" x14ac:dyDescent="0.25">
      <c r="A3" s="385" t="s">
        <v>2</v>
      </c>
      <c r="B3" s="385"/>
      <c r="C3" s="385"/>
      <c r="D3" s="385"/>
      <c r="E3" s="385"/>
      <c r="F3" s="385"/>
      <c r="G3" s="385"/>
      <c r="H3" s="5"/>
      <c r="I3" s="5"/>
      <c r="J3" s="5"/>
      <c r="K3" s="5"/>
      <c r="L3" s="5"/>
      <c r="M3" s="5"/>
      <c r="N3" s="5"/>
      <c r="O3" s="6"/>
      <c r="P3" s="6"/>
      <c r="Q3" s="6"/>
      <c r="R3" s="6"/>
      <c r="S3" s="7"/>
      <c r="T3" s="7"/>
      <c r="U3" s="7"/>
      <c r="V3" s="7"/>
      <c r="W3" s="7"/>
      <c r="X3" s="7"/>
      <c r="Y3" s="7"/>
    </row>
    <row r="4" spans="1:1032" s="8" customFormat="1" ht="14.25" customHeight="1" x14ac:dyDescent="0.25">
      <c r="A4" s="386"/>
      <c r="B4" s="386"/>
      <c r="C4" s="386"/>
      <c r="D4" s="386"/>
      <c r="E4" s="386"/>
      <c r="F4" s="386"/>
      <c r="G4" s="386"/>
      <c r="H4" s="9"/>
      <c r="I4" s="9"/>
      <c r="J4" s="9"/>
      <c r="K4" s="9"/>
      <c r="L4" s="9"/>
      <c r="M4" s="9"/>
      <c r="N4" s="9"/>
      <c r="O4" s="6"/>
      <c r="P4" s="6"/>
      <c r="Q4" s="6"/>
      <c r="R4" s="6"/>
      <c r="S4" s="7"/>
      <c r="T4" s="7"/>
      <c r="U4" s="7"/>
      <c r="V4" s="7"/>
      <c r="W4" s="7"/>
      <c r="X4" s="7"/>
      <c r="Y4" s="7"/>
    </row>
    <row r="5" spans="1:1032" s="3" customFormat="1" ht="17.100000000000001" customHeight="1" x14ac:dyDescent="0.25">
      <c r="A5" s="1"/>
      <c r="B5" s="10"/>
      <c r="C5" s="4"/>
      <c r="D5" s="4"/>
      <c r="E5" s="11"/>
      <c r="F5" s="4"/>
      <c r="G5" s="4"/>
      <c r="H5" s="4"/>
      <c r="I5" s="4"/>
      <c r="J5" s="4"/>
      <c r="K5" s="4"/>
      <c r="L5" s="4"/>
      <c r="M5" s="4"/>
      <c r="N5" s="4"/>
    </row>
    <row r="6" spans="1:1032" ht="21" customHeight="1" x14ac:dyDescent="0.25">
      <c r="A6" s="387" t="s">
        <v>3</v>
      </c>
      <c r="B6" s="387"/>
      <c r="C6" s="3"/>
      <c r="D6" s="3"/>
      <c r="E6" s="3"/>
      <c r="F6" s="388" t="s">
        <v>4</v>
      </c>
      <c r="G6" s="388"/>
      <c r="H6" s="12"/>
      <c r="I6" s="12"/>
      <c r="J6" s="12"/>
      <c r="K6" s="12"/>
      <c r="L6" s="12"/>
      <c r="M6" s="12"/>
      <c r="N6" s="12"/>
    </row>
    <row r="7" spans="1:1032" s="16" customFormat="1" ht="79.5" customHeight="1" x14ac:dyDescent="0.25">
      <c r="A7" s="381" t="s">
        <v>5</v>
      </c>
      <c r="B7" s="381"/>
      <c r="C7" s="381"/>
      <c r="D7" s="381"/>
      <c r="E7" s="381"/>
      <c r="F7" s="381"/>
      <c r="G7" s="381"/>
      <c r="H7" s="15"/>
      <c r="I7" s="15"/>
      <c r="J7" s="15"/>
      <c r="K7" s="15"/>
      <c r="L7" s="15"/>
      <c r="M7" s="15"/>
      <c r="N7" s="15"/>
    </row>
    <row r="8" spans="1:1032" s="19" customFormat="1" ht="12.75" customHeight="1" thickBot="1" x14ac:dyDescent="0.3">
      <c r="A8" s="17"/>
      <c r="B8" s="382"/>
      <c r="C8" s="382"/>
      <c r="D8" s="382"/>
      <c r="E8" s="382"/>
      <c r="F8" s="382"/>
      <c r="G8" s="382"/>
      <c r="H8" s="18"/>
      <c r="I8" s="18"/>
      <c r="J8" s="18"/>
      <c r="K8" s="18"/>
      <c r="L8" s="18"/>
      <c r="M8" s="18"/>
      <c r="N8" s="18"/>
    </row>
    <row r="9" spans="1:1032" s="28" customFormat="1" ht="54.75" customHeight="1" thickTop="1" thickBot="1" x14ac:dyDescent="0.35">
      <c r="A9" s="20" t="s">
        <v>6</v>
      </c>
      <c r="B9" s="21" t="s">
        <v>7</v>
      </c>
      <c r="C9" s="21" t="s">
        <v>8</v>
      </c>
      <c r="D9" s="21" t="s">
        <v>9</v>
      </c>
      <c r="E9" s="22" t="s">
        <v>10</v>
      </c>
      <c r="F9" s="21" t="s">
        <v>11</v>
      </c>
      <c r="G9" s="23" t="s">
        <v>12</v>
      </c>
      <c r="H9" s="24"/>
      <c r="I9" s="24"/>
      <c r="J9" s="24"/>
      <c r="K9" s="24"/>
      <c r="L9" s="24"/>
      <c r="M9" s="24"/>
      <c r="N9" s="24"/>
      <c r="O9" s="25"/>
      <c r="P9" s="26"/>
      <c r="Q9" s="25"/>
      <c r="R9" s="27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  <c r="MI9" s="25"/>
      <c r="MJ9" s="25"/>
      <c r="MK9" s="25"/>
      <c r="ML9" s="25"/>
      <c r="MM9" s="25"/>
      <c r="MN9" s="25"/>
      <c r="MO9" s="25"/>
      <c r="MP9" s="25"/>
      <c r="MQ9" s="25"/>
      <c r="MR9" s="25"/>
      <c r="MS9" s="25"/>
      <c r="MT9" s="25"/>
      <c r="MU9" s="25"/>
      <c r="MV9" s="25"/>
      <c r="MW9" s="25"/>
      <c r="MX9" s="25"/>
      <c r="MY9" s="25"/>
      <c r="MZ9" s="25"/>
      <c r="NA9" s="25"/>
      <c r="NB9" s="25"/>
      <c r="NC9" s="25"/>
      <c r="ND9" s="25"/>
      <c r="NE9" s="25"/>
      <c r="NF9" s="25"/>
      <c r="NG9" s="25"/>
      <c r="NH9" s="25"/>
      <c r="NI9" s="25"/>
      <c r="NJ9" s="25"/>
      <c r="NK9" s="25"/>
      <c r="NL9" s="25"/>
      <c r="NM9" s="25"/>
      <c r="NN9" s="25"/>
      <c r="NO9" s="25"/>
      <c r="NP9" s="25"/>
      <c r="NQ9" s="25"/>
      <c r="NR9" s="25"/>
      <c r="NS9" s="25"/>
      <c r="NT9" s="25"/>
      <c r="NU9" s="25"/>
      <c r="NV9" s="25"/>
      <c r="NW9" s="25"/>
      <c r="NX9" s="25"/>
      <c r="NY9" s="25"/>
      <c r="NZ9" s="25"/>
      <c r="OA9" s="25"/>
      <c r="OB9" s="25"/>
      <c r="OC9" s="25"/>
      <c r="OD9" s="25"/>
      <c r="OE9" s="25"/>
      <c r="OF9" s="25"/>
      <c r="OG9" s="25"/>
      <c r="OH9" s="25"/>
      <c r="OI9" s="25"/>
      <c r="OJ9" s="25"/>
      <c r="OK9" s="25"/>
      <c r="OL9" s="25"/>
      <c r="OM9" s="25"/>
      <c r="ON9" s="25"/>
      <c r="OO9" s="25"/>
      <c r="OP9" s="25"/>
      <c r="OQ9" s="25"/>
      <c r="OR9" s="25"/>
      <c r="OS9" s="25"/>
      <c r="OT9" s="25"/>
      <c r="OU9" s="25"/>
      <c r="OV9" s="25"/>
      <c r="OW9" s="25"/>
      <c r="OX9" s="25"/>
      <c r="OY9" s="25"/>
      <c r="OZ9" s="25"/>
      <c r="PA9" s="25"/>
      <c r="PB9" s="25"/>
      <c r="PC9" s="25"/>
      <c r="PD9" s="25"/>
      <c r="PE9" s="25"/>
      <c r="PF9" s="25"/>
      <c r="PG9" s="25"/>
      <c r="PH9" s="25"/>
      <c r="PI9" s="25"/>
      <c r="PJ9" s="25"/>
      <c r="PK9" s="25"/>
      <c r="PL9" s="25"/>
      <c r="PM9" s="25"/>
      <c r="PN9" s="25"/>
      <c r="PO9" s="25"/>
      <c r="PP9" s="25"/>
      <c r="PQ9" s="25"/>
      <c r="PR9" s="25"/>
      <c r="PS9" s="25"/>
      <c r="PT9" s="25"/>
      <c r="PU9" s="25"/>
      <c r="PV9" s="25"/>
      <c r="PW9" s="25"/>
      <c r="PX9" s="25"/>
      <c r="PY9" s="25"/>
      <c r="PZ9" s="25"/>
      <c r="QA9" s="25"/>
      <c r="QB9" s="25"/>
      <c r="QC9" s="25"/>
      <c r="QD9" s="25"/>
      <c r="QE9" s="25"/>
      <c r="QF9" s="25"/>
      <c r="QG9" s="25"/>
      <c r="QH9" s="25"/>
      <c r="QI9" s="25"/>
      <c r="QJ9" s="25"/>
      <c r="QK9" s="25"/>
      <c r="QL9" s="25"/>
      <c r="QM9" s="25"/>
      <c r="QN9" s="25"/>
      <c r="QO9" s="25"/>
      <c r="QP9" s="25"/>
      <c r="QQ9" s="25"/>
      <c r="QR9" s="25"/>
      <c r="QS9" s="25"/>
      <c r="QT9" s="25"/>
      <c r="QU9" s="25"/>
      <c r="QV9" s="25"/>
      <c r="QW9" s="25"/>
      <c r="QX9" s="25"/>
      <c r="QY9" s="25"/>
      <c r="QZ9" s="25"/>
      <c r="RA9" s="25"/>
      <c r="RB9" s="25"/>
      <c r="RC9" s="25"/>
      <c r="RD9" s="25"/>
      <c r="RE9" s="25"/>
      <c r="RF9" s="25"/>
      <c r="RG9" s="25"/>
      <c r="RH9" s="25"/>
      <c r="RI9" s="25"/>
      <c r="RJ9" s="25"/>
      <c r="RK9" s="25"/>
      <c r="RL9" s="25"/>
      <c r="RM9" s="25"/>
      <c r="RN9" s="25"/>
      <c r="RO9" s="25"/>
      <c r="RP9" s="25"/>
      <c r="RQ9" s="25"/>
      <c r="RR9" s="25"/>
      <c r="RS9" s="25"/>
      <c r="RT9" s="25"/>
      <c r="RU9" s="25"/>
      <c r="RV9" s="25"/>
      <c r="RW9" s="25"/>
      <c r="RX9" s="25"/>
      <c r="RY9" s="25"/>
      <c r="RZ9" s="25"/>
      <c r="SA9" s="25"/>
      <c r="SB9" s="25"/>
      <c r="SC9" s="25"/>
      <c r="SD9" s="25"/>
      <c r="SE9" s="25"/>
      <c r="SF9" s="25"/>
      <c r="SG9" s="25"/>
      <c r="SH9" s="25"/>
      <c r="SI9" s="25"/>
      <c r="SJ9" s="25"/>
      <c r="SK9" s="25"/>
      <c r="SL9" s="25"/>
      <c r="SM9" s="25"/>
      <c r="SN9" s="25"/>
      <c r="SO9" s="25"/>
      <c r="SP9" s="25"/>
      <c r="SQ9" s="25"/>
      <c r="SR9" s="25"/>
      <c r="SS9" s="25"/>
      <c r="ST9" s="25"/>
      <c r="SU9" s="25"/>
      <c r="SV9" s="25"/>
      <c r="SW9" s="25"/>
      <c r="SX9" s="25"/>
      <c r="SY9" s="25"/>
      <c r="SZ9" s="25"/>
      <c r="TA9" s="25"/>
      <c r="TB9" s="25"/>
      <c r="TC9" s="25"/>
      <c r="TD9" s="25"/>
      <c r="TE9" s="25"/>
      <c r="TF9" s="25"/>
      <c r="TG9" s="25"/>
      <c r="TH9" s="25"/>
      <c r="TI9" s="25"/>
      <c r="TJ9" s="25"/>
      <c r="TK9" s="25"/>
      <c r="TL9" s="25"/>
      <c r="TM9" s="25"/>
      <c r="TN9" s="25"/>
      <c r="TO9" s="25"/>
      <c r="TP9" s="25"/>
      <c r="TQ9" s="25"/>
      <c r="TR9" s="25"/>
      <c r="TS9" s="25"/>
      <c r="TT9" s="25"/>
      <c r="TU9" s="25"/>
      <c r="TV9" s="25"/>
      <c r="TW9" s="25"/>
      <c r="TX9" s="25"/>
      <c r="TY9" s="25"/>
      <c r="TZ9" s="25"/>
      <c r="UA9" s="25"/>
      <c r="UB9" s="25"/>
      <c r="UC9" s="25"/>
      <c r="UD9" s="25"/>
      <c r="UE9" s="25"/>
      <c r="UF9" s="25"/>
      <c r="UG9" s="25"/>
      <c r="UH9" s="25"/>
      <c r="UI9" s="25"/>
      <c r="UJ9" s="25"/>
      <c r="UK9" s="25"/>
      <c r="UL9" s="25"/>
      <c r="UM9" s="25"/>
      <c r="UN9" s="25"/>
      <c r="UO9" s="25"/>
      <c r="UP9" s="25"/>
      <c r="UQ9" s="25"/>
      <c r="UR9" s="25"/>
      <c r="US9" s="25"/>
      <c r="UT9" s="25"/>
      <c r="UU9" s="25"/>
      <c r="UV9" s="25"/>
      <c r="UW9" s="25"/>
      <c r="UX9" s="25"/>
      <c r="UY9" s="25"/>
      <c r="UZ9" s="25"/>
      <c r="VA9" s="25"/>
      <c r="VB9" s="25"/>
      <c r="VC9" s="25"/>
      <c r="VD9" s="25"/>
      <c r="VE9" s="25"/>
      <c r="VF9" s="25"/>
      <c r="VG9" s="25"/>
      <c r="VH9" s="25"/>
      <c r="VI9" s="25"/>
      <c r="VJ9" s="25"/>
      <c r="VK9" s="25"/>
      <c r="VL9" s="25"/>
      <c r="VM9" s="25"/>
      <c r="VN9" s="25"/>
      <c r="VO9" s="25"/>
      <c r="VP9" s="25"/>
      <c r="VQ9" s="25"/>
      <c r="VR9" s="25"/>
      <c r="VS9" s="25"/>
      <c r="VT9" s="25"/>
      <c r="VU9" s="25"/>
      <c r="VV9" s="25"/>
      <c r="VW9" s="25"/>
      <c r="VX9" s="25"/>
      <c r="VY9" s="25"/>
      <c r="VZ9" s="25"/>
      <c r="WA9" s="25"/>
      <c r="WB9" s="25"/>
      <c r="WC9" s="25"/>
      <c r="WD9" s="25"/>
      <c r="WE9" s="25"/>
      <c r="WF9" s="25"/>
      <c r="WG9" s="25"/>
      <c r="WH9" s="25"/>
      <c r="WI9" s="25"/>
      <c r="WJ9" s="25"/>
      <c r="WK9" s="25"/>
      <c r="WL9" s="25"/>
      <c r="WM9" s="25"/>
      <c r="WN9" s="25"/>
      <c r="WO9" s="25"/>
      <c r="WP9" s="25"/>
      <c r="WQ9" s="25"/>
      <c r="WR9" s="25"/>
      <c r="WS9" s="25"/>
      <c r="WT9" s="25"/>
      <c r="WU9" s="25"/>
      <c r="WV9" s="25"/>
      <c r="WW9" s="25"/>
      <c r="WX9" s="25"/>
      <c r="WY9" s="25"/>
      <c r="WZ9" s="25"/>
      <c r="XA9" s="25"/>
      <c r="XB9" s="25"/>
      <c r="XC9" s="25"/>
      <c r="XD9" s="25"/>
      <c r="XE9" s="25"/>
      <c r="XF9" s="25"/>
      <c r="XG9" s="25"/>
      <c r="XH9" s="25"/>
      <c r="XI9" s="25"/>
      <c r="XJ9" s="25"/>
      <c r="XK9" s="25"/>
      <c r="XL9" s="25"/>
      <c r="XM9" s="25"/>
      <c r="XN9" s="25"/>
      <c r="XO9" s="25"/>
      <c r="XP9" s="25"/>
      <c r="XQ9" s="25"/>
      <c r="XR9" s="25"/>
      <c r="XS9" s="25"/>
      <c r="XT9" s="25"/>
      <c r="XU9" s="25"/>
      <c r="XV9" s="25"/>
      <c r="XW9" s="25"/>
      <c r="XX9" s="25"/>
      <c r="XY9" s="25"/>
      <c r="XZ9" s="25"/>
      <c r="YA9" s="25"/>
      <c r="YB9" s="25"/>
      <c r="YC9" s="25"/>
      <c r="YD9" s="25"/>
      <c r="YE9" s="25"/>
      <c r="YF9" s="25"/>
      <c r="YG9" s="25"/>
      <c r="YH9" s="25"/>
      <c r="YI9" s="25"/>
      <c r="YJ9" s="25"/>
      <c r="YK9" s="25"/>
      <c r="YL9" s="25"/>
      <c r="YM9" s="25"/>
      <c r="YN9" s="25"/>
      <c r="YO9" s="25"/>
      <c r="YP9" s="25"/>
      <c r="YQ9" s="25"/>
      <c r="YR9" s="25"/>
      <c r="YS9" s="25"/>
      <c r="YT9" s="25"/>
      <c r="YU9" s="25"/>
      <c r="YV9" s="25"/>
      <c r="YW9" s="25"/>
      <c r="YX9" s="25"/>
      <c r="YY9" s="25"/>
      <c r="YZ9" s="25"/>
      <c r="ZA9" s="25"/>
      <c r="ZB9" s="25"/>
      <c r="ZC9" s="25"/>
      <c r="ZD9" s="25"/>
      <c r="ZE9" s="25"/>
      <c r="ZF9" s="25"/>
      <c r="ZG9" s="25"/>
      <c r="ZH9" s="25"/>
      <c r="ZI9" s="25"/>
      <c r="ZJ9" s="25"/>
      <c r="ZK9" s="25"/>
      <c r="ZL9" s="25"/>
      <c r="ZM9" s="25"/>
      <c r="ZN9" s="25"/>
      <c r="ZO9" s="25"/>
      <c r="ZP9" s="25"/>
      <c r="ZQ9" s="25"/>
      <c r="ZR9" s="25"/>
      <c r="ZS9" s="25"/>
      <c r="ZT9" s="25"/>
      <c r="ZU9" s="25"/>
      <c r="ZV9" s="25"/>
      <c r="ZW9" s="25"/>
      <c r="ZX9" s="25"/>
      <c r="ZY9" s="25"/>
      <c r="ZZ9" s="25"/>
      <c r="AAA9" s="25"/>
      <c r="AAB9" s="25"/>
      <c r="AAC9" s="25"/>
      <c r="AAD9" s="25"/>
      <c r="AAE9" s="25"/>
      <c r="AAF9" s="25"/>
      <c r="AAG9" s="25"/>
      <c r="AAH9" s="25"/>
      <c r="AAI9" s="25"/>
      <c r="AAJ9" s="25"/>
      <c r="AAK9" s="25"/>
      <c r="AAL9" s="25"/>
      <c r="AAM9" s="25"/>
      <c r="AAN9" s="25"/>
      <c r="AAO9" s="25"/>
      <c r="AAP9" s="25"/>
      <c r="AAQ9" s="25"/>
      <c r="AAR9" s="25"/>
      <c r="AAS9" s="25"/>
      <c r="AAT9" s="25"/>
      <c r="AAU9" s="25"/>
      <c r="AAV9" s="25"/>
      <c r="AAW9" s="25"/>
      <c r="AAX9" s="25"/>
      <c r="AAY9" s="25"/>
      <c r="AAZ9" s="25"/>
      <c r="ABA9" s="25"/>
      <c r="ABB9" s="25"/>
      <c r="ABC9" s="25"/>
      <c r="ABD9" s="25"/>
      <c r="ABE9" s="25"/>
      <c r="ABF9" s="25"/>
      <c r="ABG9" s="25"/>
      <c r="ABH9" s="25"/>
      <c r="ABI9" s="25"/>
      <c r="ABJ9" s="25"/>
      <c r="ABK9" s="25"/>
      <c r="ABL9" s="25"/>
      <c r="ABM9" s="25"/>
      <c r="ABN9" s="25"/>
      <c r="ABO9" s="25"/>
      <c r="ABP9" s="25"/>
      <c r="ABQ9" s="25"/>
      <c r="ABR9" s="25"/>
      <c r="ABS9" s="25"/>
      <c r="ABT9" s="25"/>
      <c r="ABU9" s="25"/>
      <c r="ABV9" s="25"/>
      <c r="ABW9" s="25"/>
      <c r="ABX9" s="25"/>
      <c r="ABY9" s="25"/>
      <c r="ABZ9" s="25"/>
      <c r="ACA9" s="25"/>
      <c r="ACB9" s="25"/>
      <c r="ACC9" s="25"/>
      <c r="ACD9" s="25"/>
      <c r="ACE9" s="25"/>
      <c r="ACF9" s="25"/>
      <c r="ACG9" s="25"/>
      <c r="ACH9" s="25"/>
      <c r="ACI9" s="25"/>
      <c r="ACJ9" s="25"/>
      <c r="ACK9" s="25"/>
      <c r="ACL9" s="25"/>
      <c r="ACM9" s="25"/>
      <c r="ACN9" s="25"/>
      <c r="ACO9" s="25"/>
      <c r="ACP9" s="25"/>
      <c r="ACQ9" s="25"/>
      <c r="ACR9" s="25"/>
      <c r="ACS9" s="25"/>
      <c r="ACT9" s="25"/>
      <c r="ACU9" s="25"/>
      <c r="ACV9" s="25"/>
      <c r="ACW9" s="25"/>
      <c r="ACX9" s="25"/>
      <c r="ACY9" s="25"/>
      <c r="ACZ9" s="25"/>
      <c r="ADA9" s="25"/>
      <c r="ADB9" s="25"/>
      <c r="ADC9" s="25"/>
      <c r="ADD9" s="25"/>
      <c r="ADE9" s="25"/>
      <c r="ADF9" s="25"/>
      <c r="ADG9" s="25"/>
      <c r="ADH9" s="25"/>
      <c r="ADI9" s="25"/>
      <c r="ADJ9" s="25"/>
      <c r="ADK9" s="25"/>
      <c r="ADL9" s="25"/>
      <c r="ADM9" s="25"/>
      <c r="ADN9" s="25"/>
      <c r="ADO9" s="25"/>
      <c r="ADP9" s="25"/>
      <c r="ADQ9" s="25"/>
      <c r="ADR9" s="25"/>
      <c r="ADS9" s="25"/>
      <c r="ADT9" s="25"/>
      <c r="ADU9" s="25"/>
      <c r="ADV9" s="25"/>
      <c r="ADW9" s="25"/>
      <c r="ADX9" s="25"/>
      <c r="ADY9" s="25"/>
      <c r="ADZ9" s="25"/>
      <c r="AEA9" s="25"/>
      <c r="AEB9" s="25"/>
      <c r="AEC9" s="25"/>
      <c r="AED9" s="25"/>
      <c r="AEE9" s="25"/>
      <c r="AEF9" s="25"/>
      <c r="AEG9" s="25"/>
      <c r="AEH9" s="25"/>
      <c r="AEI9" s="25"/>
      <c r="AEJ9" s="25"/>
      <c r="AEK9" s="25"/>
      <c r="AEL9" s="25"/>
      <c r="AEM9" s="25"/>
      <c r="AEN9" s="25"/>
      <c r="AEO9" s="25"/>
      <c r="AEP9" s="25"/>
      <c r="AEQ9" s="25"/>
      <c r="AER9" s="25"/>
      <c r="AES9" s="25"/>
      <c r="AET9" s="25"/>
      <c r="AEU9" s="25"/>
      <c r="AEV9" s="25"/>
      <c r="AEW9" s="25"/>
      <c r="AEX9" s="25"/>
      <c r="AEY9" s="25"/>
      <c r="AEZ9" s="25"/>
      <c r="AFA9" s="25"/>
      <c r="AFB9" s="25"/>
      <c r="AFC9" s="25"/>
      <c r="AFD9" s="25"/>
      <c r="AFE9" s="25"/>
      <c r="AFF9" s="25"/>
      <c r="AFG9" s="25"/>
      <c r="AFH9" s="25"/>
      <c r="AFI9" s="25"/>
      <c r="AFJ9" s="25"/>
      <c r="AFK9" s="25"/>
      <c r="AFL9" s="25"/>
      <c r="AFM9" s="25"/>
      <c r="AFN9" s="25"/>
      <c r="AFO9" s="25"/>
      <c r="AFP9" s="25"/>
      <c r="AFQ9" s="25"/>
      <c r="AFR9" s="25"/>
      <c r="AFS9" s="25"/>
      <c r="AFT9" s="25"/>
      <c r="AFU9" s="25"/>
      <c r="AFV9" s="25"/>
      <c r="AFW9" s="25"/>
      <c r="AFX9" s="25"/>
      <c r="AFY9" s="25"/>
      <c r="AFZ9" s="25"/>
      <c r="AGA9" s="25"/>
      <c r="AGB9" s="25"/>
      <c r="AGC9" s="25"/>
      <c r="AGD9" s="25"/>
      <c r="AGE9" s="25"/>
      <c r="AGF9" s="25"/>
      <c r="AGG9" s="25"/>
      <c r="AGH9" s="25"/>
      <c r="AGI9" s="25"/>
      <c r="AGJ9" s="25"/>
      <c r="AGK9" s="25"/>
      <c r="AGL9" s="25"/>
      <c r="AGM9" s="25"/>
      <c r="AGN9" s="25"/>
      <c r="AGO9" s="25"/>
      <c r="AGP9" s="25"/>
      <c r="AGQ9" s="25"/>
      <c r="AGR9" s="25"/>
      <c r="AGS9" s="25"/>
      <c r="AGT9" s="25"/>
      <c r="AGU9" s="25"/>
      <c r="AGV9" s="25"/>
      <c r="AGW9" s="25"/>
      <c r="AGX9" s="25"/>
      <c r="AGY9" s="25"/>
      <c r="AGZ9" s="25"/>
      <c r="AHA9" s="25"/>
      <c r="AHB9" s="25"/>
      <c r="AHC9" s="25"/>
      <c r="AHD9" s="25"/>
      <c r="AHE9" s="25"/>
      <c r="AHF9" s="25"/>
      <c r="AHG9" s="25"/>
      <c r="AHH9" s="25"/>
      <c r="AHI9" s="25"/>
      <c r="AHJ9" s="25"/>
      <c r="AHK9" s="25"/>
      <c r="AHL9" s="25"/>
      <c r="AHM9" s="25"/>
      <c r="AHN9" s="25"/>
      <c r="AHO9" s="25"/>
      <c r="AHP9" s="25"/>
      <c r="AHQ9" s="25"/>
      <c r="AHR9" s="25"/>
      <c r="AHS9" s="25"/>
      <c r="AHT9" s="25"/>
      <c r="AHU9" s="25"/>
      <c r="AHV9" s="25"/>
      <c r="AHW9" s="25"/>
      <c r="AHX9" s="25"/>
      <c r="AHY9" s="25"/>
      <c r="AHZ9" s="25"/>
      <c r="AIA9" s="25"/>
      <c r="AIB9" s="25"/>
      <c r="AIC9" s="25"/>
      <c r="AID9" s="25"/>
      <c r="AIE9" s="25"/>
      <c r="AIF9" s="25"/>
      <c r="AIG9" s="25"/>
      <c r="AIH9" s="25"/>
      <c r="AII9" s="25"/>
      <c r="AIJ9" s="25"/>
      <c r="AIK9" s="25"/>
      <c r="AIL9" s="25"/>
      <c r="AIM9" s="25"/>
      <c r="AIN9" s="25"/>
      <c r="AIO9" s="25"/>
      <c r="AIP9" s="25"/>
      <c r="AIQ9" s="25"/>
      <c r="AIR9" s="25"/>
      <c r="AIS9" s="25"/>
      <c r="AIT9" s="25"/>
      <c r="AIU9" s="25"/>
      <c r="AIV9" s="25"/>
      <c r="AIW9" s="25"/>
      <c r="AIX9" s="25"/>
      <c r="AIY9" s="25"/>
      <c r="AIZ9" s="25"/>
      <c r="AJA9" s="25"/>
      <c r="AJB9" s="25"/>
      <c r="AJC9" s="25"/>
      <c r="AJD9" s="25"/>
      <c r="AJE9" s="25"/>
      <c r="AJF9" s="25"/>
      <c r="AJG9" s="25"/>
      <c r="AJH9" s="25"/>
      <c r="AJI9" s="25"/>
      <c r="AJJ9" s="25"/>
      <c r="AJK9" s="25"/>
      <c r="AJL9" s="25"/>
      <c r="AJM9" s="25"/>
      <c r="AJN9" s="25"/>
      <c r="AJO9" s="25"/>
      <c r="AJP9" s="25"/>
      <c r="AJQ9" s="25"/>
      <c r="AJR9" s="25"/>
      <c r="AJS9" s="25"/>
      <c r="AJT9" s="25"/>
      <c r="AJU9" s="25"/>
      <c r="AJV9" s="25"/>
      <c r="AJW9" s="25"/>
      <c r="AJX9" s="25"/>
      <c r="AJY9" s="25"/>
      <c r="AJZ9" s="25"/>
      <c r="AKA9" s="25"/>
      <c r="AKB9" s="25"/>
      <c r="AKC9" s="25"/>
      <c r="AKD9" s="25"/>
      <c r="AKE9" s="25"/>
      <c r="AKF9" s="25"/>
      <c r="AKG9" s="25"/>
      <c r="AKH9" s="25"/>
      <c r="AKI9" s="25"/>
      <c r="AKJ9" s="25"/>
      <c r="AKK9" s="25"/>
      <c r="AKL9" s="25"/>
      <c r="AKM9" s="25"/>
      <c r="AKN9" s="25"/>
      <c r="AKO9" s="25"/>
      <c r="AKP9" s="25"/>
      <c r="AKQ9" s="25"/>
      <c r="AKR9" s="25"/>
      <c r="AKS9" s="25"/>
      <c r="AKT9" s="25"/>
      <c r="AKU9" s="25"/>
      <c r="AKV9" s="25"/>
      <c r="AKW9" s="25"/>
      <c r="AKX9" s="25"/>
      <c r="AKY9" s="25"/>
      <c r="AKZ9" s="25"/>
      <c r="ALA9" s="25"/>
      <c r="ALB9" s="25"/>
      <c r="ALC9" s="25"/>
      <c r="ALD9" s="25"/>
      <c r="ALE9" s="25"/>
      <c r="ALF9" s="25"/>
      <c r="ALG9" s="25"/>
      <c r="ALH9" s="25"/>
      <c r="ALI9" s="25"/>
      <c r="ALJ9" s="25"/>
      <c r="ALK9" s="25"/>
      <c r="ALL9" s="25"/>
      <c r="ALM9" s="25"/>
      <c r="ALN9" s="25"/>
      <c r="ALO9" s="25"/>
      <c r="ALP9" s="25"/>
      <c r="ALQ9" s="25"/>
      <c r="ALR9" s="25"/>
      <c r="ALS9" s="25"/>
      <c r="ALT9" s="25"/>
      <c r="ALU9" s="25"/>
      <c r="ALV9" s="25"/>
      <c r="ALW9" s="25"/>
      <c r="ALX9" s="25"/>
      <c r="ALY9" s="25"/>
      <c r="ALZ9" s="25"/>
      <c r="AMA9" s="25"/>
      <c r="AMB9" s="25"/>
      <c r="AMC9" s="25"/>
      <c r="AMD9" s="25"/>
      <c r="AME9" s="25"/>
      <c r="AMF9" s="25"/>
      <c r="AMG9" s="25"/>
      <c r="AMH9" s="25"/>
      <c r="AMI9" s="25"/>
      <c r="AMJ9" s="25"/>
      <c r="AMK9" s="25"/>
      <c r="AML9" s="25"/>
      <c r="AMM9" s="25"/>
      <c r="AMN9" s="25"/>
      <c r="AMO9" s="25"/>
      <c r="AMP9" s="25"/>
      <c r="AMQ9" s="25"/>
      <c r="AMR9" s="25"/>
    </row>
    <row r="10" spans="1:1032" ht="17.25" customHeight="1" thickTop="1" x14ac:dyDescent="0.3">
      <c r="A10" s="29"/>
      <c r="B10" s="30"/>
      <c r="C10" s="31"/>
      <c r="D10" s="31"/>
      <c r="E10" s="32"/>
      <c r="F10" s="31"/>
      <c r="G10" s="33"/>
      <c r="H10" s="34"/>
      <c r="I10" s="34"/>
      <c r="J10" s="34"/>
      <c r="K10" s="34"/>
      <c r="L10" s="34"/>
      <c r="M10" s="34"/>
      <c r="N10" s="34"/>
      <c r="P10" s="35"/>
    </row>
    <row r="11" spans="1:1032" s="44" customFormat="1" ht="21.95" customHeight="1" x14ac:dyDescent="0.25">
      <c r="A11" s="36">
        <v>1</v>
      </c>
      <c r="B11" s="37" t="s">
        <v>13</v>
      </c>
      <c r="C11" s="38"/>
      <c r="D11" s="38"/>
      <c r="E11" s="39"/>
      <c r="F11" s="40" t="str">
        <f>IF(ISBLANK(C11),"",ROUND(C11*E11,2))</f>
        <v/>
      </c>
      <c r="G11" s="41"/>
      <c r="H11" s="42"/>
      <c r="I11" s="42"/>
      <c r="J11" s="42"/>
      <c r="K11" s="42"/>
      <c r="L11" s="42"/>
      <c r="M11" s="42"/>
      <c r="N11" s="42"/>
      <c r="O11" s="43"/>
      <c r="P11" s="43"/>
      <c r="Q11" s="43"/>
      <c r="R11" s="43"/>
      <c r="T11" s="43"/>
      <c r="V11" s="45"/>
    </row>
    <row r="12" spans="1:1032" s="44" customFormat="1" ht="23.1" customHeight="1" x14ac:dyDescent="0.25">
      <c r="A12" s="46">
        <f>+A11+0.1</f>
        <v>1.1000000000000001</v>
      </c>
      <c r="B12" s="38" t="s">
        <v>14</v>
      </c>
      <c r="C12" s="47">
        <v>5583.6</v>
      </c>
      <c r="D12" s="48" t="s">
        <v>15</v>
      </c>
      <c r="E12" s="49"/>
      <c r="F12" s="50">
        <f t="shared" ref="F12:F23" si="0">+E12*C12</f>
        <v>0</v>
      </c>
      <c r="G12" s="51"/>
      <c r="H12" s="52"/>
      <c r="I12" s="52"/>
      <c r="J12" s="52"/>
      <c r="K12" s="52"/>
      <c r="L12" s="52"/>
      <c r="M12" s="52"/>
      <c r="N12" s="52"/>
      <c r="O12" s="53">
        <f>+C12+13</f>
        <v>5596.6</v>
      </c>
      <c r="P12" s="43"/>
      <c r="Q12" s="43"/>
      <c r="R12" s="43"/>
      <c r="T12" s="43"/>
      <c r="V12" s="54"/>
    </row>
    <row r="13" spans="1:1032" s="44" customFormat="1" ht="22.5" customHeight="1" x14ac:dyDescent="0.25">
      <c r="A13" s="46">
        <v>1.2</v>
      </c>
      <c r="B13" s="38" t="s">
        <v>16</v>
      </c>
      <c r="C13" s="55">
        <v>1</v>
      </c>
      <c r="D13" s="48" t="s">
        <v>17</v>
      </c>
      <c r="E13" s="39"/>
      <c r="F13" s="50">
        <f t="shared" si="0"/>
        <v>0</v>
      </c>
      <c r="G13" s="51"/>
      <c r="H13" s="52"/>
      <c r="I13" s="52"/>
      <c r="J13" s="52"/>
      <c r="K13" s="52"/>
      <c r="L13" s="52"/>
      <c r="M13" s="52"/>
      <c r="N13" s="52"/>
      <c r="O13" s="43"/>
      <c r="P13" s="43"/>
      <c r="Q13" s="43"/>
      <c r="R13" s="43"/>
      <c r="T13" s="43"/>
      <c r="V13" s="54"/>
    </row>
    <row r="14" spans="1:1032" s="44" customFormat="1" ht="36.75" customHeight="1" x14ac:dyDescent="0.25">
      <c r="A14" s="46">
        <v>1.3</v>
      </c>
      <c r="B14" s="38" t="s">
        <v>18</v>
      </c>
      <c r="C14" s="55">
        <v>1</v>
      </c>
      <c r="D14" s="48" t="s">
        <v>17</v>
      </c>
      <c r="E14" s="39"/>
      <c r="F14" s="50">
        <f t="shared" si="0"/>
        <v>0</v>
      </c>
      <c r="G14" s="51">
        <f>SUM(F12:F14)</f>
        <v>0</v>
      </c>
      <c r="H14" s="52"/>
      <c r="I14" s="52"/>
      <c r="J14" s="52"/>
      <c r="K14" s="52"/>
      <c r="L14" s="52"/>
      <c r="M14" s="52"/>
      <c r="N14" s="52"/>
      <c r="O14" s="43"/>
      <c r="P14" s="43"/>
      <c r="Q14" s="43"/>
      <c r="R14" s="43"/>
      <c r="T14" s="43"/>
      <c r="V14" s="54"/>
    </row>
    <row r="15" spans="1:1032" s="62" customFormat="1" ht="18" x14ac:dyDescent="0.25">
      <c r="A15" s="56"/>
      <c r="B15" s="37"/>
      <c r="C15" s="57"/>
      <c r="D15" s="58"/>
      <c r="E15" s="59"/>
      <c r="F15" s="50"/>
      <c r="G15" s="60"/>
      <c r="H15" s="61"/>
      <c r="I15" s="61"/>
      <c r="J15" s="61"/>
      <c r="K15" s="61"/>
      <c r="L15" s="61"/>
      <c r="M15" s="61"/>
      <c r="N15" s="61"/>
      <c r="O15" s="43"/>
      <c r="P15" s="43"/>
      <c r="Q15" s="43"/>
      <c r="R15" s="43"/>
      <c r="T15" s="43"/>
      <c r="V15" s="45"/>
      <c r="W15" s="45"/>
    </row>
    <row r="16" spans="1:1032" s="44" customFormat="1" ht="40.5" customHeight="1" x14ac:dyDescent="0.2">
      <c r="A16" s="36">
        <v>2</v>
      </c>
      <c r="B16" s="37" t="s">
        <v>19</v>
      </c>
      <c r="C16" s="57"/>
      <c r="D16" s="38"/>
      <c r="E16" s="63"/>
      <c r="F16" s="50"/>
      <c r="G16" s="41"/>
      <c r="H16" s="42"/>
      <c r="I16" s="42"/>
      <c r="J16" s="42"/>
      <c r="K16" s="42"/>
      <c r="L16" s="42"/>
      <c r="M16" s="42"/>
      <c r="N16" s="42"/>
      <c r="O16" s="43"/>
      <c r="P16" s="43"/>
      <c r="Q16" s="43"/>
      <c r="R16" s="43"/>
      <c r="S16" s="13"/>
      <c r="T16" s="43"/>
      <c r="U16" s="13"/>
      <c r="V16" s="5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3"/>
      <c r="NI16" s="13"/>
      <c r="NJ16" s="13"/>
      <c r="NK16" s="13"/>
      <c r="NL16" s="13"/>
      <c r="NM16" s="13"/>
      <c r="NN16" s="13"/>
      <c r="NO16" s="13"/>
      <c r="NP16" s="13"/>
      <c r="NQ16" s="13"/>
      <c r="NR16" s="13"/>
      <c r="NS16" s="13"/>
      <c r="NT16" s="13"/>
      <c r="NU16" s="13"/>
      <c r="NV16" s="13"/>
      <c r="NW16" s="13"/>
      <c r="NX16" s="13"/>
      <c r="NY16" s="13"/>
      <c r="NZ16" s="13"/>
      <c r="OA16" s="13"/>
      <c r="OB16" s="13"/>
      <c r="OC16" s="13"/>
      <c r="OD16" s="13"/>
      <c r="OE16" s="13"/>
      <c r="OF16" s="13"/>
      <c r="OG16" s="13"/>
      <c r="OH16" s="13"/>
      <c r="OI16" s="13"/>
      <c r="OJ16" s="13"/>
      <c r="OK16" s="13"/>
      <c r="OL16" s="13"/>
      <c r="OM16" s="13"/>
      <c r="ON16" s="13"/>
      <c r="OO16" s="13"/>
      <c r="OP16" s="13"/>
      <c r="OQ16" s="13"/>
      <c r="OR16" s="13"/>
      <c r="OS16" s="13"/>
      <c r="OT16" s="13"/>
      <c r="OU16" s="13"/>
      <c r="OV16" s="13"/>
      <c r="OW16" s="13"/>
      <c r="OX16" s="13"/>
      <c r="OY16" s="13"/>
      <c r="OZ16" s="13"/>
      <c r="PA16" s="13"/>
      <c r="PB16" s="13"/>
      <c r="PC16" s="13"/>
      <c r="PD16" s="13"/>
      <c r="PE16" s="13"/>
      <c r="PF16" s="13"/>
      <c r="PG16" s="13"/>
      <c r="PH16" s="13"/>
      <c r="PI16" s="13"/>
      <c r="PJ16" s="13"/>
      <c r="PK16" s="13"/>
      <c r="PL16" s="13"/>
      <c r="PM16" s="13"/>
      <c r="PN16" s="13"/>
      <c r="PO16" s="13"/>
      <c r="PP16" s="13"/>
      <c r="PQ16" s="13"/>
      <c r="PR16" s="13"/>
      <c r="PS16" s="13"/>
      <c r="PT16" s="13"/>
      <c r="PU16" s="13"/>
      <c r="PV16" s="13"/>
      <c r="PW16" s="13"/>
      <c r="PX16" s="13"/>
      <c r="PY16" s="13"/>
      <c r="PZ16" s="13"/>
      <c r="QA16" s="13"/>
      <c r="QB16" s="13"/>
      <c r="QC16" s="13"/>
      <c r="QD16" s="13"/>
      <c r="QE16" s="13"/>
      <c r="QF16" s="13"/>
      <c r="QG16" s="13"/>
      <c r="QH16" s="13"/>
      <c r="QI16" s="13"/>
      <c r="QJ16" s="13"/>
      <c r="QK16" s="13"/>
      <c r="QL16" s="13"/>
      <c r="QM16" s="13"/>
      <c r="QN16" s="13"/>
      <c r="QO16" s="13"/>
      <c r="QP16" s="13"/>
      <c r="QQ16" s="13"/>
      <c r="QR16" s="13"/>
      <c r="QS16" s="13"/>
      <c r="QT16" s="13"/>
      <c r="QU16" s="13"/>
      <c r="QV16" s="13"/>
      <c r="QW16" s="13"/>
      <c r="QX16" s="13"/>
      <c r="QY16" s="13"/>
      <c r="QZ16" s="13"/>
      <c r="RA16" s="13"/>
      <c r="RB16" s="13"/>
      <c r="RC16" s="13"/>
      <c r="RD16" s="13"/>
      <c r="RE16" s="13"/>
      <c r="RF16" s="13"/>
      <c r="RG16" s="13"/>
      <c r="RH16" s="13"/>
      <c r="RI16" s="13"/>
      <c r="RJ16" s="13"/>
      <c r="RK16" s="13"/>
      <c r="RL16" s="13"/>
      <c r="RM16" s="13"/>
      <c r="RN16" s="13"/>
      <c r="RO16" s="13"/>
      <c r="RP16" s="13"/>
      <c r="RQ16" s="13"/>
      <c r="RR16" s="13"/>
      <c r="RS16" s="13"/>
      <c r="RT16" s="13"/>
      <c r="RU16" s="13"/>
      <c r="RV16" s="13"/>
      <c r="RW16" s="13"/>
      <c r="RX16" s="13"/>
      <c r="RY16" s="13"/>
      <c r="RZ16" s="13"/>
      <c r="SA16" s="13"/>
      <c r="SB16" s="13"/>
      <c r="SC16" s="13"/>
      <c r="SD16" s="13"/>
      <c r="SE16" s="13"/>
      <c r="SF16" s="13"/>
      <c r="SG16" s="13"/>
      <c r="SH16" s="13"/>
      <c r="SI16" s="13"/>
      <c r="SJ16" s="13"/>
      <c r="SK16" s="13"/>
      <c r="SL16" s="13"/>
      <c r="SM16" s="13"/>
      <c r="SN16" s="13"/>
      <c r="SO16" s="13"/>
      <c r="SP16" s="13"/>
      <c r="SQ16" s="13"/>
      <c r="SR16" s="13"/>
      <c r="SS16" s="13"/>
      <c r="ST16" s="13"/>
      <c r="SU16" s="13"/>
      <c r="SV16" s="13"/>
      <c r="SW16" s="13"/>
      <c r="SX16" s="13"/>
      <c r="SY16" s="13"/>
      <c r="SZ16" s="13"/>
      <c r="TA16" s="13"/>
      <c r="TB16" s="13"/>
      <c r="TC16" s="13"/>
      <c r="TD16" s="13"/>
      <c r="TE16" s="13"/>
      <c r="TF16" s="13"/>
      <c r="TG16" s="13"/>
      <c r="TH16" s="13"/>
      <c r="TI16" s="13"/>
      <c r="TJ16" s="13"/>
      <c r="TK16" s="13"/>
      <c r="TL16" s="13"/>
      <c r="TM16" s="13"/>
      <c r="TN16" s="13"/>
      <c r="TO16" s="13"/>
      <c r="TP16" s="13"/>
      <c r="TQ16" s="13"/>
      <c r="TR16" s="13"/>
      <c r="TS16" s="13"/>
      <c r="TT16" s="13"/>
      <c r="TU16" s="13"/>
      <c r="TV16" s="13"/>
      <c r="TW16" s="13"/>
      <c r="TX16" s="13"/>
      <c r="TY16" s="13"/>
      <c r="TZ16" s="13"/>
      <c r="UA16" s="13"/>
      <c r="UB16" s="13"/>
      <c r="UC16" s="13"/>
      <c r="UD16" s="13"/>
      <c r="UE16" s="13"/>
      <c r="UF16" s="13"/>
      <c r="UG16" s="13"/>
      <c r="UH16" s="13"/>
      <c r="UI16" s="13"/>
      <c r="UJ16" s="13"/>
      <c r="UK16" s="13"/>
      <c r="UL16" s="13"/>
      <c r="UM16" s="13"/>
      <c r="UN16" s="13"/>
      <c r="UO16" s="13"/>
      <c r="UP16" s="13"/>
      <c r="UQ16" s="13"/>
      <c r="UR16" s="13"/>
      <c r="US16" s="13"/>
      <c r="UT16" s="13"/>
      <c r="UU16" s="13"/>
      <c r="UV16" s="13"/>
      <c r="UW16" s="13"/>
      <c r="UX16" s="13"/>
      <c r="UY16" s="13"/>
      <c r="UZ16" s="13"/>
      <c r="VA16" s="13"/>
      <c r="VB16" s="13"/>
      <c r="VC16" s="13"/>
      <c r="VD16" s="13"/>
      <c r="VE16" s="13"/>
      <c r="VF16" s="13"/>
      <c r="VG16" s="13"/>
      <c r="VH16" s="13"/>
      <c r="VI16" s="13"/>
      <c r="VJ16" s="13"/>
      <c r="VK16" s="13"/>
      <c r="VL16" s="13"/>
      <c r="VM16" s="13"/>
      <c r="VN16" s="13"/>
      <c r="VO16" s="13"/>
      <c r="VP16" s="13"/>
      <c r="VQ16" s="13"/>
      <c r="VR16" s="13"/>
      <c r="VS16" s="13"/>
      <c r="VT16" s="13"/>
      <c r="VU16" s="13"/>
      <c r="VV16" s="13"/>
      <c r="VW16" s="13"/>
      <c r="VX16" s="13"/>
      <c r="VY16" s="13"/>
      <c r="VZ16" s="13"/>
      <c r="WA16" s="13"/>
      <c r="WB16" s="13"/>
      <c r="WC16" s="13"/>
      <c r="WD16" s="13"/>
      <c r="WE16" s="13"/>
      <c r="WF16" s="13"/>
      <c r="WG16" s="13"/>
      <c r="WH16" s="13"/>
      <c r="WI16" s="13"/>
      <c r="WJ16" s="13"/>
      <c r="WK16" s="13"/>
      <c r="WL16" s="13"/>
      <c r="WM16" s="13"/>
      <c r="WN16" s="13"/>
      <c r="WO16" s="13"/>
      <c r="WP16" s="13"/>
      <c r="WQ16" s="13"/>
      <c r="WR16" s="13"/>
      <c r="WS16" s="13"/>
      <c r="WT16" s="13"/>
      <c r="WU16" s="13"/>
      <c r="WV16" s="13"/>
      <c r="WW16" s="13"/>
      <c r="WX16" s="13"/>
      <c r="WY16" s="13"/>
      <c r="WZ16" s="13"/>
      <c r="XA16" s="13"/>
      <c r="XB16" s="13"/>
      <c r="XC16" s="13"/>
      <c r="XD16" s="13"/>
      <c r="XE16" s="13"/>
      <c r="XF16" s="13"/>
      <c r="XG16" s="13"/>
      <c r="XH16" s="13"/>
      <c r="XI16" s="13"/>
      <c r="XJ16" s="13"/>
      <c r="XK16" s="13"/>
      <c r="XL16" s="13"/>
      <c r="XM16" s="13"/>
      <c r="XN16" s="13"/>
      <c r="XO16" s="13"/>
      <c r="XP16" s="13"/>
      <c r="XQ16" s="13"/>
      <c r="XR16" s="13"/>
      <c r="XS16" s="13"/>
      <c r="XT16" s="13"/>
      <c r="XU16" s="13"/>
      <c r="XV16" s="13"/>
      <c r="XW16" s="13"/>
      <c r="XX16" s="13"/>
      <c r="XY16" s="13"/>
      <c r="XZ16" s="13"/>
      <c r="YA16" s="13"/>
      <c r="YB16" s="13"/>
      <c r="YC16" s="13"/>
      <c r="YD16" s="13"/>
      <c r="YE16" s="13"/>
      <c r="YF16" s="13"/>
      <c r="YG16" s="13"/>
      <c r="YH16" s="13"/>
      <c r="YI16" s="13"/>
      <c r="YJ16" s="13"/>
      <c r="YK16" s="13"/>
      <c r="YL16" s="13"/>
      <c r="YM16" s="13"/>
      <c r="YN16" s="13"/>
      <c r="YO16" s="13"/>
      <c r="YP16" s="13"/>
      <c r="YQ16" s="13"/>
      <c r="YR16" s="13"/>
      <c r="YS16" s="13"/>
      <c r="YT16" s="13"/>
      <c r="YU16" s="13"/>
      <c r="YV16" s="13"/>
      <c r="YW16" s="13"/>
      <c r="YX16" s="13"/>
      <c r="YY16" s="13"/>
      <c r="YZ16" s="13"/>
      <c r="ZA16" s="13"/>
      <c r="ZB16" s="13"/>
      <c r="ZC16" s="13"/>
      <c r="ZD16" s="13"/>
      <c r="ZE16" s="13"/>
      <c r="ZF16" s="13"/>
      <c r="ZG16" s="13"/>
      <c r="ZH16" s="13"/>
      <c r="ZI16" s="13"/>
      <c r="ZJ16" s="13"/>
      <c r="ZK16" s="13"/>
      <c r="ZL16" s="13"/>
      <c r="ZM16" s="13"/>
      <c r="ZN16" s="13"/>
      <c r="ZO16" s="13"/>
      <c r="ZP16" s="13"/>
      <c r="ZQ16" s="13"/>
      <c r="ZR16" s="13"/>
      <c r="ZS16" s="13"/>
      <c r="ZT16" s="13"/>
      <c r="ZU16" s="13"/>
      <c r="ZV16" s="13"/>
      <c r="ZW16" s="13"/>
      <c r="ZX16" s="13"/>
      <c r="ZY16" s="13"/>
      <c r="ZZ16" s="13"/>
      <c r="AAA16" s="13"/>
      <c r="AAB16" s="13"/>
      <c r="AAC16" s="13"/>
      <c r="AAD16" s="13"/>
      <c r="AAE16" s="13"/>
      <c r="AAF16" s="13"/>
      <c r="AAG16" s="13"/>
      <c r="AAH16" s="13"/>
      <c r="AAI16" s="13"/>
      <c r="AAJ16" s="13"/>
      <c r="AAK16" s="13"/>
      <c r="AAL16" s="13"/>
      <c r="AAM16" s="13"/>
      <c r="AAN16" s="13"/>
      <c r="AAO16" s="13"/>
      <c r="AAP16" s="13"/>
      <c r="AAQ16" s="13"/>
      <c r="AAR16" s="13"/>
      <c r="AAS16" s="13"/>
      <c r="AAT16" s="13"/>
      <c r="AAU16" s="13"/>
      <c r="AAV16" s="13"/>
      <c r="AAW16" s="13"/>
      <c r="AAX16" s="13"/>
      <c r="AAY16" s="13"/>
      <c r="AAZ16" s="13"/>
      <c r="ABA16" s="13"/>
      <c r="ABB16" s="13"/>
      <c r="ABC16" s="13"/>
      <c r="ABD16" s="13"/>
      <c r="ABE16" s="13"/>
      <c r="ABF16" s="13"/>
      <c r="ABG16" s="13"/>
      <c r="ABH16" s="13"/>
      <c r="ABI16" s="13"/>
      <c r="ABJ16" s="13"/>
      <c r="ABK16" s="13"/>
      <c r="ABL16" s="13"/>
      <c r="ABM16" s="13"/>
      <c r="ABN16" s="13"/>
      <c r="ABO16" s="13"/>
      <c r="ABP16" s="13"/>
      <c r="ABQ16" s="13"/>
      <c r="ABR16" s="13"/>
      <c r="ABS16" s="13"/>
      <c r="ABT16" s="13"/>
      <c r="ABU16" s="13"/>
      <c r="ABV16" s="13"/>
      <c r="ABW16" s="13"/>
      <c r="ABX16" s="13"/>
      <c r="ABY16" s="13"/>
      <c r="ABZ16" s="13"/>
      <c r="ACA16" s="13"/>
      <c r="ACB16" s="13"/>
      <c r="ACC16" s="13"/>
      <c r="ACD16" s="13"/>
      <c r="ACE16" s="13"/>
      <c r="ACF16" s="13"/>
      <c r="ACG16" s="13"/>
      <c r="ACH16" s="13"/>
      <c r="ACI16" s="13"/>
      <c r="ACJ16" s="13"/>
      <c r="ACK16" s="13"/>
      <c r="ACL16" s="13"/>
      <c r="ACM16" s="13"/>
      <c r="ACN16" s="13"/>
      <c r="ACO16" s="13"/>
      <c r="ACP16" s="13"/>
      <c r="ACQ16" s="13"/>
      <c r="ACR16" s="13"/>
      <c r="ACS16" s="13"/>
      <c r="ACT16" s="13"/>
      <c r="ACU16" s="13"/>
      <c r="ACV16" s="13"/>
      <c r="ACW16" s="13"/>
      <c r="ACX16" s="13"/>
      <c r="ACY16" s="13"/>
      <c r="ACZ16" s="13"/>
      <c r="ADA16" s="13"/>
      <c r="ADB16" s="13"/>
      <c r="ADC16" s="13"/>
      <c r="ADD16" s="13"/>
      <c r="ADE16" s="13"/>
      <c r="ADF16" s="13"/>
      <c r="ADG16" s="13"/>
      <c r="ADH16" s="13"/>
      <c r="ADI16" s="13"/>
      <c r="ADJ16" s="13"/>
      <c r="ADK16" s="13"/>
      <c r="ADL16" s="13"/>
      <c r="ADM16" s="13"/>
      <c r="ADN16" s="13"/>
      <c r="ADO16" s="13"/>
      <c r="ADP16" s="13"/>
      <c r="ADQ16" s="13"/>
      <c r="ADR16" s="13"/>
      <c r="ADS16" s="13"/>
      <c r="ADT16" s="13"/>
      <c r="ADU16" s="13"/>
      <c r="ADV16" s="13"/>
      <c r="ADW16" s="13"/>
      <c r="ADX16" s="13"/>
      <c r="ADY16" s="13"/>
      <c r="ADZ16" s="13"/>
      <c r="AEA16" s="13"/>
      <c r="AEB16" s="13"/>
      <c r="AEC16" s="13"/>
      <c r="AED16" s="13"/>
      <c r="AEE16" s="13"/>
      <c r="AEF16" s="13"/>
      <c r="AEG16" s="13"/>
      <c r="AEH16" s="13"/>
      <c r="AEI16" s="13"/>
      <c r="AEJ16" s="13"/>
      <c r="AEK16" s="13"/>
      <c r="AEL16" s="13"/>
      <c r="AEM16" s="13"/>
      <c r="AEN16" s="13"/>
      <c r="AEO16" s="13"/>
      <c r="AEP16" s="13"/>
      <c r="AEQ16" s="13"/>
      <c r="AER16" s="13"/>
      <c r="AES16" s="13"/>
      <c r="AET16" s="13"/>
      <c r="AEU16" s="13"/>
      <c r="AEV16" s="13"/>
      <c r="AEW16" s="13"/>
      <c r="AEX16" s="13"/>
      <c r="AEY16" s="13"/>
      <c r="AEZ16" s="13"/>
      <c r="AFA16" s="13"/>
      <c r="AFB16" s="13"/>
      <c r="AFC16" s="13"/>
      <c r="AFD16" s="13"/>
      <c r="AFE16" s="13"/>
      <c r="AFF16" s="13"/>
      <c r="AFG16" s="13"/>
      <c r="AFH16" s="13"/>
      <c r="AFI16" s="13"/>
      <c r="AFJ16" s="13"/>
      <c r="AFK16" s="13"/>
      <c r="AFL16" s="13"/>
      <c r="AFM16" s="13"/>
      <c r="AFN16" s="13"/>
      <c r="AFO16" s="13"/>
      <c r="AFP16" s="13"/>
      <c r="AFQ16" s="13"/>
      <c r="AFR16" s="13"/>
      <c r="AFS16" s="13"/>
      <c r="AFT16" s="13"/>
      <c r="AFU16" s="13"/>
      <c r="AFV16" s="13"/>
      <c r="AFW16" s="13"/>
      <c r="AFX16" s="13"/>
      <c r="AFY16" s="13"/>
      <c r="AFZ16" s="13"/>
      <c r="AGA16" s="13"/>
      <c r="AGB16" s="13"/>
      <c r="AGC16" s="13"/>
      <c r="AGD16" s="13"/>
      <c r="AGE16" s="13"/>
      <c r="AGF16" s="13"/>
      <c r="AGG16" s="13"/>
      <c r="AGH16" s="13"/>
      <c r="AGI16" s="13"/>
      <c r="AGJ16" s="13"/>
      <c r="AGK16" s="13"/>
      <c r="AGL16" s="13"/>
      <c r="AGM16" s="13"/>
      <c r="AGN16" s="13"/>
      <c r="AGO16" s="13"/>
      <c r="AGP16" s="13"/>
      <c r="AGQ16" s="13"/>
      <c r="AGR16" s="13"/>
      <c r="AGS16" s="13"/>
      <c r="AGT16" s="13"/>
      <c r="AGU16" s="13"/>
      <c r="AGV16" s="13"/>
      <c r="AGW16" s="13"/>
      <c r="AGX16" s="13"/>
      <c r="AGY16" s="13"/>
      <c r="AGZ16" s="13"/>
      <c r="AHA16" s="13"/>
      <c r="AHB16" s="13"/>
      <c r="AHC16" s="13"/>
      <c r="AHD16" s="13"/>
      <c r="AHE16" s="13"/>
      <c r="AHF16" s="13"/>
      <c r="AHG16" s="13"/>
      <c r="AHH16" s="13"/>
      <c r="AHI16" s="13"/>
      <c r="AHJ16" s="13"/>
      <c r="AHK16" s="13"/>
      <c r="AHL16" s="13"/>
      <c r="AHM16" s="13"/>
      <c r="AHN16" s="13"/>
      <c r="AHO16" s="13"/>
      <c r="AHP16" s="13"/>
      <c r="AHQ16" s="13"/>
      <c r="AHR16" s="13"/>
      <c r="AHS16" s="13"/>
      <c r="AHT16" s="13"/>
      <c r="AHU16" s="13"/>
      <c r="AHV16" s="13"/>
      <c r="AHW16" s="13"/>
      <c r="AHX16" s="13"/>
      <c r="AHY16" s="13"/>
      <c r="AHZ16" s="13"/>
      <c r="AIA16" s="13"/>
      <c r="AIB16" s="13"/>
      <c r="AIC16" s="13"/>
      <c r="AID16" s="13"/>
      <c r="AIE16" s="13"/>
      <c r="AIF16" s="13"/>
      <c r="AIG16" s="13"/>
      <c r="AIH16" s="13"/>
      <c r="AII16" s="13"/>
      <c r="AIJ16" s="13"/>
      <c r="AIK16" s="13"/>
      <c r="AIL16" s="13"/>
      <c r="AIM16" s="13"/>
      <c r="AIN16" s="13"/>
      <c r="AIO16" s="13"/>
      <c r="AIP16" s="13"/>
      <c r="AIQ16" s="13"/>
      <c r="AIR16" s="13"/>
      <c r="AIS16" s="13"/>
      <c r="AIT16" s="13"/>
      <c r="AIU16" s="13"/>
      <c r="AIV16" s="13"/>
      <c r="AIW16" s="13"/>
      <c r="AIX16" s="13"/>
      <c r="AIY16" s="13"/>
      <c r="AIZ16" s="13"/>
      <c r="AJA16" s="13"/>
      <c r="AJB16" s="13"/>
      <c r="AJC16" s="13"/>
      <c r="AJD16" s="13"/>
      <c r="AJE16" s="13"/>
      <c r="AJF16" s="13"/>
      <c r="AJG16" s="13"/>
      <c r="AJH16" s="13"/>
      <c r="AJI16" s="13"/>
      <c r="AJJ16" s="13"/>
      <c r="AJK16" s="13"/>
      <c r="AJL16" s="13"/>
      <c r="AJM16" s="13"/>
      <c r="AJN16" s="13"/>
      <c r="AJO16" s="13"/>
      <c r="AJP16" s="13"/>
      <c r="AJQ16" s="13"/>
      <c r="AJR16" s="13"/>
      <c r="AJS16" s="13"/>
      <c r="AJT16" s="13"/>
      <c r="AJU16" s="13"/>
      <c r="AJV16" s="13"/>
      <c r="AJW16" s="13"/>
      <c r="AJX16" s="13"/>
      <c r="AJY16" s="13"/>
      <c r="AJZ16" s="13"/>
      <c r="AKA16" s="13"/>
      <c r="AKB16" s="13"/>
      <c r="AKC16" s="13"/>
      <c r="AKD16" s="13"/>
      <c r="AKE16" s="13"/>
      <c r="AKF16" s="13"/>
      <c r="AKG16" s="13"/>
      <c r="AKH16" s="13"/>
      <c r="AKI16" s="13"/>
      <c r="AKJ16" s="13"/>
      <c r="AKK16" s="13"/>
      <c r="AKL16" s="13"/>
      <c r="AKM16" s="13"/>
      <c r="AKN16" s="13"/>
      <c r="AKO16" s="13"/>
      <c r="AKP16" s="13"/>
      <c r="AKQ16" s="13"/>
      <c r="AKR16" s="13"/>
      <c r="AKS16" s="13"/>
      <c r="AKT16" s="13"/>
      <c r="AKU16" s="13"/>
      <c r="AKV16" s="13"/>
      <c r="AKW16" s="13"/>
      <c r="AKX16" s="13"/>
      <c r="AKY16" s="13"/>
      <c r="AKZ16" s="13"/>
      <c r="ALA16" s="13"/>
      <c r="ALB16" s="13"/>
      <c r="ALC16" s="13"/>
      <c r="ALD16" s="13"/>
      <c r="ALE16" s="13"/>
      <c r="ALF16" s="13"/>
      <c r="ALG16" s="13"/>
      <c r="ALH16" s="13"/>
      <c r="ALI16" s="13"/>
      <c r="ALJ16" s="13"/>
      <c r="ALK16" s="13"/>
      <c r="ALL16" s="13"/>
      <c r="ALM16" s="13"/>
      <c r="ALN16" s="13"/>
      <c r="ALO16" s="13"/>
      <c r="ALP16" s="13"/>
      <c r="ALQ16" s="13"/>
      <c r="ALR16" s="13"/>
      <c r="ALS16" s="13"/>
      <c r="ALT16" s="13"/>
      <c r="ALU16" s="13"/>
      <c r="ALV16" s="13"/>
      <c r="ALW16" s="13"/>
      <c r="ALX16" s="13"/>
      <c r="ALY16" s="13"/>
      <c r="ALZ16" s="13"/>
      <c r="AMA16" s="13"/>
      <c r="AMB16" s="13"/>
      <c r="AMC16" s="13"/>
      <c r="AMD16" s="13"/>
      <c r="AME16" s="13"/>
      <c r="AMF16" s="13"/>
      <c r="AMG16" s="13"/>
      <c r="AMH16" s="13"/>
      <c r="AMI16" s="13"/>
      <c r="AMJ16" s="13"/>
      <c r="AMK16" s="13"/>
      <c r="AML16" s="13"/>
      <c r="AMM16" s="13"/>
      <c r="AMN16" s="13"/>
      <c r="AMO16" s="13"/>
      <c r="AMP16" s="13"/>
      <c r="AMQ16" s="13"/>
      <c r="AMR16" s="13"/>
    </row>
    <row r="17" spans="1:23" s="44" customFormat="1" ht="18" x14ac:dyDescent="0.25">
      <c r="A17" s="46">
        <f>+A16+0.1</f>
        <v>2.1</v>
      </c>
      <c r="B17" s="37" t="s">
        <v>20</v>
      </c>
      <c r="C17" s="57"/>
      <c r="D17" s="48"/>
      <c r="E17" s="63"/>
      <c r="F17" s="50"/>
      <c r="G17" s="41"/>
      <c r="H17" s="42"/>
      <c r="I17" s="42"/>
      <c r="J17" s="42"/>
      <c r="K17" s="42"/>
      <c r="L17" s="42"/>
      <c r="M17" s="42"/>
      <c r="N17" s="42"/>
      <c r="O17" s="43" t="e">
        <f>+#REF!</f>
        <v>#REF!</v>
      </c>
      <c r="P17" s="43"/>
      <c r="Q17" s="43"/>
      <c r="R17" s="43"/>
      <c r="T17" s="43"/>
      <c r="V17" s="54"/>
    </row>
    <row r="18" spans="1:23" s="44" customFormat="1" ht="18" x14ac:dyDescent="0.25">
      <c r="A18" s="46">
        <f t="shared" ref="A18:A24" si="1">+A17+0.1</f>
        <v>2.2000000000000002</v>
      </c>
      <c r="B18" s="64" t="s">
        <v>21</v>
      </c>
      <c r="C18" s="65">
        <v>1675.5</v>
      </c>
      <c r="D18" s="48" t="s">
        <v>22</v>
      </c>
      <c r="E18" s="49"/>
      <c r="F18" s="50">
        <f>+E18*C18</f>
        <v>0</v>
      </c>
      <c r="G18" s="41"/>
      <c r="H18" s="42"/>
      <c r="I18" s="42"/>
      <c r="J18" s="42"/>
      <c r="K18" s="42"/>
      <c r="L18" s="42"/>
      <c r="M18" s="42"/>
      <c r="N18" s="42"/>
      <c r="O18" s="43" t="e">
        <f>SUM(O17)*0.2</f>
        <v>#REF!</v>
      </c>
      <c r="P18" s="66"/>
      <c r="Q18" s="67"/>
      <c r="R18" s="43"/>
      <c r="V18" s="54"/>
    </row>
    <row r="19" spans="1:23" s="44" customFormat="1" ht="33" x14ac:dyDescent="0.25">
      <c r="A19" s="46">
        <f t="shared" si="1"/>
        <v>2.3000000000000003</v>
      </c>
      <c r="B19" s="64" t="s">
        <v>23</v>
      </c>
      <c r="C19" s="65">
        <v>6702</v>
      </c>
      <c r="D19" s="48" t="s">
        <v>22</v>
      </c>
      <c r="E19" s="49"/>
      <c r="F19" s="50">
        <f t="shared" si="0"/>
        <v>0</v>
      </c>
      <c r="G19" s="41"/>
      <c r="H19" s="42"/>
      <c r="I19" s="42"/>
      <c r="J19" s="42"/>
      <c r="K19" s="42"/>
      <c r="L19" s="42"/>
      <c r="M19" s="42"/>
      <c r="N19" s="42"/>
      <c r="O19" s="43" t="e">
        <f>SUM(O17)*0.8</f>
        <v>#REF!</v>
      </c>
      <c r="P19" s="66"/>
      <c r="Q19" s="66"/>
      <c r="R19" s="43"/>
      <c r="T19" s="43"/>
      <c r="V19" s="45"/>
      <c r="W19" s="45"/>
    </row>
    <row r="20" spans="1:23" s="44" customFormat="1" ht="18" x14ac:dyDescent="0.25">
      <c r="A20" s="46">
        <f t="shared" si="1"/>
        <v>2.4000000000000004</v>
      </c>
      <c r="B20" s="38" t="s">
        <v>24</v>
      </c>
      <c r="C20" s="65">
        <v>837.26</v>
      </c>
      <c r="D20" s="48" t="s">
        <v>22</v>
      </c>
      <c r="E20" s="68"/>
      <c r="F20" s="50">
        <f t="shared" si="0"/>
        <v>0</v>
      </c>
      <c r="G20" s="51"/>
      <c r="H20" s="52"/>
      <c r="I20" s="52"/>
      <c r="J20" s="52"/>
      <c r="K20" s="52"/>
      <c r="L20" s="52"/>
      <c r="M20" s="52"/>
      <c r="N20" s="52"/>
      <c r="O20" s="43" t="e">
        <f>+#REF!</f>
        <v>#REF!</v>
      </c>
      <c r="P20" s="66"/>
      <c r="Q20" s="67"/>
      <c r="R20" s="69"/>
      <c r="V20" s="45"/>
      <c r="W20" s="70"/>
    </row>
    <row r="21" spans="1:23" s="44" customFormat="1" ht="18" x14ac:dyDescent="0.25">
      <c r="A21" s="46">
        <f t="shared" si="1"/>
        <v>2.5000000000000004</v>
      </c>
      <c r="B21" s="38" t="s">
        <v>25</v>
      </c>
      <c r="C21" s="47">
        <v>6815.73</v>
      </c>
      <c r="D21" s="48" t="s">
        <v>22</v>
      </c>
      <c r="E21" s="68"/>
      <c r="F21" s="50">
        <f t="shared" si="0"/>
        <v>0</v>
      </c>
      <c r="G21" s="51"/>
      <c r="H21" s="52"/>
      <c r="I21" s="52"/>
      <c r="J21" s="52"/>
      <c r="K21" s="52"/>
      <c r="L21" s="52"/>
      <c r="M21" s="52"/>
      <c r="N21" s="52"/>
      <c r="O21" s="43" t="e">
        <f>+#REF!</f>
        <v>#REF!</v>
      </c>
      <c r="P21" s="71"/>
      <c r="Q21" s="67"/>
      <c r="R21" s="69"/>
      <c r="V21" s="72"/>
    </row>
    <row r="22" spans="1:23" s="44" customFormat="1" ht="18" x14ac:dyDescent="0.25">
      <c r="A22" s="46">
        <f t="shared" si="1"/>
        <v>2.6000000000000005</v>
      </c>
      <c r="B22" s="38" t="s">
        <v>26</v>
      </c>
      <c r="C22" s="47">
        <v>6815.73</v>
      </c>
      <c r="D22" s="48" t="s">
        <v>22</v>
      </c>
      <c r="E22" s="73"/>
      <c r="F22" s="50">
        <f t="shared" si="0"/>
        <v>0</v>
      </c>
      <c r="G22" s="51"/>
      <c r="H22" s="52"/>
      <c r="I22" s="52"/>
      <c r="J22" s="52"/>
      <c r="K22" s="52"/>
      <c r="L22" s="52"/>
      <c r="M22" s="52"/>
      <c r="N22" s="52"/>
      <c r="O22" s="43" t="e">
        <f>+#REF!</f>
        <v>#REF!</v>
      </c>
      <c r="P22" s="71"/>
      <c r="Q22" s="67"/>
      <c r="R22" s="69"/>
      <c r="V22" s="72"/>
    </row>
    <row r="23" spans="1:23" s="77" customFormat="1" ht="18" x14ac:dyDescent="0.25">
      <c r="A23" s="46">
        <f t="shared" si="1"/>
        <v>2.7000000000000006</v>
      </c>
      <c r="B23" s="38" t="s">
        <v>27</v>
      </c>
      <c r="C23" s="65">
        <v>10471.879999999999</v>
      </c>
      <c r="D23" s="48" t="s">
        <v>22</v>
      </c>
      <c r="E23" s="68"/>
      <c r="F23" s="50">
        <f t="shared" si="0"/>
        <v>0</v>
      </c>
      <c r="G23" s="51"/>
      <c r="H23" s="52"/>
      <c r="I23" s="52"/>
      <c r="J23" s="52"/>
      <c r="K23" s="52"/>
      <c r="L23" s="52"/>
      <c r="M23" s="52"/>
      <c r="N23" s="52"/>
      <c r="O23" s="43" t="e">
        <f>+#REF!</f>
        <v>#REF!</v>
      </c>
      <c r="P23" s="74" t="e">
        <f>SUM(O17)*1.25</f>
        <v>#REF!</v>
      </c>
      <c r="Q23" s="75"/>
      <c r="R23" s="76"/>
      <c r="S23" s="77" t="s">
        <v>28</v>
      </c>
      <c r="V23" s="78"/>
    </row>
    <row r="24" spans="1:23" s="14" customFormat="1" ht="33" x14ac:dyDescent="0.3">
      <c r="A24" s="46">
        <f t="shared" si="1"/>
        <v>2.8000000000000007</v>
      </c>
      <c r="B24" s="38" t="s">
        <v>29</v>
      </c>
      <c r="C24" s="65">
        <v>1</v>
      </c>
      <c r="D24" s="48" t="s">
        <v>17</v>
      </c>
      <c r="E24" s="68"/>
      <c r="F24" s="50">
        <f>IF(C24="","",ROUND(C24*E24,2))</f>
        <v>0</v>
      </c>
      <c r="G24" s="79">
        <f>SUM(F18:F24)</f>
        <v>0</v>
      </c>
      <c r="H24" s="80"/>
      <c r="I24" s="80"/>
      <c r="J24" s="80"/>
      <c r="K24" s="80"/>
      <c r="L24" s="80"/>
      <c r="M24" s="80"/>
      <c r="N24" s="80"/>
      <c r="O24" s="81">
        <f>SUM(O12)*2</f>
        <v>11193.2</v>
      </c>
      <c r="P24" s="82">
        <v>63.4</v>
      </c>
      <c r="Q24" s="83">
        <f>+O24*P24</f>
        <v>709648.88</v>
      </c>
      <c r="S24" s="84"/>
      <c r="T24" s="85"/>
      <c r="U24" s="3"/>
      <c r="V24" s="86"/>
    </row>
    <row r="25" spans="1:23" s="77" customFormat="1" ht="18" x14ac:dyDescent="0.25">
      <c r="A25" s="87"/>
      <c r="B25" s="88"/>
      <c r="C25" s="89"/>
      <c r="D25" s="90"/>
      <c r="E25" s="91"/>
      <c r="F25" s="92"/>
      <c r="G25" s="93"/>
      <c r="H25" s="94"/>
      <c r="I25" s="94"/>
      <c r="J25" s="94"/>
      <c r="K25" s="94"/>
      <c r="L25" s="94"/>
      <c r="M25" s="94"/>
      <c r="N25" s="94"/>
      <c r="O25" s="43"/>
      <c r="P25" s="74"/>
      <c r="Q25" s="75"/>
      <c r="R25" s="76"/>
      <c r="V25" s="78"/>
    </row>
    <row r="26" spans="1:23" s="100" customFormat="1" ht="18" x14ac:dyDescent="0.25">
      <c r="A26" s="36">
        <f>A16+1</f>
        <v>3</v>
      </c>
      <c r="B26" s="95" t="s">
        <v>30</v>
      </c>
      <c r="C26" s="57"/>
      <c r="D26" s="48"/>
      <c r="E26" s="63"/>
      <c r="F26" s="96"/>
      <c r="G26" s="51"/>
      <c r="H26" s="52"/>
      <c r="I26" s="52"/>
      <c r="J26" s="52"/>
      <c r="K26" s="52"/>
      <c r="L26" s="52"/>
      <c r="M26" s="52"/>
      <c r="N26" s="52"/>
      <c r="O26" s="97"/>
      <c r="P26" s="98"/>
      <c r="Q26" s="97"/>
      <c r="R26" s="99"/>
    </row>
    <row r="27" spans="1:23" s="100" customFormat="1" ht="18" x14ac:dyDescent="0.25">
      <c r="A27" s="46">
        <f>+A26+0.1</f>
        <v>3.1</v>
      </c>
      <c r="B27" s="95" t="s">
        <v>31</v>
      </c>
      <c r="C27" s="88"/>
      <c r="D27" s="101"/>
      <c r="E27" s="102"/>
      <c r="F27" s="96"/>
      <c r="G27" s="51"/>
      <c r="H27" s="52"/>
      <c r="I27" s="52"/>
      <c r="J27" s="52"/>
      <c r="K27" s="52"/>
      <c r="L27" s="52"/>
      <c r="M27" s="52"/>
      <c r="N27" s="52"/>
      <c r="O27" s="97"/>
      <c r="P27" s="98"/>
      <c r="Q27" s="97"/>
      <c r="R27" s="99"/>
    </row>
    <row r="28" spans="1:23" s="44" customFormat="1" ht="18" x14ac:dyDescent="0.25">
      <c r="A28" s="103" t="s">
        <v>32</v>
      </c>
      <c r="B28" s="104" t="s">
        <v>33</v>
      </c>
      <c r="C28" s="65">
        <v>5813</v>
      </c>
      <c r="D28" s="105" t="s">
        <v>15</v>
      </c>
      <c r="E28" s="68"/>
      <c r="F28" s="50">
        <f t="shared" ref="F28:F30" si="2">+E28*C28</f>
        <v>0</v>
      </c>
      <c r="G28" s="51"/>
      <c r="H28" s="52"/>
      <c r="I28" s="52"/>
      <c r="J28" s="52"/>
      <c r="K28" s="52"/>
      <c r="L28" s="52"/>
      <c r="M28" s="52"/>
      <c r="N28" s="52"/>
      <c r="O28" s="106">
        <v>5751.09</v>
      </c>
      <c r="P28" s="72"/>
      <c r="Q28" s="67"/>
      <c r="R28" s="69"/>
    </row>
    <row r="29" spans="1:23" s="44" customFormat="1" ht="18" x14ac:dyDescent="0.25">
      <c r="A29" s="103" t="s">
        <v>34</v>
      </c>
      <c r="B29" s="104" t="s">
        <v>35</v>
      </c>
      <c r="C29" s="65">
        <v>59.14</v>
      </c>
      <c r="D29" s="105" t="s">
        <v>15</v>
      </c>
      <c r="E29" s="68"/>
      <c r="F29" s="50">
        <f t="shared" si="2"/>
        <v>0</v>
      </c>
      <c r="G29" s="51"/>
      <c r="H29" s="52"/>
      <c r="I29" s="52"/>
      <c r="J29" s="52"/>
      <c r="K29" s="52"/>
      <c r="L29" s="52"/>
      <c r="M29" s="52"/>
      <c r="N29" s="52"/>
      <c r="O29" s="106"/>
      <c r="P29" s="72"/>
      <c r="Q29" s="67"/>
      <c r="R29" s="69"/>
    </row>
    <row r="30" spans="1:23" s="44" customFormat="1" ht="18" x14ac:dyDescent="0.25">
      <c r="A30" s="103" t="s">
        <v>36</v>
      </c>
      <c r="B30" s="104" t="s">
        <v>37</v>
      </c>
      <c r="C30" s="65">
        <v>10</v>
      </c>
      <c r="D30" s="105" t="s">
        <v>15</v>
      </c>
      <c r="E30" s="68"/>
      <c r="F30" s="50">
        <f t="shared" si="2"/>
        <v>0</v>
      </c>
      <c r="G30" s="51"/>
      <c r="H30" s="52"/>
      <c r="I30" s="52"/>
      <c r="J30" s="52"/>
      <c r="K30" s="52"/>
      <c r="L30" s="52"/>
      <c r="M30" s="52"/>
      <c r="N30" s="52"/>
      <c r="O30" s="106">
        <v>5751.09</v>
      </c>
      <c r="P30" s="72"/>
      <c r="Q30" s="67"/>
      <c r="R30" s="69"/>
    </row>
    <row r="31" spans="1:23" s="116" customFormat="1" ht="20.25" x14ac:dyDescent="0.25">
      <c r="A31" s="36">
        <v>3.2</v>
      </c>
      <c r="B31" s="95" t="s">
        <v>38</v>
      </c>
      <c r="C31" s="107"/>
      <c r="D31" s="108"/>
      <c r="E31" s="109"/>
      <c r="F31" s="50"/>
      <c r="G31" s="110"/>
      <c r="H31" s="111"/>
      <c r="I31" s="111"/>
      <c r="J31" s="111"/>
      <c r="K31" s="111"/>
      <c r="L31" s="111"/>
      <c r="M31" s="111"/>
      <c r="N31" s="111"/>
      <c r="O31" s="112"/>
      <c r="P31" s="113"/>
      <c r="Q31" s="113"/>
      <c r="R31" s="114"/>
      <c r="S31" s="115"/>
    </row>
    <row r="32" spans="1:23" s="116" customFormat="1" ht="20.25" hidden="1" x14ac:dyDescent="0.25">
      <c r="A32" s="117" t="s">
        <v>39</v>
      </c>
      <c r="B32" s="118" t="s">
        <v>40</v>
      </c>
      <c r="C32" s="47">
        <v>1</v>
      </c>
      <c r="D32" s="101" t="s">
        <v>41</v>
      </c>
      <c r="E32" s="119"/>
      <c r="F32" s="50">
        <f t="shared" ref="F32:F66" si="3">+E32*C32</f>
        <v>0</v>
      </c>
      <c r="G32" s="51"/>
      <c r="H32" s="52"/>
      <c r="I32" s="52"/>
      <c r="J32" s="52"/>
      <c r="K32" s="52"/>
      <c r="L32" s="52"/>
      <c r="M32" s="52"/>
      <c r="N32" s="52"/>
      <c r="O32" s="112"/>
      <c r="P32" s="113"/>
      <c r="Q32" s="113"/>
      <c r="R32" s="114"/>
      <c r="S32" s="115"/>
    </row>
    <row r="33" spans="1:19" s="116" customFormat="1" ht="20.25" hidden="1" x14ac:dyDescent="0.25">
      <c r="A33" s="117" t="s">
        <v>42</v>
      </c>
      <c r="B33" s="118" t="s">
        <v>43</v>
      </c>
      <c r="C33" s="47">
        <v>1</v>
      </c>
      <c r="D33" s="101" t="s">
        <v>41</v>
      </c>
      <c r="E33" s="119"/>
      <c r="F33" s="50">
        <f t="shared" si="3"/>
        <v>0</v>
      </c>
      <c r="G33" s="51"/>
      <c r="H33" s="52"/>
      <c r="I33" s="52"/>
      <c r="J33" s="52"/>
      <c r="K33" s="52"/>
      <c r="L33" s="52"/>
      <c r="M33" s="52"/>
      <c r="N33" s="52"/>
      <c r="O33" s="112"/>
      <c r="Q33" s="113"/>
      <c r="R33" s="114"/>
      <c r="S33" s="115"/>
    </row>
    <row r="34" spans="1:19" s="116" customFormat="1" ht="20.25" hidden="1" x14ac:dyDescent="0.25">
      <c r="A34" s="117" t="s">
        <v>44</v>
      </c>
      <c r="B34" s="118" t="s">
        <v>45</v>
      </c>
      <c r="C34" s="47">
        <v>2</v>
      </c>
      <c r="D34" s="101" t="s">
        <v>41</v>
      </c>
      <c r="E34" s="119"/>
      <c r="F34" s="50">
        <f t="shared" si="3"/>
        <v>0</v>
      </c>
      <c r="G34" s="51"/>
      <c r="H34" s="52"/>
      <c r="I34" s="52"/>
      <c r="J34" s="52"/>
      <c r="K34" s="52"/>
      <c r="L34" s="52"/>
      <c r="M34" s="52"/>
      <c r="N34" s="52"/>
      <c r="O34" s="112"/>
      <c r="P34" s="113"/>
      <c r="Q34" s="113"/>
      <c r="R34" s="114"/>
      <c r="S34" s="115"/>
    </row>
    <row r="35" spans="1:19" s="116" customFormat="1" ht="20.25" hidden="1" x14ac:dyDescent="0.25">
      <c r="A35" s="117" t="s">
        <v>46</v>
      </c>
      <c r="B35" s="118" t="s">
        <v>47</v>
      </c>
      <c r="C35" s="47">
        <v>2</v>
      </c>
      <c r="D35" s="101" t="s">
        <v>41</v>
      </c>
      <c r="E35" s="119"/>
      <c r="F35" s="50">
        <f t="shared" si="3"/>
        <v>0</v>
      </c>
      <c r="G35" s="51"/>
      <c r="H35" s="52"/>
      <c r="I35" s="52"/>
      <c r="J35" s="52"/>
      <c r="K35" s="52"/>
      <c r="L35" s="52"/>
      <c r="M35" s="52"/>
      <c r="N35" s="52"/>
      <c r="O35" s="112"/>
      <c r="Q35" s="113"/>
      <c r="R35" s="114"/>
      <c r="S35" s="115"/>
    </row>
    <row r="36" spans="1:19" s="116" customFormat="1" ht="20.25" hidden="1" x14ac:dyDescent="0.25">
      <c r="A36" s="117" t="s">
        <v>48</v>
      </c>
      <c r="B36" s="118" t="s">
        <v>49</v>
      </c>
      <c r="C36" s="47">
        <v>6</v>
      </c>
      <c r="D36" s="101" t="s">
        <v>41</v>
      </c>
      <c r="E36" s="119"/>
      <c r="F36" s="50">
        <f t="shared" si="3"/>
        <v>0</v>
      </c>
      <c r="G36" s="51"/>
      <c r="H36" s="52"/>
      <c r="I36" s="52"/>
      <c r="J36" s="52"/>
      <c r="K36" s="52"/>
      <c r="L36" s="52"/>
      <c r="M36" s="52"/>
      <c r="N36" s="52"/>
      <c r="O36" s="112"/>
      <c r="P36" s="113"/>
      <c r="Q36" s="113"/>
      <c r="R36" s="114"/>
      <c r="S36" s="115"/>
    </row>
    <row r="37" spans="1:19" s="116" customFormat="1" ht="20.25" hidden="1" x14ac:dyDescent="0.25">
      <c r="A37" s="117" t="s">
        <v>50</v>
      </c>
      <c r="B37" s="118" t="s">
        <v>51</v>
      </c>
      <c r="C37" s="47">
        <v>2</v>
      </c>
      <c r="D37" s="101" t="s">
        <v>41</v>
      </c>
      <c r="E37" s="119"/>
      <c r="F37" s="50">
        <f t="shared" si="3"/>
        <v>0</v>
      </c>
      <c r="G37" s="51"/>
      <c r="H37" s="52"/>
      <c r="I37" s="52"/>
      <c r="J37" s="52"/>
      <c r="K37" s="52"/>
      <c r="L37" s="52"/>
      <c r="M37" s="52"/>
      <c r="N37" s="52"/>
      <c r="O37" s="112"/>
      <c r="Q37" s="113"/>
      <c r="R37" s="114"/>
      <c r="S37" s="115"/>
    </row>
    <row r="38" spans="1:19" s="116" customFormat="1" ht="20.25" x14ac:dyDescent="0.25">
      <c r="A38" s="117" t="s">
        <v>39</v>
      </c>
      <c r="B38" s="118" t="s">
        <v>40</v>
      </c>
      <c r="C38" s="47">
        <v>1</v>
      </c>
      <c r="D38" s="101" t="s">
        <v>41</v>
      </c>
      <c r="E38" s="119"/>
      <c r="F38" s="50">
        <f t="shared" si="3"/>
        <v>0</v>
      </c>
      <c r="G38" s="51"/>
      <c r="H38" s="52"/>
      <c r="I38" s="52"/>
      <c r="J38" s="52"/>
      <c r="K38" s="52"/>
      <c r="L38" s="52"/>
      <c r="M38" s="52"/>
      <c r="N38" s="52"/>
      <c r="O38" s="112"/>
      <c r="Q38" s="113"/>
      <c r="R38" s="114"/>
      <c r="S38" s="115"/>
    </row>
    <row r="39" spans="1:19" s="116" customFormat="1" ht="20.25" x14ac:dyDescent="0.25">
      <c r="A39" s="117" t="s">
        <v>42</v>
      </c>
      <c r="B39" s="118" t="s">
        <v>43</v>
      </c>
      <c r="C39" s="47">
        <v>1</v>
      </c>
      <c r="D39" s="101" t="s">
        <v>41</v>
      </c>
      <c r="E39" s="119"/>
      <c r="F39" s="50">
        <f t="shared" si="3"/>
        <v>0</v>
      </c>
      <c r="G39" s="51"/>
      <c r="H39" s="52"/>
      <c r="I39" s="52"/>
      <c r="J39" s="52"/>
      <c r="K39" s="52"/>
      <c r="L39" s="52"/>
      <c r="M39" s="52"/>
      <c r="N39" s="52"/>
      <c r="O39" s="112"/>
      <c r="Q39" s="113"/>
      <c r="R39" s="114"/>
      <c r="S39" s="115"/>
    </row>
    <row r="40" spans="1:19" s="116" customFormat="1" ht="20.25" x14ac:dyDescent="0.25">
      <c r="A40" s="117" t="s">
        <v>44</v>
      </c>
      <c r="B40" s="118" t="s">
        <v>45</v>
      </c>
      <c r="C40" s="47">
        <v>2</v>
      </c>
      <c r="D40" s="101" t="s">
        <v>41</v>
      </c>
      <c r="E40" s="119"/>
      <c r="F40" s="50">
        <f t="shared" si="3"/>
        <v>0</v>
      </c>
      <c r="G40" s="51"/>
      <c r="H40" s="52"/>
      <c r="I40" s="52"/>
      <c r="J40" s="52"/>
      <c r="K40" s="52"/>
      <c r="L40" s="52"/>
      <c r="M40" s="52"/>
      <c r="N40" s="52"/>
      <c r="O40" s="112"/>
      <c r="Q40" s="113"/>
      <c r="R40" s="114"/>
      <c r="S40" s="115"/>
    </row>
    <row r="41" spans="1:19" s="116" customFormat="1" ht="20.25" x14ac:dyDescent="0.25">
      <c r="A41" s="117" t="s">
        <v>46</v>
      </c>
      <c r="B41" s="118" t="s">
        <v>47</v>
      </c>
      <c r="C41" s="47">
        <v>2</v>
      </c>
      <c r="D41" s="101" t="s">
        <v>41</v>
      </c>
      <c r="E41" s="119"/>
      <c r="F41" s="50">
        <f t="shared" si="3"/>
        <v>0</v>
      </c>
      <c r="G41" s="51"/>
      <c r="H41" s="52"/>
      <c r="I41" s="52"/>
      <c r="J41" s="52"/>
      <c r="K41" s="52"/>
      <c r="L41" s="52"/>
      <c r="M41" s="52"/>
      <c r="N41" s="52"/>
      <c r="O41" s="112"/>
      <c r="Q41" s="113"/>
      <c r="R41" s="114"/>
      <c r="S41" s="115"/>
    </row>
    <row r="42" spans="1:19" s="116" customFormat="1" ht="20.25" x14ac:dyDescent="0.25">
      <c r="A42" s="117" t="s">
        <v>48</v>
      </c>
      <c r="B42" s="118" t="s">
        <v>49</v>
      </c>
      <c r="C42" s="47">
        <v>6</v>
      </c>
      <c r="D42" s="101" t="s">
        <v>41</v>
      </c>
      <c r="E42" s="119"/>
      <c r="F42" s="50">
        <f t="shared" si="3"/>
        <v>0</v>
      </c>
      <c r="G42" s="51"/>
      <c r="H42" s="52"/>
      <c r="I42" s="52"/>
      <c r="J42" s="52"/>
      <c r="K42" s="52"/>
      <c r="L42" s="52"/>
      <c r="M42" s="52"/>
      <c r="N42" s="52"/>
      <c r="O42" s="112"/>
      <c r="Q42" s="113"/>
      <c r="R42" s="114"/>
      <c r="S42" s="115"/>
    </row>
    <row r="43" spans="1:19" s="116" customFormat="1" ht="20.25" x14ac:dyDescent="0.25">
      <c r="A43" s="117" t="s">
        <v>50</v>
      </c>
      <c r="B43" s="120" t="s">
        <v>51</v>
      </c>
      <c r="C43" s="47">
        <v>2</v>
      </c>
      <c r="D43" s="105" t="s">
        <v>41</v>
      </c>
      <c r="E43" s="119"/>
      <c r="F43" s="50">
        <f t="shared" si="3"/>
        <v>0</v>
      </c>
      <c r="G43" s="51"/>
      <c r="H43" s="52"/>
      <c r="I43" s="52"/>
      <c r="J43" s="52"/>
      <c r="K43" s="52"/>
      <c r="L43" s="52"/>
      <c r="M43" s="52"/>
      <c r="N43" s="52"/>
      <c r="O43" s="112"/>
      <c r="Q43" s="113"/>
      <c r="R43" s="114"/>
      <c r="S43" s="115"/>
    </row>
    <row r="44" spans="1:19" s="116" customFormat="1" ht="20.25" x14ac:dyDescent="0.25">
      <c r="A44" s="117" t="s">
        <v>52</v>
      </c>
      <c r="B44" s="120" t="s">
        <v>53</v>
      </c>
      <c r="C44" s="47">
        <v>1</v>
      </c>
      <c r="D44" s="105" t="s">
        <v>41</v>
      </c>
      <c r="E44" s="119"/>
      <c r="F44" s="50">
        <f t="shared" si="3"/>
        <v>0</v>
      </c>
      <c r="G44" s="51"/>
      <c r="H44" s="52"/>
      <c r="I44" s="52"/>
      <c r="J44" s="52"/>
      <c r="K44" s="52"/>
      <c r="L44" s="52"/>
      <c r="M44" s="52"/>
      <c r="N44" s="52"/>
      <c r="O44" s="112"/>
      <c r="Q44" s="113"/>
      <c r="R44" s="114"/>
      <c r="S44" s="115"/>
    </row>
    <row r="45" spans="1:19" s="116" customFormat="1" ht="20.25" x14ac:dyDescent="0.25">
      <c r="A45" s="117" t="s">
        <v>54</v>
      </c>
      <c r="B45" s="120" t="s">
        <v>55</v>
      </c>
      <c r="C45" s="47">
        <v>1</v>
      </c>
      <c r="D45" s="105" t="s">
        <v>41</v>
      </c>
      <c r="E45" s="119"/>
      <c r="F45" s="50">
        <f t="shared" si="3"/>
        <v>0</v>
      </c>
      <c r="G45" s="51"/>
      <c r="H45" s="52"/>
      <c r="I45" s="52"/>
      <c r="J45" s="52"/>
      <c r="K45" s="52"/>
      <c r="L45" s="52"/>
      <c r="M45" s="52"/>
      <c r="N45" s="52"/>
      <c r="O45" s="112"/>
      <c r="Q45" s="113"/>
      <c r="R45" s="114"/>
      <c r="S45" s="115"/>
    </row>
    <row r="46" spans="1:19" s="116" customFormat="1" ht="20.25" x14ac:dyDescent="0.25">
      <c r="A46" s="117" t="s">
        <v>56</v>
      </c>
      <c r="B46" s="120" t="s">
        <v>57</v>
      </c>
      <c r="C46" s="47">
        <v>1</v>
      </c>
      <c r="D46" s="105" t="s">
        <v>41</v>
      </c>
      <c r="E46" s="119"/>
      <c r="F46" s="50">
        <f t="shared" si="3"/>
        <v>0</v>
      </c>
      <c r="G46" s="51"/>
      <c r="H46" s="52"/>
      <c r="I46" s="52"/>
      <c r="J46" s="52"/>
      <c r="K46" s="52"/>
      <c r="L46" s="52"/>
      <c r="M46" s="52"/>
      <c r="N46" s="52"/>
      <c r="O46" s="112"/>
      <c r="Q46" s="113"/>
      <c r="R46" s="114"/>
      <c r="S46" s="115"/>
    </row>
    <row r="47" spans="1:19" s="116" customFormat="1" ht="20.25" x14ac:dyDescent="0.25">
      <c r="A47" s="117" t="s">
        <v>58</v>
      </c>
      <c r="B47" s="120" t="s">
        <v>59</v>
      </c>
      <c r="C47" s="47">
        <v>1</v>
      </c>
      <c r="D47" s="105" t="s">
        <v>41</v>
      </c>
      <c r="E47" s="119"/>
      <c r="F47" s="50">
        <f t="shared" si="3"/>
        <v>0</v>
      </c>
      <c r="G47" s="51"/>
      <c r="H47" s="52"/>
      <c r="I47" s="52"/>
      <c r="J47" s="52"/>
      <c r="K47" s="52"/>
      <c r="L47" s="52"/>
      <c r="M47" s="52"/>
      <c r="N47" s="52"/>
      <c r="O47" s="112"/>
      <c r="Q47" s="113"/>
      <c r="R47" s="114"/>
      <c r="S47" s="115"/>
    </row>
    <row r="48" spans="1:19" s="116" customFormat="1" ht="20.25" x14ac:dyDescent="0.25">
      <c r="A48" s="36">
        <v>3.3</v>
      </c>
      <c r="B48" s="121" t="s">
        <v>60</v>
      </c>
      <c r="C48" s="107"/>
      <c r="D48" s="122"/>
      <c r="E48" s="109"/>
      <c r="F48" s="50"/>
      <c r="G48" s="110"/>
      <c r="H48" s="111"/>
      <c r="I48" s="111"/>
      <c r="J48" s="111"/>
      <c r="K48" s="111"/>
      <c r="L48" s="111"/>
      <c r="M48" s="111"/>
      <c r="N48" s="111"/>
      <c r="O48" s="112"/>
      <c r="P48" s="113"/>
      <c r="Q48" s="113"/>
      <c r="R48" s="114"/>
      <c r="S48" s="115"/>
    </row>
    <row r="49" spans="1:19" s="116" customFormat="1" ht="20.25" x14ac:dyDescent="0.25">
      <c r="A49" s="103" t="s">
        <v>61</v>
      </c>
      <c r="B49" s="120" t="s">
        <v>62</v>
      </c>
      <c r="C49" s="65">
        <v>1</v>
      </c>
      <c r="D49" s="123" t="s">
        <v>41</v>
      </c>
      <c r="E49" s="119"/>
      <c r="F49" s="50">
        <f t="shared" si="3"/>
        <v>0</v>
      </c>
      <c r="G49" s="51"/>
      <c r="H49" s="52"/>
      <c r="I49" s="52"/>
      <c r="J49" s="52"/>
      <c r="K49" s="52"/>
      <c r="L49" s="52"/>
      <c r="M49" s="52"/>
      <c r="N49" s="52"/>
      <c r="O49" s="112"/>
      <c r="P49" s="113"/>
      <c r="Q49" s="113"/>
      <c r="R49" s="114"/>
      <c r="S49" s="115"/>
    </row>
    <row r="50" spans="1:19" s="116" customFormat="1" ht="20.25" x14ac:dyDescent="0.25">
      <c r="A50" s="103" t="s">
        <v>63</v>
      </c>
      <c r="B50" s="120" t="s">
        <v>64</v>
      </c>
      <c r="C50" s="65">
        <v>1</v>
      </c>
      <c r="D50" s="123" t="s">
        <v>41</v>
      </c>
      <c r="E50" s="119"/>
      <c r="F50" s="50">
        <f t="shared" si="3"/>
        <v>0</v>
      </c>
      <c r="G50" s="51"/>
      <c r="H50" s="52"/>
      <c r="I50" s="52"/>
      <c r="J50" s="52"/>
      <c r="K50" s="52"/>
      <c r="L50" s="52"/>
      <c r="M50" s="52"/>
      <c r="N50" s="52"/>
      <c r="O50" s="112"/>
      <c r="P50" s="113"/>
      <c r="Q50" s="113"/>
      <c r="R50" s="114"/>
      <c r="S50" s="115"/>
    </row>
    <row r="51" spans="1:19" s="116" customFormat="1" ht="20.25" x14ac:dyDescent="0.25">
      <c r="A51" s="103" t="s">
        <v>65</v>
      </c>
      <c r="B51" s="120" t="s">
        <v>66</v>
      </c>
      <c r="C51" s="65">
        <v>26</v>
      </c>
      <c r="D51" s="123" t="s">
        <v>41</v>
      </c>
      <c r="E51" s="119"/>
      <c r="F51" s="50">
        <f t="shared" si="3"/>
        <v>0</v>
      </c>
      <c r="G51" s="51"/>
      <c r="H51" s="52"/>
      <c r="I51" s="52"/>
      <c r="J51" s="52"/>
      <c r="K51" s="52"/>
      <c r="L51" s="52"/>
      <c r="M51" s="52"/>
      <c r="N51" s="52"/>
      <c r="O51" s="112"/>
      <c r="P51" s="113"/>
      <c r="Q51" s="113"/>
      <c r="R51" s="114"/>
      <c r="S51" s="115"/>
    </row>
    <row r="52" spans="1:19" s="116" customFormat="1" ht="20.25" x14ac:dyDescent="0.25">
      <c r="A52" s="103" t="s">
        <v>67</v>
      </c>
      <c r="B52" s="120" t="s">
        <v>68</v>
      </c>
      <c r="C52" s="65">
        <v>9</v>
      </c>
      <c r="D52" s="123" t="s">
        <v>41</v>
      </c>
      <c r="E52" s="119"/>
      <c r="F52" s="50">
        <f t="shared" si="3"/>
        <v>0</v>
      </c>
      <c r="G52" s="51"/>
      <c r="H52" s="52"/>
      <c r="I52" s="52"/>
      <c r="J52" s="52"/>
      <c r="K52" s="52"/>
      <c r="L52" s="52"/>
      <c r="M52" s="52"/>
      <c r="N52" s="52"/>
      <c r="O52" s="112"/>
      <c r="P52" s="113"/>
      <c r="Q52" s="113"/>
      <c r="R52" s="114"/>
      <c r="S52" s="115"/>
    </row>
    <row r="53" spans="1:19" s="116" customFormat="1" ht="20.25" x14ac:dyDescent="0.25">
      <c r="A53" s="103" t="s">
        <v>69</v>
      </c>
      <c r="B53" s="120" t="s">
        <v>70</v>
      </c>
      <c r="C53" s="65">
        <v>12</v>
      </c>
      <c r="D53" s="123" t="s">
        <v>41</v>
      </c>
      <c r="E53" s="119"/>
      <c r="F53" s="50">
        <f t="shared" si="3"/>
        <v>0</v>
      </c>
      <c r="G53" s="51"/>
      <c r="H53" s="52"/>
      <c r="I53" s="52"/>
      <c r="J53" s="52"/>
      <c r="K53" s="52"/>
      <c r="L53" s="52"/>
      <c r="M53" s="52"/>
      <c r="N53" s="52"/>
      <c r="O53" s="112"/>
      <c r="P53" s="113"/>
      <c r="Q53" s="113"/>
      <c r="R53" s="114"/>
      <c r="S53" s="115"/>
    </row>
    <row r="54" spans="1:19" s="116" customFormat="1" ht="20.25" x14ac:dyDescent="0.25">
      <c r="A54" s="124">
        <v>3.4</v>
      </c>
      <c r="B54" s="121" t="s">
        <v>71</v>
      </c>
      <c r="C54" s="107"/>
      <c r="D54" s="108"/>
      <c r="E54" s="109"/>
      <c r="F54" s="50"/>
      <c r="G54" s="110"/>
      <c r="H54" s="111"/>
      <c r="I54" s="111"/>
      <c r="J54" s="111"/>
      <c r="K54" s="111"/>
      <c r="L54" s="111"/>
      <c r="M54" s="111"/>
      <c r="N54" s="111"/>
      <c r="O54" s="112"/>
      <c r="P54" s="113"/>
      <c r="Q54" s="113"/>
      <c r="R54" s="114"/>
      <c r="S54" s="115"/>
    </row>
    <row r="55" spans="1:19" s="130" customFormat="1" ht="16.5" x14ac:dyDescent="0.25">
      <c r="A55" s="103" t="s">
        <v>72</v>
      </c>
      <c r="B55" s="125" t="s">
        <v>47</v>
      </c>
      <c r="C55" s="65">
        <v>1</v>
      </c>
      <c r="D55" s="123" t="s">
        <v>41</v>
      </c>
      <c r="E55" s="119"/>
      <c r="F55" s="50">
        <f>C55*E55</f>
        <v>0</v>
      </c>
      <c r="G55" s="126"/>
      <c r="H55" s="127"/>
      <c r="I55" s="127"/>
      <c r="J55" s="127"/>
      <c r="K55" s="127"/>
      <c r="L55" s="127"/>
      <c r="M55" s="127"/>
      <c r="N55" s="127"/>
      <c r="O55" s="128"/>
      <c r="P55" s="129"/>
      <c r="Q55" s="128"/>
    </row>
    <row r="56" spans="1:19" s="130" customFormat="1" ht="16.5" x14ac:dyDescent="0.25">
      <c r="A56" s="103" t="s">
        <v>73</v>
      </c>
      <c r="B56" s="125" t="s">
        <v>51</v>
      </c>
      <c r="C56" s="65">
        <v>1</v>
      </c>
      <c r="D56" s="123" t="s">
        <v>41</v>
      </c>
      <c r="E56" s="119"/>
      <c r="F56" s="50">
        <f>C56*E56</f>
        <v>0</v>
      </c>
      <c r="G56" s="126"/>
      <c r="H56" s="127"/>
      <c r="I56" s="127"/>
      <c r="J56" s="127"/>
      <c r="K56" s="127"/>
      <c r="L56" s="127"/>
      <c r="M56" s="127"/>
      <c r="N56" s="127"/>
      <c r="O56" s="128"/>
      <c r="P56" s="129"/>
      <c r="Q56" s="128"/>
    </row>
    <row r="57" spans="1:19" s="130" customFormat="1" ht="16.5" x14ac:dyDescent="0.25">
      <c r="A57" s="103" t="s">
        <v>74</v>
      </c>
      <c r="B57" s="125" t="s">
        <v>75</v>
      </c>
      <c r="C57" s="65">
        <v>1</v>
      </c>
      <c r="D57" s="123" t="s">
        <v>41</v>
      </c>
      <c r="E57" s="119"/>
      <c r="F57" s="50">
        <f>C57*E57</f>
        <v>0</v>
      </c>
      <c r="G57" s="126"/>
      <c r="H57" s="127"/>
      <c r="I57" s="127"/>
      <c r="J57" s="127"/>
      <c r="K57" s="127"/>
      <c r="L57" s="127"/>
      <c r="M57" s="127"/>
      <c r="N57" s="127"/>
      <c r="O57" s="128"/>
      <c r="P57" s="129"/>
      <c r="Q57" s="128"/>
    </row>
    <row r="58" spans="1:19" s="116" customFormat="1" ht="20.25" x14ac:dyDescent="0.25">
      <c r="A58" s="124">
        <v>3.5</v>
      </c>
      <c r="B58" s="121" t="s">
        <v>76</v>
      </c>
      <c r="C58" s="107"/>
      <c r="D58" s="123"/>
      <c r="E58" s="109"/>
      <c r="F58" s="50"/>
      <c r="G58" s="110"/>
      <c r="H58" s="111"/>
      <c r="I58" s="111"/>
      <c r="J58" s="111"/>
      <c r="K58" s="111"/>
      <c r="L58" s="111"/>
      <c r="M58" s="111"/>
      <c r="N58" s="111"/>
      <c r="O58" s="112"/>
      <c r="P58" s="113"/>
      <c r="Q58" s="113"/>
      <c r="R58" s="114"/>
      <c r="S58" s="115"/>
    </row>
    <row r="59" spans="1:19" s="130" customFormat="1" ht="16.5" x14ac:dyDescent="0.25">
      <c r="A59" s="103" t="s">
        <v>77</v>
      </c>
      <c r="B59" s="120" t="s">
        <v>47</v>
      </c>
      <c r="C59" s="65">
        <v>1</v>
      </c>
      <c r="D59" s="123" t="s">
        <v>41</v>
      </c>
      <c r="E59" s="119"/>
      <c r="F59" s="50">
        <f>C59*E59</f>
        <v>0</v>
      </c>
      <c r="G59" s="51"/>
      <c r="H59" s="52"/>
      <c r="I59" s="52"/>
      <c r="J59" s="52"/>
      <c r="K59" s="52"/>
      <c r="L59" s="52"/>
      <c r="M59" s="52"/>
      <c r="N59" s="52"/>
      <c r="O59" s="128"/>
      <c r="P59" s="129"/>
      <c r="Q59" s="128"/>
    </row>
    <row r="60" spans="1:19" s="116" customFormat="1" ht="20.25" x14ac:dyDescent="0.25">
      <c r="A60" s="131">
        <v>3.6</v>
      </c>
      <c r="B60" s="132" t="s">
        <v>78</v>
      </c>
      <c r="C60" s="133"/>
      <c r="D60" s="134"/>
      <c r="E60" s="135"/>
      <c r="F60" s="136"/>
      <c r="G60" s="137"/>
      <c r="H60" s="111"/>
      <c r="I60" s="111"/>
      <c r="J60" s="111"/>
      <c r="K60" s="111"/>
      <c r="L60" s="111"/>
      <c r="M60" s="111"/>
      <c r="N60" s="111"/>
      <c r="O60" s="112"/>
      <c r="P60" s="113"/>
      <c r="Q60" s="113"/>
      <c r="R60" s="114"/>
      <c r="S60" s="115"/>
    </row>
    <row r="61" spans="1:19" s="100" customFormat="1" ht="18.75" x14ac:dyDescent="0.25">
      <c r="A61" s="103" t="s">
        <v>79</v>
      </c>
      <c r="B61" s="64" t="s">
        <v>80</v>
      </c>
      <c r="C61" s="47">
        <v>1</v>
      </c>
      <c r="D61" s="101" t="s">
        <v>41</v>
      </c>
      <c r="E61" s="119"/>
      <c r="F61" s="50">
        <f t="shared" ref="F61" si="4">+E61*C61</f>
        <v>0</v>
      </c>
      <c r="G61" s="51"/>
      <c r="H61" s="52"/>
      <c r="I61" s="52"/>
      <c r="J61" s="52"/>
      <c r="K61" s="52"/>
      <c r="L61" s="52"/>
      <c r="M61" s="52"/>
      <c r="N61" s="52"/>
      <c r="O61" s="138"/>
      <c r="P61" s="139"/>
      <c r="Q61" s="138"/>
      <c r="R61" s="140"/>
      <c r="S61" s="141"/>
    </row>
    <row r="62" spans="1:19" s="100" customFormat="1" ht="18.75" x14ac:dyDescent="0.25">
      <c r="A62" s="124">
        <v>3.7</v>
      </c>
      <c r="B62" s="95" t="s">
        <v>81</v>
      </c>
      <c r="C62" s="47"/>
      <c r="D62" s="101"/>
      <c r="E62" s="142"/>
      <c r="F62" s="50"/>
      <c r="G62" s="51"/>
      <c r="H62" s="52"/>
      <c r="I62" s="52"/>
      <c r="J62" s="52"/>
      <c r="K62" s="52"/>
      <c r="L62" s="52"/>
      <c r="M62" s="52"/>
      <c r="N62" s="52"/>
      <c r="O62" s="138"/>
      <c r="P62" s="139"/>
      <c r="Q62" s="138"/>
      <c r="R62" s="140"/>
      <c r="S62" s="141"/>
    </row>
    <row r="63" spans="1:19" s="116" customFormat="1" ht="20.25" x14ac:dyDescent="0.25">
      <c r="A63" s="103" t="s">
        <v>82</v>
      </c>
      <c r="B63" s="120" t="s">
        <v>83</v>
      </c>
      <c r="C63" s="107">
        <v>2</v>
      </c>
      <c r="D63" s="108" t="s">
        <v>41</v>
      </c>
      <c r="E63" s="119"/>
      <c r="F63" s="50">
        <f t="shared" ref="F63" si="5">+E63*C63</f>
        <v>0</v>
      </c>
      <c r="G63" s="110"/>
      <c r="H63" s="111"/>
      <c r="I63" s="111"/>
      <c r="J63" s="111"/>
      <c r="K63" s="111"/>
      <c r="L63" s="111"/>
      <c r="M63" s="111"/>
      <c r="N63" s="111"/>
      <c r="O63" s="112"/>
      <c r="P63" s="113"/>
      <c r="Q63" s="113"/>
      <c r="R63" s="114"/>
      <c r="S63" s="115"/>
    </row>
    <row r="64" spans="1:19" s="116" customFormat="1" ht="20.25" x14ac:dyDescent="0.25">
      <c r="A64" s="103" t="s">
        <v>84</v>
      </c>
      <c r="B64" s="120" t="s">
        <v>85</v>
      </c>
      <c r="C64" s="107">
        <v>2</v>
      </c>
      <c r="D64" s="108" t="s">
        <v>41</v>
      </c>
      <c r="E64" s="119"/>
      <c r="F64" s="50">
        <f t="shared" si="3"/>
        <v>0</v>
      </c>
      <c r="G64" s="110"/>
      <c r="H64" s="111"/>
      <c r="I64" s="111"/>
      <c r="J64" s="111"/>
      <c r="K64" s="111"/>
      <c r="L64" s="111"/>
      <c r="M64" s="111"/>
      <c r="N64" s="111"/>
      <c r="O64" s="112"/>
      <c r="P64" s="113"/>
      <c r="Q64" s="113"/>
      <c r="R64" s="114"/>
      <c r="S64" s="115"/>
    </row>
    <row r="65" spans="1:20" s="100" customFormat="1" ht="18.75" x14ac:dyDescent="0.25">
      <c r="A65" s="103" t="s">
        <v>86</v>
      </c>
      <c r="B65" s="64" t="s">
        <v>87</v>
      </c>
      <c r="C65" s="47">
        <v>87</v>
      </c>
      <c r="D65" s="101" t="s">
        <v>41</v>
      </c>
      <c r="E65" s="119"/>
      <c r="F65" s="50">
        <f t="shared" si="3"/>
        <v>0</v>
      </c>
      <c r="G65" s="51"/>
      <c r="H65" s="52"/>
      <c r="I65" s="52"/>
      <c r="J65" s="52"/>
      <c r="K65" s="52"/>
      <c r="L65" s="52"/>
      <c r="M65" s="52"/>
      <c r="N65" s="52"/>
      <c r="O65" s="138"/>
      <c r="P65" s="139"/>
      <c r="Q65" s="138"/>
      <c r="R65" s="140"/>
      <c r="S65" s="141"/>
    </row>
    <row r="66" spans="1:20" s="100" customFormat="1" ht="18.75" x14ac:dyDescent="0.25">
      <c r="A66" s="103" t="s">
        <v>88</v>
      </c>
      <c r="B66" s="64" t="s">
        <v>89</v>
      </c>
      <c r="C66" s="47">
        <v>4</v>
      </c>
      <c r="D66" s="101" t="s">
        <v>41</v>
      </c>
      <c r="E66" s="119"/>
      <c r="F66" s="50">
        <f t="shared" si="3"/>
        <v>0</v>
      </c>
      <c r="G66" s="51"/>
      <c r="H66" s="52"/>
      <c r="I66" s="52"/>
      <c r="J66" s="52"/>
      <c r="K66" s="52"/>
      <c r="L66" s="52"/>
      <c r="M66" s="52"/>
      <c r="N66" s="52"/>
      <c r="O66" s="138"/>
      <c r="P66" s="139"/>
      <c r="Q66" s="138"/>
      <c r="R66" s="140"/>
      <c r="S66" s="141"/>
    </row>
    <row r="67" spans="1:20" s="116" customFormat="1" ht="18.75" x14ac:dyDescent="0.25">
      <c r="A67" s="124">
        <v>3.8</v>
      </c>
      <c r="B67" s="143" t="s">
        <v>90</v>
      </c>
      <c r="C67" s="144"/>
      <c r="D67" s="108"/>
      <c r="E67" s="119"/>
      <c r="F67" s="50"/>
      <c r="G67" s="110"/>
      <c r="H67" s="111"/>
      <c r="I67" s="111"/>
      <c r="J67" s="111"/>
      <c r="K67" s="111"/>
      <c r="L67" s="111"/>
      <c r="M67" s="111"/>
      <c r="N67" s="111"/>
      <c r="O67" s="113"/>
      <c r="P67" s="113"/>
      <c r="Q67" s="113"/>
      <c r="R67" s="114"/>
      <c r="S67" s="115"/>
    </row>
    <row r="68" spans="1:20" s="116" customFormat="1" ht="36.75" customHeight="1" x14ac:dyDescent="0.25">
      <c r="A68" s="103" t="s">
        <v>91</v>
      </c>
      <c r="B68" s="145" t="s">
        <v>92</v>
      </c>
      <c r="C68" s="107">
        <v>1</v>
      </c>
      <c r="D68" s="108" t="s">
        <v>41</v>
      </c>
      <c r="E68" s="119"/>
      <c r="F68" s="50">
        <f t="shared" ref="F68:F73" si="6">+E68*C68</f>
        <v>0</v>
      </c>
      <c r="G68" s="110"/>
      <c r="H68" s="111"/>
      <c r="I68" s="111"/>
      <c r="J68" s="111"/>
      <c r="K68" s="111"/>
      <c r="L68" s="111"/>
      <c r="M68" s="111"/>
      <c r="N68" s="111"/>
      <c r="O68" s="112"/>
      <c r="P68" s="113"/>
      <c r="Q68" s="113"/>
      <c r="R68" s="114"/>
      <c r="S68" s="115"/>
    </row>
    <row r="69" spans="1:20" s="116" customFormat="1" ht="33" x14ac:dyDescent="0.25">
      <c r="A69" s="103" t="s">
        <v>93</v>
      </c>
      <c r="B69" s="145" t="s">
        <v>94</v>
      </c>
      <c r="C69" s="107">
        <v>9</v>
      </c>
      <c r="D69" s="108" t="s">
        <v>41</v>
      </c>
      <c r="E69" s="119"/>
      <c r="F69" s="50">
        <f t="shared" si="6"/>
        <v>0</v>
      </c>
      <c r="G69" s="110"/>
      <c r="H69" s="111"/>
      <c r="I69" s="111"/>
      <c r="J69" s="111"/>
      <c r="K69" s="111"/>
      <c r="L69" s="111"/>
      <c r="M69" s="111"/>
      <c r="N69" s="111"/>
      <c r="O69" s="112"/>
      <c r="P69" s="113"/>
      <c r="Q69" s="113"/>
      <c r="R69" s="114"/>
      <c r="S69" s="115"/>
    </row>
    <row r="70" spans="1:20" s="116" customFormat="1" ht="33" x14ac:dyDescent="0.25">
      <c r="A70" s="103" t="s">
        <v>95</v>
      </c>
      <c r="B70" s="145" t="s">
        <v>96</v>
      </c>
      <c r="C70" s="107">
        <v>6</v>
      </c>
      <c r="D70" s="108" t="s">
        <v>41</v>
      </c>
      <c r="E70" s="146"/>
      <c r="F70" s="50">
        <f t="shared" si="6"/>
        <v>0</v>
      </c>
      <c r="G70" s="110"/>
      <c r="H70" s="111"/>
      <c r="I70" s="111"/>
      <c r="J70" s="111"/>
      <c r="K70" s="111"/>
      <c r="L70" s="111"/>
      <c r="M70" s="111"/>
      <c r="N70" s="111"/>
      <c r="O70" s="112"/>
      <c r="P70" s="113"/>
      <c r="Q70" s="113"/>
      <c r="R70" s="114"/>
      <c r="S70" s="115"/>
    </row>
    <row r="71" spans="1:20" s="116" customFormat="1" ht="33" x14ac:dyDescent="0.25">
      <c r="A71" s="103" t="s">
        <v>97</v>
      </c>
      <c r="B71" s="145" t="s">
        <v>98</v>
      </c>
      <c r="C71" s="107">
        <v>7</v>
      </c>
      <c r="D71" s="108" t="s">
        <v>41</v>
      </c>
      <c r="E71" s="146"/>
      <c r="F71" s="50">
        <f t="shared" si="6"/>
        <v>0</v>
      </c>
      <c r="G71" s="110"/>
      <c r="H71" s="111"/>
      <c r="I71" s="111"/>
      <c r="J71" s="111"/>
      <c r="K71" s="111"/>
      <c r="L71" s="111"/>
      <c r="M71" s="111"/>
      <c r="N71" s="111"/>
      <c r="O71" s="112"/>
      <c r="P71" s="113"/>
      <c r="Q71" s="113"/>
      <c r="R71" s="114"/>
      <c r="S71" s="115"/>
    </row>
    <row r="72" spans="1:20" s="116" customFormat="1" ht="33" x14ac:dyDescent="0.25">
      <c r="A72" s="103" t="s">
        <v>99</v>
      </c>
      <c r="B72" s="145" t="s">
        <v>100</v>
      </c>
      <c r="C72" s="107">
        <v>3</v>
      </c>
      <c r="D72" s="108" t="s">
        <v>41</v>
      </c>
      <c r="E72" s="146"/>
      <c r="F72" s="50">
        <f t="shared" si="6"/>
        <v>0</v>
      </c>
      <c r="G72" s="110"/>
      <c r="H72" s="111"/>
      <c r="I72" s="111"/>
      <c r="J72" s="111"/>
      <c r="K72" s="111"/>
      <c r="L72" s="111"/>
      <c r="M72" s="111"/>
      <c r="N72" s="111"/>
      <c r="O72" s="112"/>
      <c r="P72" s="113"/>
      <c r="Q72" s="113"/>
      <c r="R72" s="114"/>
      <c r="S72" s="115"/>
    </row>
    <row r="73" spans="1:20" s="116" customFormat="1" ht="33" x14ac:dyDescent="0.25">
      <c r="A73" s="103" t="s">
        <v>101</v>
      </c>
      <c r="B73" s="145" t="s">
        <v>102</v>
      </c>
      <c r="C73" s="107">
        <v>2</v>
      </c>
      <c r="D73" s="108" t="s">
        <v>41</v>
      </c>
      <c r="E73" s="146"/>
      <c r="F73" s="50">
        <f t="shared" si="6"/>
        <v>0</v>
      </c>
      <c r="G73" s="110"/>
      <c r="H73" s="111"/>
      <c r="I73" s="111"/>
      <c r="J73" s="111"/>
      <c r="K73" s="111"/>
      <c r="L73" s="111"/>
      <c r="M73" s="111"/>
      <c r="N73" s="111"/>
      <c r="O73" s="112"/>
      <c r="P73" s="113"/>
      <c r="Q73" s="113"/>
      <c r="R73" s="114"/>
      <c r="S73" s="115"/>
    </row>
    <row r="74" spans="1:20" s="116" customFormat="1" ht="33" x14ac:dyDescent="0.25">
      <c r="A74" s="103" t="s">
        <v>103</v>
      </c>
      <c r="B74" s="145" t="s">
        <v>104</v>
      </c>
      <c r="C74" s="107">
        <v>7</v>
      </c>
      <c r="D74" s="108" t="s">
        <v>41</v>
      </c>
      <c r="E74" s="146"/>
      <c r="F74" s="96">
        <f>IF(ISBLANK(C74),"",ROUND(C74*E74,2))</f>
        <v>0</v>
      </c>
      <c r="G74" s="110"/>
      <c r="H74" s="111"/>
      <c r="I74" s="111"/>
      <c r="J74" s="111"/>
      <c r="K74" s="111"/>
      <c r="L74" s="111"/>
      <c r="M74" s="111"/>
      <c r="N74" s="111"/>
      <c r="O74" s="112"/>
      <c r="P74" s="113"/>
      <c r="Q74" s="113"/>
      <c r="R74" s="114"/>
      <c r="S74" s="115"/>
    </row>
    <row r="75" spans="1:20" s="150" customFormat="1" ht="20.100000000000001" customHeight="1" x14ac:dyDescent="0.25">
      <c r="A75" s="103" t="s">
        <v>105</v>
      </c>
      <c r="B75" s="145" t="s">
        <v>106</v>
      </c>
      <c r="C75" s="107">
        <v>3</v>
      </c>
      <c r="D75" s="108" t="s">
        <v>41</v>
      </c>
      <c r="E75" s="147"/>
      <c r="F75" s="96">
        <f>IF(ISBLANK(C75),"",ROUND(C75*E75,2))</f>
        <v>0</v>
      </c>
      <c r="G75" s="148"/>
      <c r="H75" s="149"/>
      <c r="I75" s="149"/>
      <c r="J75" s="149"/>
      <c r="K75" s="149"/>
      <c r="L75" s="149"/>
      <c r="M75" s="149"/>
      <c r="N75" s="149"/>
      <c r="O75" s="150">
        <f>1+1</f>
        <v>2</v>
      </c>
      <c r="T75" s="151"/>
    </row>
    <row r="76" spans="1:20" s="156" customFormat="1" ht="26.1" customHeight="1" x14ac:dyDescent="0.25">
      <c r="A76" s="103" t="s">
        <v>107</v>
      </c>
      <c r="B76" s="145" t="s">
        <v>108</v>
      </c>
      <c r="C76" s="107">
        <v>14</v>
      </c>
      <c r="D76" s="108" t="s">
        <v>41</v>
      </c>
      <c r="E76" s="109"/>
      <c r="F76" s="50">
        <f t="shared" ref="F76" si="7">+E76*C76</f>
        <v>0</v>
      </c>
      <c r="G76" s="110">
        <f>SUM(F28:F76)</f>
        <v>0</v>
      </c>
      <c r="H76" s="111"/>
      <c r="I76" s="111"/>
      <c r="J76" s="111"/>
      <c r="K76" s="111"/>
      <c r="L76" s="111"/>
      <c r="M76" s="111"/>
      <c r="N76" s="111"/>
      <c r="O76" s="152"/>
      <c r="P76" s="153"/>
      <c r="Q76" s="153"/>
      <c r="R76" s="154"/>
      <c r="S76" s="155"/>
    </row>
    <row r="77" spans="1:20" s="116" customFormat="1" ht="20.25" x14ac:dyDescent="0.25">
      <c r="A77" s="103"/>
      <c r="B77" s="95"/>
      <c r="C77" s="107"/>
      <c r="D77" s="108"/>
      <c r="E77" s="109"/>
      <c r="F77" s="50"/>
      <c r="G77" s="110"/>
      <c r="H77" s="111"/>
      <c r="I77" s="111"/>
      <c r="J77" s="111"/>
      <c r="K77" s="111"/>
      <c r="L77" s="111"/>
      <c r="M77" s="111"/>
      <c r="N77" s="111"/>
      <c r="O77" s="112"/>
      <c r="P77" s="113"/>
      <c r="Q77" s="113"/>
      <c r="R77" s="114"/>
      <c r="S77" s="115"/>
    </row>
    <row r="78" spans="1:20" s="100" customFormat="1" ht="18" x14ac:dyDescent="0.25">
      <c r="A78" s="36">
        <v>4</v>
      </c>
      <c r="B78" s="95" t="s">
        <v>109</v>
      </c>
      <c r="C78" s="55"/>
      <c r="D78" s="48"/>
      <c r="E78" s="39"/>
      <c r="F78" s="40" t="str">
        <f t="shared" ref="F78" si="8">IF(ISBLANK(C78),"",ROUND(C78*E78,2))</f>
        <v/>
      </c>
      <c r="G78" s="51"/>
      <c r="H78" s="52"/>
      <c r="I78" s="52"/>
      <c r="J78" s="52"/>
      <c r="K78" s="52"/>
      <c r="L78" s="52"/>
      <c r="M78" s="52"/>
      <c r="N78" s="52"/>
      <c r="O78" s="97"/>
      <c r="P78" s="98"/>
      <c r="Q78" s="97"/>
      <c r="R78" s="99"/>
    </row>
    <row r="79" spans="1:20" s="100" customFormat="1" ht="18" x14ac:dyDescent="0.25">
      <c r="A79" s="157">
        <v>4.0999999999999996</v>
      </c>
      <c r="B79" s="95" t="s">
        <v>31</v>
      </c>
      <c r="C79" s="158"/>
      <c r="D79" s="101"/>
      <c r="E79" s="49"/>
      <c r="F79" s="40"/>
      <c r="G79" s="51"/>
      <c r="H79" s="52"/>
      <c r="I79" s="52"/>
      <c r="J79" s="52"/>
      <c r="K79" s="52"/>
      <c r="L79" s="52"/>
      <c r="M79" s="52"/>
      <c r="N79" s="52"/>
      <c r="O79" s="97"/>
      <c r="P79" s="98"/>
      <c r="Q79" s="97"/>
      <c r="R79" s="99"/>
    </row>
    <row r="80" spans="1:20" s="44" customFormat="1" ht="18" x14ac:dyDescent="0.25">
      <c r="A80" s="103" t="s">
        <v>110</v>
      </c>
      <c r="B80" s="104" t="s">
        <v>33</v>
      </c>
      <c r="C80" s="65">
        <v>5813</v>
      </c>
      <c r="D80" s="105" t="s">
        <v>15</v>
      </c>
      <c r="E80" s="109"/>
      <c r="F80" s="50">
        <f t="shared" ref="F80:F82" si="9">+E80*C80</f>
        <v>0</v>
      </c>
      <c r="G80" s="51"/>
      <c r="H80" s="52"/>
      <c r="I80" s="52"/>
      <c r="J80" s="52"/>
      <c r="K80" s="52"/>
      <c r="L80" s="52"/>
      <c r="M80" s="52"/>
      <c r="N80" s="52"/>
      <c r="O80" s="106">
        <v>5751.09</v>
      </c>
      <c r="P80" s="72"/>
      <c r="Q80" s="67"/>
      <c r="R80" s="69"/>
    </row>
    <row r="81" spans="1:19" s="44" customFormat="1" ht="18" x14ac:dyDescent="0.25">
      <c r="A81" s="103" t="s">
        <v>111</v>
      </c>
      <c r="B81" s="104" t="s">
        <v>112</v>
      </c>
      <c r="C81" s="65">
        <v>59.14</v>
      </c>
      <c r="D81" s="105" t="s">
        <v>15</v>
      </c>
      <c r="E81" s="109"/>
      <c r="F81" s="50">
        <f t="shared" si="9"/>
        <v>0</v>
      </c>
      <c r="G81" s="51"/>
      <c r="H81" s="52"/>
      <c r="I81" s="52"/>
      <c r="J81" s="52"/>
      <c r="K81" s="52"/>
      <c r="L81" s="52"/>
      <c r="M81" s="52"/>
      <c r="N81" s="52"/>
      <c r="O81" s="106"/>
      <c r="P81" s="72"/>
      <c r="Q81" s="67"/>
      <c r="R81" s="69"/>
    </row>
    <row r="82" spans="1:19" s="44" customFormat="1" ht="18" x14ac:dyDescent="0.25">
      <c r="A82" s="103" t="s">
        <v>113</v>
      </c>
      <c r="B82" s="104" t="s">
        <v>37</v>
      </c>
      <c r="C82" s="65">
        <v>10</v>
      </c>
      <c r="D82" s="105" t="s">
        <v>15</v>
      </c>
      <c r="E82" s="109"/>
      <c r="F82" s="50">
        <f t="shared" si="9"/>
        <v>0</v>
      </c>
      <c r="G82" s="51"/>
      <c r="H82" s="52"/>
      <c r="I82" s="52"/>
      <c r="J82" s="52"/>
      <c r="K82" s="52"/>
      <c r="L82" s="52"/>
      <c r="M82" s="52"/>
      <c r="N82" s="52"/>
      <c r="O82" s="106">
        <v>5751.09</v>
      </c>
      <c r="P82" s="72"/>
      <c r="Q82" s="67"/>
      <c r="R82" s="69"/>
    </row>
    <row r="83" spans="1:19" s="116" customFormat="1" ht="20.25" x14ac:dyDescent="0.25">
      <c r="A83" s="36">
        <v>4.2</v>
      </c>
      <c r="B83" s="95" t="s">
        <v>38</v>
      </c>
      <c r="C83" s="107"/>
      <c r="D83" s="108"/>
      <c r="E83" s="109"/>
      <c r="F83" s="50"/>
      <c r="G83" s="110"/>
      <c r="H83" s="111"/>
      <c r="I83" s="111"/>
      <c r="J83" s="111"/>
      <c r="K83" s="111"/>
      <c r="L83" s="111"/>
      <c r="M83" s="111"/>
      <c r="N83" s="111"/>
      <c r="O83" s="112"/>
      <c r="P83" s="113"/>
      <c r="Q83" s="113"/>
      <c r="R83" s="114"/>
      <c r="S83" s="115"/>
    </row>
    <row r="84" spans="1:19" s="116" customFormat="1" ht="20.25" x14ac:dyDescent="0.25">
      <c r="A84" s="117" t="s">
        <v>114</v>
      </c>
      <c r="B84" s="118" t="s">
        <v>40</v>
      </c>
      <c r="C84" s="47">
        <v>1</v>
      </c>
      <c r="D84" s="101" t="s">
        <v>41</v>
      </c>
      <c r="E84" s="119"/>
      <c r="F84" s="50">
        <f t="shared" ref="F84:F93" si="10">+E84*C84</f>
        <v>0</v>
      </c>
      <c r="G84" s="51"/>
      <c r="H84" s="52"/>
      <c r="I84" s="52"/>
      <c r="J84" s="52"/>
      <c r="K84" s="52"/>
      <c r="L84" s="52"/>
      <c r="M84" s="52"/>
      <c r="N84" s="52"/>
      <c r="O84" s="112"/>
      <c r="P84" s="113"/>
      <c r="Q84" s="113"/>
      <c r="R84" s="114"/>
      <c r="S84" s="115"/>
    </row>
    <row r="85" spans="1:19" s="116" customFormat="1" ht="20.25" x14ac:dyDescent="0.25">
      <c r="A85" s="117" t="s">
        <v>115</v>
      </c>
      <c r="B85" s="118" t="s">
        <v>43</v>
      </c>
      <c r="C85" s="47">
        <v>1</v>
      </c>
      <c r="D85" s="101" t="s">
        <v>41</v>
      </c>
      <c r="E85" s="119"/>
      <c r="F85" s="50">
        <f t="shared" si="10"/>
        <v>0</v>
      </c>
      <c r="G85" s="51"/>
      <c r="H85" s="52"/>
      <c r="I85" s="52"/>
      <c r="J85" s="52"/>
      <c r="K85" s="52"/>
      <c r="L85" s="52"/>
      <c r="M85" s="52"/>
      <c r="N85" s="52"/>
      <c r="O85" s="112"/>
      <c r="Q85" s="113"/>
      <c r="R85" s="114"/>
      <c r="S85" s="115"/>
    </row>
    <row r="86" spans="1:19" s="116" customFormat="1" ht="20.25" x14ac:dyDescent="0.25">
      <c r="A86" s="117" t="s">
        <v>116</v>
      </c>
      <c r="B86" s="118" t="s">
        <v>45</v>
      </c>
      <c r="C86" s="47">
        <v>2</v>
      </c>
      <c r="D86" s="101" t="s">
        <v>41</v>
      </c>
      <c r="E86" s="119"/>
      <c r="F86" s="50">
        <f t="shared" si="10"/>
        <v>0</v>
      </c>
      <c r="G86" s="51"/>
      <c r="H86" s="52"/>
      <c r="I86" s="52"/>
      <c r="J86" s="52"/>
      <c r="K86" s="52"/>
      <c r="L86" s="52"/>
      <c r="M86" s="52"/>
      <c r="N86" s="52"/>
      <c r="O86" s="112"/>
      <c r="P86" s="113"/>
      <c r="Q86" s="113"/>
      <c r="R86" s="114"/>
      <c r="S86" s="115"/>
    </row>
    <row r="87" spans="1:19" s="116" customFormat="1" ht="20.25" x14ac:dyDescent="0.25">
      <c r="A87" s="117" t="s">
        <v>117</v>
      </c>
      <c r="B87" s="118" t="s">
        <v>47</v>
      </c>
      <c r="C87" s="47">
        <v>2</v>
      </c>
      <c r="D87" s="101" t="s">
        <v>41</v>
      </c>
      <c r="E87" s="119"/>
      <c r="F87" s="50">
        <f t="shared" si="10"/>
        <v>0</v>
      </c>
      <c r="G87" s="51"/>
      <c r="H87" s="52"/>
      <c r="I87" s="52"/>
      <c r="J87" s="52"/>
      <c r="K87" s="52"/>
      <c r="L87" s="52"/>
      <c r="M87" s="52"/>
      <c r="N87" s="52"/>
      <c r="O87" s="112"/>
      <c r="Q87" s="113"/>
      <c r="R87" s="114"/>
      <c r="S87" s="115"/>
    </row>
    <row r="88" spans="1:19" s="116" customFormat="1" ht="20.25" x14ac:dyDescent="0.25">
      <c r="A88" s="117" t="s">
        <v>118</v>
      </c>
      <c r="B88" s="118" t="s">
        <v>49</v>
      </c>
      <c r="C88" s="47">
        <v>6</v>
      </c>
      <c r="D88" s="101" t="s">
        <v>41</v>
      </c>
      <c r="E88" s="119"/>
      <c r="F88" s="50">
        <f t="shared" si="10"/>
        <v>0</v>
      </c>
      <c r="G88" s="51"/>
      <c r="H88" s="52"/>
      <c r="I88" s="52"/>
      <c r="J88" s="52"/>
      <c r="K88" s="52"/>
      <c r="L88" s="52"/>
      <c r="M88" s="52"/>
      <c r="N88" s="52"/>
      <c r="O88" s="112"/>
      <c r="P88" s="113"/>
      <c r="Q88" s="113"/>
      <c r="R88" s="114"/>
      <c r="S88" s="115"/>
    </row>
    <row r="89" spans="1:19" s="116" customFormat="1" ht="20.25" x14ac:dyDescent="0.25">
      <c r="A89" s="117" t="s">
        <v>119</v>
      </c>
      <c r="B89" s="118" t="s">
        <v>51</v>
      </c>
      <c r="C89" s="47">
        <v>2</v>
      </c>
      <c r="D89" s="101" t="s">
        <v>41</v>
      </c>
      <c r="E89" s="119"/>
      <c r="F89" s="50">
        <f t="shared" si="10"/>
        <v>0</v>
      </c>
      <c r="G89" s="51"/>
      <c r="H89" s="52"/>
      <c r="I89" s="52"/>
      <c r="J89" s="52"/>
      <c r="K89" s="52"/>
      <c r="L89" s="52"/>
      <c r="M89" s="52"/>
      <c r="N89" s="52"/>
      <c r="O89" s="112"/>
      <c r="Q89" s="113"/>
      <c r="R89" s="114"/>
      <c r="S89" s="115"/>
    </row>
    <row r="90" spans="1:19" s="116" customFormat="1" ht="20.25" x14ac:dyDescent="0.25">
      <c r="A90" s="117" t="s">
        <v>120</v>
      </c>
      <c r="B90" s="118" t="s">
        <v>53</v>
      </c>
      <c r="C90" s="47">
        <v>1</v>
      </c>
      <c r="D90" s="101" t="s">
        <v>41</v>
      </c>
      <c r="E90" s="119"/>
      <c r="F90" s="50">
        <f t="shared" si="10"/>
        <v>0</v>
      </c>
      <c r="G90" s="51"/>
      <c r="H90" s="52"/>
      <c r="I90" s="52"/>
      <c r="J90" s="52"/>
      <c r="K90" s="52"/>
      <c r="L90" s="52"/>
      <c r="M90" s="52"/>
      <c r="N90" s="52"/>
      <c r="O90" s="112"/>
      <c r="Q90" s="113"/>
      <c r="R90" s="114"/>
      <c r="S90" s="115"/>
    </row>
    <row r="91" spans="1:19" s="116" customFormat="1" ht="20.25" x14ac:dyDescent="0.25">
      <c r="A91" s="117" t="s">
        <v>121</v>
      </c>
      <c r="B91" s="118" t="s">
        <v>55</v>
      </c>
      <c r="C91" s="47">
        <v>1</v>
      </c>
      <c r="D91" s="101" t="s">
        <v>41</v>
      </c>
      <c r="E91" s="119"/>
      <c r="F91" s="50">
        <f t="shared" si="10"/>
        <v>0</v>
      </c>
      <c r="G91" s="51"/>
      <c r="H91" s="52"/>
      <c r="I91" s="52"/>
      <c r="J91" s="52"/>
      <c r="K91" s="52"/>
      <c r="L91" s="52"/>
      <c r="M91" s="52"/>
      <c r="N91" s="52"/>
      <c r="O91" s="112"/>
      <c r="Q91" s="113"/>
      <c r="R91" s="114"/>
      <c r="S91" s="115"/>
    </row>
    <row r="92" spans="1:19" s="116" customFormat="1" ht="20.25" x14ac:dyDescent="0.25">
      <c r="A92" s="117" t="s">
        <v>122</v>
      </c>
      <c r="B92" s="118" t="s">
        <v>57</v>
      </c>
      <c r="C92" s="47">
        <v>1</v>
      </c>
      <c r="D92" s="101" t="s">
        <v>41</v>
      </c>
      <c r="E92" s="119"/>
      <c r="F92" s="50">
        <f t="shared" si="10"/>
        <v>0</v>
      </c>
      <c r="G92" s="51"/>
      <c r="H92" s="52"/>
      <c r="I92" s="52"/>
      <c r="J92" s="52"/>
      <c r="K92" s="52"/>
      <c r="L92" s="52"/>
      <c r="M92" s="52"/>
      <c r="N92" s="52"/>
      <c r="O92" s="112"/>
      <c r="Q92" s="113"/>
      <c r="R92" s="114"/>
      <c r="S92" s="115"/>
    </row>
    <row r="93" spans="1:19" s="116" customFormat="1" ht="20.25" x14ac:dyDescent="0.25">
      <c r="A93" s="117" t="s">
        <v>123</v>
      </c>
      <c r="B93" s="118" t="s">
        <v>59</v>
      </c>
      <c r="C93" s="47">
        <v>1</v>
      </c>
      <c r="D93" s="101" t="s">
        <v>41</v>
      </c>
      <c r="E93" s="119"/>
      <c r="F93" s="50">
        <f t="shared" si="10"/>
        <v>0</v>
      </c>
      <c r="G93" s="51"/>
      <c r="H93" s="52"/>
      <c r="I93" s="52"/>
      <c r="J93" s="52"/>
      <c r="K93" s="52"/>
      <c r="L93" s="52"/>
      <c r="M93" s="52"/>
      <c r="N93" s="52"/>
      <c r="O93" s="112"/>
      <c r="Q93" s="113"/>
      <c r="R93" s="114"/>
      <c r="S93" s="115"/>
    </row>
    <row r="94" spans="1:19" s="116" customFormat="1" ht="20.25" x14ac:dyDescent="0.25">
      <c r="A94" s="36">
        <v>4.3</v>
      </c>
      <c r="B94" s="121" t="s">
        <v>60</v>
      </c>
      <c r="C94" s="107"/>
      <c r="D94" s="108"/>
      <c r="E94" s="109"/>
      <c r="F94" s="50"/>
      <c r="G94" s="110"/>
      <c r="H94" s="111"/>
      <c r="I94" s="111"/>
      <c r="J94" s="111"/>
      <c r="K94" s="111"/>
      <c r="L94" s="111"/>
      <c r="M94" s="111"/>
      <c r="N94" s="111"/>
      <c r="O94" s="112"/>
      <c r="P94" s="113"/>
      <c r="Q94" s="113"/>
      <c r="R94" s="114"/>
      <c r="S94" s="115"/>
    </row>
    <row r="95" spans="1:19" s="116" customFormat="1" ht="20.25" x14ac:dyDescent="0.25">
      <c r="A95" s="117" t="s">
        <v>124</v>
      </c>
      <c r="B95" s="118" t="s">
        <v>62</v>
      </c>
      <c r="C95" s="47">
        <v>1</v>
      </c>
      <c r="D95" s="101" t="s">
        <v>41</v>
      </c>
      <c r="E95" s="119"/>
      <c r="F95" s="50">
        <f t="shared" ref="F95:F99" si="11">+E95*C95</f>
        <v>0</v>
      </c>
      <c r="G95" s="51"/>
      <c r="H95" s="52"/>
      <c r="I95" s="52"/>
      <c r="J95" s="52"/>
      <c r="K95" s="52"/>
      <c r="L95" s="52"/>
      <c r="M95" s="52"/>
      <c r="N95" s="52"/>
      <c r="O95" s="112"/>
      <c r="P95" s="113"/>
      <c r="Q95" s="113"/>
      <c r="R95" s="114"/>
      <c r="S95" s="115"/>
    </row>
    <row r="96" spans="1:19" s="116" customFormat="1" ht="20.25" x14ac:dyDescent="0.25">
      <c r="A96" s="117" t="s">
        <v>125</v>
      </c>
      <c r="B96" s="118" t="s">
        <v>64</v>
      </c>
      <c r="C96" s="47">
        <v>1</v>
      </c>
      <c r="D96" s="101" t="s">
        <v>41</v>
      </c>
      <c r="E96" s="119"/>
      <c r="F96" s="50">
        <f t="shared" si="11"/>
        <v>0</v>
      </c>
      <c r="G96" s="51"/>
      <c r="H96" s="52"/>
      <c r="I96" s="52"/>
      <c r="J96" s="52"/>
      <c r="K96" s="52"/>
      <c r="L96" s="52"/>
      <c r="M96" s="52"/>
      <c r="N96" s="52"/>
      <c r="O96" s="112"/>
      <c r="P96" s="113"/>
      <c r="Q96" s="113"/>
      <c r="R96" s="114"/>
      <c r="S96" s="115"/>
    </row>
    <row r="97" spans="1:19" s="116" customFormat="1" ht="20.25" x14ac:dyDescent="0.25">
      <c r="A97" s="103" t="s">
        <v>126</v>
      </c>
      <c r="B97" s="120" t="s">
        <v>66</v>
      </c>
      <c r="C97" s="65">
        <v>26</v>
      </c>
      <c r="D97" s="123" t="s">
        <v>41</v>
      </c>
      <c r="E97" s="119"/>
      <c r="F97" s="50">
        <f t="shared" si="11"/>
        <v>0</v>
      </c>
      <c r="G97" s="51"/>
      <c r="H97" s="52"/>
      <c r="I97" s="52"/>
      <c r="J97" s="52"/>
      <c r="K97" s="52"/>
      <c r="L97" s="52"/>
      <c r="M97" s="52"/>
      <c r="N97" s="52"/>
      <c r="O97" s="112"/>
      <c r="P97" s="113"/>
      <c r="Q97" s="113"/>
      <c r="R97" s="114"/>
      <c r="S97" s="115"/>
    </row>
    <row r="98" spans="1:19" s="116" customFormat="1" ht="20.25" x14ac:dyDescent="0.25">
      <c r="A98" s="103" t="s">
        <v>127</v>
      </c>
      <c r="B98" s="120" t="s">
        <v>68</v>
      </c>
      <c r="C98" s="65">
        <v>9</v>
      </c>
      <c r="D98" s="123" t="s">
        <v>41</v>
      </c>
      <c r="E98" s="119"/>
      <c r="F98" s="50">
        <f t="shared" si="11"/>
        <v>0</v>
      </c>
      <c r="G98" s="51"/>
      <c r="H98" s="52"/>
      <c r="I98" s="52"/>
      <c r="J98" s="52"/>
      <c r="K98" s="52"/>
      <c r="L98" s="52"/>
      <c r="M98" s="52"/>
      <c r="N98" s="52"/>
      <c r="O98" s="112"/>
      <c r="P98" s="113"/>
      <c r="Q98" s="113"/>
      <c r="R98" s="114"/>
      <c r="S98" s="115"/>
    </row>
    <row r="99" spans="1:19" s="163" customFormat="1" ht="20.25" x14ac:dyDescent="0.25">
      <c r="A99" s="103" t="s">
        <v>128</v>
      </c>
      <c r="B99" s="120" t="s">
        <v>70</v>
      </c>
      <c r="C99" s="65">
        <v>12</v>
      </c>
      <c r="D99" s="123" t="s">
        <v>41</v>
      </c>
      <c r="E99" s="119"/>
      <c r="F99" s="50">
        <f t="shared" si="11"/>
        <v>0</v>
      </c>
      <c r="G99" s="51"/>
      <c r="H99" s="52"/>
      <c r="I99" s="52"/>
      <c r="J99" s="52"/>
      <c r="K99" s="52"/>
      <c r="L99" s="52"/>
      <c r="M99" s="52"/>
      <c r="N99" s="52"/>
      <c r="O99" s="159"/>
      <c r="P99" s="160"/>
      <c r="Q99" s="160"/>
      <c r="R99" s="161"/>
      <c r="S99" s="162"/>
    </row>
    <row r="100" spans="1:19" s="116" customFormat="1" ht="20.25" x14ac:dyDescent="0.25">
      <c r="A100" s="124">
        <v>4.4000000000000004</v>
      </c>
      <c r="B100" s="121" t="s">
        <v>71</v>
      </c>
      <c r="C100" s="107"/>
      <c r="D100" s="123"/>
      <c r="E100" s="109"/>
      <c r="F100" s="50"/>
      <c r="G100" s="110"/>
      <c r="H100" s="111"/>
      <c r="I100" s="111"/>
      <c r="J100" s="111"/>
      <c r="K100" s="111"/>
      <c r="L100" s="111"/>
      <c r="M100" s="111"/>
      <c r="N100" s="111"/>
      <c r="O100" s="112"/>
      <c r="P100" s="113"/>
      <c r="Q100" s="113"/>
      <c r="R100" s="114"/>
      <c r="S100" s="115"/>
    </row>
    <row r="101" spans="1:19" s="130" customFormat="1" ht="16.5" x14ac:dyDescent="0.25">
      <c r="A101" s="103" t="s">
        <v>129</v>
      </c>
      <c r="B101" s="120" t="s">
        <v>47</v>
      </c>
      <c r="C101" s="65">
        <v>1</v>
      </c>
      <c r="D101" s="123" t="s">
        <v>41</v>
      </c>
      <c r="E101" s="119"/>
      <c r="F101" s="50">
        <f>C101*E101</f>
        <v>0</v>
      </c>
      <c r="G101" s="51"/>
      <c r="H101" s="52"/>
      <c r="I101" s="52"/>
      <c r="J101" s="52"/>
      <c r="K101" s="52"/>
      <c r="L101" s="52"/>
      <c r="M101" s="52"/>
      <c r="N101" s="52"/>
      <c r="O101" s="128"/>
      <c r="P101" s="129"/>
      <c r="Q101" s="128"/>
    </row>
    <row r="102" spans="1:19" s="130" customFormat="1" ht="16.5" x14ac:dyDescent="0.25">
      <c r="A102" s="164" t="s">
        <v>130</v>
      </c>
      <c r="B102" s="165" t="s">
        <v>51</v>
      </c>
      <c r="C102" s="166">
        <v>1</v>
      </c>
      <c r="D102" s="167" t="s">
        <v>41</v>
      </c>
      <c r="E102" s="168"/>
      <c r="F102" s="136">
        <f>C102*E102</f>
        <v>0</v>
      </c>
      <c r="G102" s="169"/>
      <c r="H102" s="127"/>
      <c r="I102" s="127"/>
      <c r="J102" s="127"/>
      <c r="K102" s="127"/>
      <c r="L102" s="127"/>
      <c r="M102" s="127"/>
      <c r="N102" s="127"/>
      <c r="O102" s="128"/>
      <c r="P102" s="129"/>
      <c r="Q102" s="128"/>
    </row>
    <row r="103" spans="1:19" s="130" customFormat="1" ht="16.5" x14ac:dyDescent="0.25">
      <c r="A103" s="170" t="s">
        <v>131</v>
      </c>
      <c r="B103" s="125" t="s">
        <v>75</v>
      </c>
      <c r="C103" s="65">
        <v>1</v>
      </c>
      <c r="D103" s="123" t="s">
        <v>41</v>
      </c>
      <c r="E103" s="119"/>
      <c r="F103" s="50">
        <f>C103*E103</f>
        <v>0</v>
      </c>
      <c r="G103" s="126"/>
      <c r="H103" s="127"/>
      <c r="I103" s="127"/>
      <c r="J103" s="127"/>
      <c r="K103" s="127"/>
      <c r="L103" s="127"/>
      <c r="M103" s="127"/>
      <c r="N103" s="127"/>
      <c r="O103" s="128"/>
      <c r="P103" s="129"/>
      <c r="Q103" s="128"/>
    </row>
    <row r="104" spans="1:19" s="116" customFormat="1" ht="20.25" x14ac:dyDescent="0.25">
      <c r="A104" s="124">
        <v>4.5</v>
      </c>
      <c r="B104" s="121" t="s">
        <v>76</v>
      </c>
      <c r="C104" s="65"/>
      <c r="D104" s="123"/>
      <c r="E104" s="109"/>
      <c r="F104" s="50"/>
      <c r="G104" s="110"/>
      <c r="H104" s="111"/>
      <c r="I104" s="111"/>
      <c r="J104" s="111"/>
      <c r="K104" s="111"/>
      <c r="L104" s="111"/>
      <c r="M104" s="111"/>
      <c r="N104" s="111"/>
      <c r="O104" s="112"/>
      <c r="P104" s="113"/>
      <c r="Q104" s="113"/>
      <c r="R104" s="114"/>
      <c r="S104" s="115"/>
    </row>
    <row r="105" spans="1:19" s="130" customFormat="1" ht="16.5" x14ac:dyDescent="0.25">
      <c r="A105" s="103" t="s">
        <v>132</v>
      </c>
      <c r="B105" s="125" t="s">
        <v>47</v>
      </c>
      <c r="C105" s="65">
        <v>1</v>
      </c>
      <c r="D105" s="123" t="s">
        <v>41</v>
      </c>
      <c r="E105" s="119"/>
      <c r="F105" s="50">
        <f>C105*E105</f>
        <v>0</v>
      </c>
      <c r="G105" s="126"/>
      <c r="H105" s="127"/>
      <c r="I105" s="127"/>
      <c r="J105" s="127"/>
      <c r="K105" s="127"/>
      <c r="L105" s="127"/>
      <c r="M105" s="127"/>
      <c r="N105" s="127"/>
      <c r="O105" s="128"/>
      <c r="P105" s="129"/>
      <c r="Q105" s="128"/>
    </row>
    <row r="106" spans="1:19" s="116" customFormat="1" ht="20.25" x14ac:dyDescent="0.25">
      <c r="A106" s="124">
        <v>4.5999999999999996</v>
      </c>
      <c r="B106" s="121" t="s">
        <v>78</v>
      </c>
      <c r="C106" s="65"/>
      <c r="D106" s="123"/>
      <c r="E106" s="109"/>
      <c r="F106" s="50"/>
      <c r="G106" s="110"/>
      <c r="H106" s="111"/>
      <c r="I106" s="111"/>
      <c r="J106" s="111"/>
      <c r="K106" s="111"/>
      <c r="L106" s="111"/>
      <c r="M106" s="111"/>
      <c r="N106" s="111"/>
      <c r="O106" s="112"/>
      <c r="P106" s="113"/>
      <c r="Q106" s="113"/>
      <c r="R106" s="114"/>
      <c r="S106" s="115"/>
    </row>
    <row r="107" spans="1:19" s="100" customFormat="1" ht="18.75" x14ac:dyDescent="0.25">
      <c r="A107" s="103" t="s">
        <v>133</v>
      </c>
      <c r="B107" s="64" t="s">
        <v>80</v>
      </c>
      <c r="C107" s="65">
        <v>1</v>
      </c>
      <c r="D107" s="101" t="s">
        <v>41</v>
      </c>
      <c r="E107" s="119"/>
      <c r="F107" s="50">
        <f t="shared" ref="F107" si="12">+E107*C107</f>
        <v>0</v>
      </c>
      <c r="G107" s="51"/>
      <c r="H107" s="52"/>
      <c r="I107" s="52"/>
      <c r="J107" s="52"/>
      <c r="K107" s="52"/>
      <c r="L107" s="52"/>
      <c r="M107" s="52"/>
      <c r="N107" s="52"/>
      <c r="O107" s="138"/>
      <c r="P107" s="139"/>
      <c r="Q107" s="138"/>
      <c r="R107" s="140"/>
      <c r="S107" s="141"/>
    </row>
    <row r="108" spans="1:19" s="116" customFormat="1" ht="18.75" x14ac:dyDescent="0.25">
      <c r="A108" s="124">
        <v>4.7</v>
      </c>
      <c r="B108" s="143" t="s">
        <v>90</v>
      </c>
      <c r="C108" s="65"/>
      <c r="D108" s="108"/>
      <c r="E108" s="40"/>
      <c r="F108" s="50"/>
      <c r="G108" s="110"/>
      <c r="H108" s="111"/>
      <c r="I108" s="111"/>
      <c r="J108" s="111"/>
      <c r="K108" s="111"/>
      <c r="L108" s="111"/>
      <c r="M108" s="111"/>
      <c r="N108" s="111"/>
      <c r="O108" s="113"/>
      <c r="P108" s="113"/>
      <c r="Q108" s="113"/>
      <c r="R108" s="114"/>
      <c r="S108" s="115"/>
    </row>
    <row r="109" spans="1:19" s="116" customFormat="1" ht="39" customHeight="1" x14ac:dyDescent="0.25">
      <c r="A109" s="103" t="s">
        <v>134</v>
      </c>
      <c r="B109" s="145" t="s">
        <v>92</v>
      </c>
      <c r="C109" s="65">
        <v>1</v>
      </c>
      <c r="D109" s="108" t="s">
        <v>41</v>
      </c>
      <c r="E109" s="146"/>
      <c r="F109" s="50">
        <f t="shared" ref="F109:F114" si="13">+E109*C109</f>
        <v>0</v>
      </c>
      <c r="G109" s="110"/>
      <c r="H109" s="111"/>
      <c r="I109" s="111"/>
      <c r="J109" s="111"/>
      <c r="K109" s="111"/>
      <c r="L109" s="111"/>
      <c r="M109" s="111"/>
      <c r="N109" s="111"/>
      <c r="O109" s="112"/>
      <c r="P109" s="113"/>
      <c r="Q109" s="113"/>
      <c r="R109" s="114"/>
      <c r="S109" s="115"/>
    </row>
    <row r="110" spans="1:19" s="116" customFormat="1" ht="43.5" customHeight="1" x14ac:dyDescent="0.25">
      <c r="A110" s="103" t="s">
        <v>135</v>
      </c>
      <c r="B110" s="145" t="s">
        <v>94</v>
      </c>
      <c r="C110" s="65">
        <v>9</v>
      </c>
      <c r="D110" s="108" t="s">
        <v>41</v>
      </c>
      <c r="E110" s="146"/>
      <c r="F110" s="50">
        <f t="shared" si="13"/>
        <v>0</v>
      </c>
      <c r="G110" s="110"/>
      <c r="H110" s="111"/>
      <c r="I110" s="111"/>
      <c r="J110" s="111"/>
      <c r="K110" s="111"/>
      <c r="L110" s="111"/>
      <c r="M110" s="111"/>
      <c r="N110" s="111"/>
      <c r="O110" s="112"/>
      <c r="P110" s="113"/>
      <c r="Q110" s="113"/>
      <c r="R110" s="114"/>
      <c r="S110" s="115"/>
    </row>
    <row r="111" spans="1:19" s="116" customFormat="1" ht="43.5" customHeight="1" x14ac:dyDescent="0.25">
      <c r="A111" s="103" t="s">
        <v>136</v>
      </c>
      <c r="B111" s="145" t="s">
        <v>96</v>
      </c>
      <c r="C111" s="65">
        <v>6</v>
      </c>
      <c r="D111" s="108" t="s">
        <v>41</v>
      </c>
      <c r="E111" s="146"/>
      <c r="F111" s="50">
        <f t="shared" si="13"/>
        <v>0</v>
      </c>
      <c r="G111" s="110"/>
      <c r="H111" s="111"/>
      <c r="I111" s="111"/>
      <c r="J111" s="111"/>
      <c r="K111" s="111"/>
      <c r="L111" s="111"/>
      <c r="M111" s="111"/>
      <c r="N111" s="111"/>
      <c r="O111" s="112"/>
      <c r="P111" s="113"/>
      <c r="Q111" s="113"/>
      <c r="R111" s="114"/>
      <c r="S111" s="115"/>
    </row>
    <row r="112" spans="1:19" s="116" customFormat="1" ht="41.25" customHeight="1" x14ac:dyDescent="0.25">
      <c r="A112" s="103" t="s">
        <v>137</v>
      </c>
      <c r="B112" s="145" t="s">
        <v>98</v>
      </c>
      <c r="C112" s="65">
        <v>7</v>
      </c>
      <c r="D112" s="108" t="s">
        <v>41</v>
      </c>
      <c r="E112" s="146"/>
      <c r="F112" s="50">
        <f t="shared" si="13"/>
        <v>0</v>
      </c>
      <c r="G112" s="110"/>
      <c r="H112" s="111"/>
      <c r="I112" s="111"/>
      <c r="J112" s="111"/>
      <c r="K112" s="111"/>
      <c r="L112" s="111"/>
      <c r="M112" s="111"/>
      <c r="N112" s="111"/>
      <c r="O112" s="112"/>
      <c r="P112" s="113"/>
      <c r="Q112" s="113"/>
      <c r="R112" s="114"/>
      <c r="S112" s="115"/>
    </row>
    <row r="113" spans="1:20" s="116" customFormat="1" ht="43.5" customHeight="1" x14ac:dyDescent="0.25">
      <c r="A113" s="103" t="s">
        <v>138</v>
      </c>
      <c r="B113" s="145" t="s">
        <v>100</v>
      </c>
      <c r="C113" s="65">
        <v>3</v>
      </c>
      <c r="D113" s="108" t="s">
        <v>41</v>
      </c>
      <c r="E113" s="146"/>
      <c r="F113" s="50">
        <f t="shared" si="13"/>
        <v>0</v>
      </c>
      <c r="G113" s="110"/>
      <c r="H113" s="111"/>
      <c r="I113" s="111"/>
      <c r="J113" s="111"/>
      <c r="K113" s="111"/>
      <c r="L113" s="111"/>
      <c r="M113" s="111"/>
      <c r="N113" s="111"/>
      <c r="O113" s="112">
        <f>SUM(C110:C111)</f>
        <v>15</v>
      </c>
      <c r="P113" s="113"/>
      <c r="Q113" s="113"/>
      <c r="R113" s="114"/>
      <c r="S113" s="115"/>
    </row>
    <row r="114" spans="1:20" s="116" customFormat="1" ht="42" customHeight="1" x14ac:dyDescent="0.25">
      <c r="A114" s="103" t="s">
        <v>139</v>
      </c>
      <c r="B114" s="145" t="s">
        <v>102</v>
      </c>
      <c r="C114" s="65">
        <v>2</v>
      </c>
      <c r="D114" s="108" t="s">
        <v>41</v>
      </c>
      <c r="E114" s="146"/>
      <c r="F114" s="50">
        <f t="shared" si="13"/>
        <v>0</v>
      </c>
      <c r="G114" s="110"/>
      <c r="H114" s="111"/>
      <c r="I114" s="111"/>
      <c r="J114" s="111"/>
      <c r="K114" s="111"/>
      <c r="L114" s="111"/>
      <c r="M114" s="111"/>
      <c r="N114" s="111"/>
      <c r="O114" s="112"/>
      <c r="P114" s="113"/>
      <c r="Q114" s="113"/>
      <c r="R114" s="114"/>
      <c r="S114" s="115"/>
    </row>
    <row r="115" spans="1:20" s="156" customFormat="1" ht="23.85" customHeight="1" x14ac:dyDescent="0.25">
      <c r="A115" s="103" t="s">
        <v>140</v>
      </c>
      <c r="B115" s="145" t="s">
        <v>141</v>
      </c>
      <c r="C115" s="65">
        <v>7</v>
      </c>
      <c r="D115" s="108" t="s">
        <v>41</v>
      </c>
      <c r="E115" s="146"/>
      <c r="F115" s="171">
        <f>IF(ISBLANK(C115),"",ROUND(C115*E115,2))</f>
        <v>0</v>
      </c>
      <c r="G115" s="110"/>
      <c r="H115" s="111"/>
      <c r="I115" s="111"/>
      <c r="J115" s="111"/>
      <c r="K115" s="111"/>
      <c r="L115" s="111"/>
      <c r="M115" s="111"/>
      <c r="N115" s="111"/>
      <c r="O115" s="152"/>
      <c r="P115" s="153"/>
      <c r="Q115" s="153"/>
      <c r="R115" s="154"/>
      <c r="S115" s="155"/>
    </row>
    <row r="116" spans="1:20" s="150" customFormat="1" ht="22.35" customHeight="1" x14ac:dyDescent="0.25">
      <c r="A116" s="103" t="s">
        <v>142</v>
      </c>
      <c r="B116" s="145" t="s">
        <v>143</v>
      </c>
      <c r="C116" s="65">
        <v>3</v>
      </c>
      <c r="D116" s="108" t="s">
        <v>41</v>
      </c>
      <c r="E116" s="68"/>
      <c r="F116" s="96">
        <f>IF(ISBLANK(C116),"",ROUND(C116*E116,2))</f>
        <v>0</v>
      </c>
      <c r="G116" s="148"/>
      <c r="H116" s="149"/>
      <c r="I116" s="149"/>
      <c r="J116" s="149"/>
      <c r="K116" s="149"/>
      <c r="L116" s="149"/>
      <c r="M116" s="149"/>
      <c r="N116" s="149"/>
      <c r="O116" s="150">
        <f>1+1</f>
        <v>2</v>
      </c>
      <c r="T116" s="151"/>
    </row>
    <row r="117" spans="1:20" s="116" customFormat="1" ht="25.35" customHeight="1" x14ac:dyDescent="0.25">
      <c r="A117" s="103" t="s">
        <v>144</v>
      </c>
      <c r="B117" s="145" t="s">
        <v>108</v>
      </c>
      <c r="C117" s="65">
        <v>14</v>
      </c>
      <c r="D117" s="108" t="s">
        <v>41</v>
      </c>
      <c r="E117" s="109"/>
      <c r="F117" s="50">
        <f>+E117*C117</f>
        <v>0</v>
      </c>
      <c r="G117" s="110">
        <f>SUM(F80:F117)</f>
        <v>0</v>
      </c>
      <c r="H117" s="111"/>
      <c r="I117" s="111"/>
      <c r="J117" s="111"/>
      <c r="K117" s="111"/>
      <c r="L117" s="111"/>
      <c r="M117" s="111"/>
      <c r="N117" s="111"/>
      <c r="O117" s="112"/>
      <c r="P117" s="172"/>
      <c r="Q117" s="113"/>
      <c r="R117" s="114"/>
      <c r="S117" s="115"/>
    </row>
    <row r="118" spans="1:20" s="175" customFormat="1" ht="18" x14ac:dyDescent="0.25">
      <c r="A118" s="36"/>
      <c r="B118" s="95"/>
      <c r="C118" s="65"/>
      <c r="D118" s="48"/>
      <c r="E118" s="173"/>
      <c r="F118" s="50"/>
      <c r="G118" s="110"/>
      <c r="H118" s="111"/>
      <c r="I118" s="111"/>
      <c r="J118" s="111"/>
      <c r="K118" s="111"/>
      <c r="L118" s="111"/>
      <c r="M118" s="111"/>
      <c r="N118" s="111"/>
      <c r="O118" s="138"/>
      <c r="P118" s="138"/>
      <c r="Q118" s="174"/>
      <c r="R118" s="174"/>
      <c r="S118" s="174"/>
    </row>
    <row r="119" spans="1:20" s="178" customFormat="1" ht="18" x14ac:dyDescent="0.25">
      <c r="A119" s="36">
        <v>5</v>
      </c>
      <c r="B119" s="95" t="s">
        <v>145</v>
      </c>
      <c r="C119" s="65">
        <v>5</v>
      </c>
      <c r="D119" s="48" t="s">
        <v>146</v>
      </c>
      <c r="E119" s="173"/>
      <c r="F119" s="171">
        <f t="shared" ref="F119" si="14">+E119*C119</f>
        <v>0</v>
      </c>
      <c r="G119" s="110">
        <f>+F119</f>
        <v>0</v>
      </c>
      <c r="H119" s="111"/>
      <c r="I119" s="111"/>
      <c r="J119" s="111"/>
      <c r="K119" s="111"/>
      <c r="L119" s="111"/>
      <c r="M119" s="111"/>
      <c r="N119" s="111"/>
      <c r="O119" s="176"/>
      <c r="P119" s="176"/>
      <c r="Q119" s="177"/>
      <c r="R119" s="177"/>
      <c r="S119" s="177"/>
    </row>
    <row r="120" spans="1:20" s="175" customFormat="1" ht="18" x14ac:dyDescent="0.25">
      <c r="A120" s="36"/>
      <c r="B120" s="95"/>
      <c r="C120" s="65"/>
      <c r="D120" s="48"/>
      <c r="E120" s="173"/>
      <c r="F120" s="50"/>
      <c r="G120" s="110"/>
      <c r="H120" s="111"/>
      <c r="I120" s="111"/>
      <c r="J120" s="111"/>
      <c r="K120" s="111"/>
      <c r="L120" s="111"/>
      <c r="M120" s="111"/>
      <c r="N120" s="111"/>
      <c r="O120" s="138"/>
      <c r="P120" s="138"/>
      <c r="Q120" s="174"/>
      <c r="R120" s="174"/>
      <c r="S120" s="174"/>
    </row>
    <row r="121" spans="1:20" s="175" customFormat="1" ht="18" x14ac:dyDescent="0.25">
      <c r="A121" s="36">
        <v>6</v>
      </c>
      <c r="B121" s="179" t="s">
        <v>147</v>
      </c>
      <c r="C121" s="65"/>
      <c r="D121" s="180"/>
      <c r="E121" s="181"/>
      <c r="F121" s="50"/>
      <c r="G121" s="51"/>
      <c r="H121" s="52"/>
      <c r="I121" s="52"/>
      <c r="J121" s="52"/>
      <c r="K121" s="52"/>
      <c r="L121" s="52"/>
      <c r="M121" s="52"/>
      <c r="N121" s="52"/>
      <c r="O121" s="138"/>
      <c r="P121" s="138"/>
      <c r="Q121" s="174"/>
      <c r="R121" s="174"/>
      <c r="S121" s="174"/>
    </row>
    <row r="122" spans="1:20" s="116" customFormat="1" ht="20.25" x14ac:dyDescent="0.25">
      <c r="A122" s="103">
        <v>6.1</v>
      </c>
      <c r="B122" s="145" t="s">
        <v>148</v>
      </c>
      <c r="C122" s="65">
        <v>13.05</v>
      </c>
      <c r="D122" s="108" t="s">
        <v>22</v>
      </c>
      <c r="E122" s="109"/>
      <c r="F122" s="50">
        <f t="shared" ref="F122:F123" si="15">+E122*C122</f>
        <v>0</v>
      </c>
      <c r="G122" s="110"/>
      <c r="H122" s="111"/>
      <c r="I122" s="111"/>
      <c r="J122" s="111"/>
      <c r="K122" s="111"/>
      <c r="L122" s="111"/>
      <c r="M122" s="111"/>
      <c r="N122" s="111"/>
      <c r="O122" s="112"/>
      <c r="P122" s="172"/>
      <c r="Q122" s="113"/>
      <c r="R122" s="114"/>
      <c r="S122" s="115"/>
    </row>
    <row r="123" spans="1:20" s="116" customFormat="1" ht="20.25" x14ac:dyDescent="0.25">
      <c r="A123" s="103">
        <v>6.2</v>
      </c>
      <c r="B123" s="145" t="s">
        <v>149</v>
      </c>
      <c r="C123" s="107">
        <v>0.75</v>
      </c>
      <c r="D123" s="108" t="s">
        <v>22</v>
      </c>
      <c r="E123" s="109"/>
      <c r="F123" s="50">
        <f t="shared" si="15"/>
        <v>0</v>
      </c>
      <c r="G123" s="110">
        <f>SUM(F122:F123)</f>
        <v>0</v>
      </c>
      <c r="H123" s="111"/>
      <c r="I123" s="111"/>
      <c r="J123" s="111"/>
      <c r="K123" s="111"/>
      <c r="L123" s="111"/>
      <c r="M123" s="111"/>
      <c r="N123" s="111"/>
      <c r="O123" s="112"/>
      <c r="P123" s="172"/>
      <c r="Q123" s="113"/>
      <c r="R123" s="114"/>
      <c r="S123" s="115"/>
    </row>
    <row r="124" spans="1:20" s="175" customFormat="1" ht="18" x14ac:dyDescent="0.25">
      <c r="A124" s="36"/>
      <c r="B124" s="95"/>
      <c r="C124" s="182"/>
      <c r="D124" s="48"/>
      <c r="E124" s="173"/>
      <c r="F124" s="50"/>
      <c r="G124" s="110"/>
      <c r="H124" s="111"/>
      <c r="I124" s="111"/>
      <c r="J124" s="111"/>
      <c r="K124" s="111"/>
      <c r="L124" s="111"/>
      <c r="M124" s="111"/>
      <c r="N124" s="111"/>
      <c r="O124" s="138"/>
      <c r="P124" s="138"/>
      <c r="Q124" s="174"/>
      <c r="R124" s="174"/>
      <c r="S124" s="174"/>
    </row>
    <row r="125" spans="1:20" s="175" customFormat="1" ht="37.5" customHeight="1" x14ac:dyDescent="0.25">
      <c r="A125" s="124">
        <v>7</v>
      </c>
      <c r="B125" s="179" t="s">
        <v>150</v>
      </c>
      <c r="C125" s="65">
        <v>6.5</v>
      </c>
      <c r="D125" s="180" t="s">
        <v>151</v>
      </c>
      <c r="E125" s="181"/>
      <c r="F125" s="50">
        <f>IF(ISBLANK(C125),"",ROUND(C125*E125,2))</f>
        <v>0</v>
      </c>
      <c r="G125" s="51">
        <f>F125</f>
        <v>0</v>
      </c>
      <c r="H125" s="52"/>
      <c r="I125" s="52"/>
      <c r="J125" s="52"/>
      <c r="K125" s="52"/>
      <c r="L125" s="52"/>
      <c r="M125" s="52"/>
      <c r="N125" s="52"/>
      <c r="O125" s="138">
        <f>(5*1.3)</f>
        <v>6.5</v>
      </c>
      <c r="P125" s="138">
        <f>SUM(O125:O126)</f>
        <v>6.5</v>
      </c>
      <c r="Q125" s="174"/>
      <c r="R125" s="174">
        <f>5*0.75</f>
        <v>3.75</v>
      </c>
      <c r="S125" s="174">
        <f>85*0.85</f>
        <v>72.25</v>
      </c>
      <c r="T125" s="175">
        <f>Q125+R125+S125</f>
        <v>76</v>
      </c>
    </row>
    <row r="126" spans="1:20" s="116" customFormat="1" ht="20.25" x14ac:dyDescent="0.25">
      <c r="A126" s="183"/>
      <c r="B126" s="184"/>
      <c r="C126" s="65"/>
      <c r="D126" s="108"/>
      <c r="E126" s="147"/>
      <c r="F126" s="50"/>
      <c r="G126" s="110"/>
      <c r="H126" s="111"/>
      <c r="I126" s="111"/>
      <c r="J126" s="111"/>
      <c r="K126" s="111"/>
      <c r="L126" s="111"/>
      <c r="M126" s="111"/>
      <c r="N126" s="111"/>
      <c r="O126" s="112"/>
      <c r="P126" s="113"/>
      <c r="Q126" s="113"/>
      <c r="R126" s="114"/>
      <c r="S126" s="115"/>
    </row>
    <row r="127" spans="1:20" s="175" customFormat="1" ht="18" x14ac:dyDescent="0.25">
      <c r="A127" s="124">
        <v>8</v>
      </c>
      <c r="B127" s="184" t="s">
        <v>152</v>
      </c>
      <c r="C127" s="65"/>
      <c r="D127" s="108"/>
      <c r="E127" s="181"/>
      <c r="F127" s="50"/>
      <c r="G127" s="110"/>
      <c r="H127" s="111"/>
      <c r="I127" s="111"/>
      <c r="J127" s="111"/>
      <c r="K127" s="111"/>
      <c r="L127" s="111"/>
      <c r="M127" s="111"/>
      <c r="N127" s="111"/>
      <c r="O127" s="138"/>
      <c r="P127" s="185"/>
      <c r="Q127" s="174"/>
      <c r="R127" s="174"/>
      <c r="S127" s="174"/>
    </row>
    <row r="128" spans="1:20" s="116" customFormat="1" ht="20.25" x14ac:dyDescent="0.25">
      <c r="A128" s="103">
        <f>+A127+0.1</f>
        <v>8.1</v>
      </c>
      <c r="B128" s="186" t="s">
        <v>153</v>
      </c>
      <c r="C128" s="65">
        <f>+C12*1</f>
        <v>5583.6</v>
      </c>
      <c r="D128" s="105" t="s">
        <v>154</v>
      </c>
      <c r="E128" s="181"/>
      <c r="F128" s="171">
        <f t="shared" ref="F128:F132" si="16">+E128*C128</f>
        <v>0</v>
      </c>
      <c r="G128" s="51"/>
      <c r="H128" s="52"/>
      <c r="I128" s="52"/>
      <c r="J128" s="52"/>
      <c r="K128" s="52"/>
      <c r="L128" s="52"/>
      <c r="M128" s="52"/>
      <c r="N128" s="111"/>
      <c r="O128" s="112"/>
      <c r="P128" s="113"/>
      <c r="Q128" s="113"/>
      <c r="R128" s="114"/>
      <c r="S128" s="115"/>
    </row>
    <row r="129" spans="1:19" s="116" customFormat="1" ht="20.25" x14ac:dyDescent="0.25">
      <c r="A129" s="103">
        <f t="shared" ref="A129:A132" si="17">+A128+0.1</f>
        <v>8.1999999999999993</v>
      </c>
      <c r="B129" s="186" t="s">
        <v>155</v>
      </c>
      <c r="C129" s="65">
        <f>+C12</f>
        <v>5583.6</v>
      </c>
      <c r="D129" s="105" t="s">
        <v>156</v>
      </c>
      <c r="E129" s="181"/>
      <c r="F129" s="171">
        <f t="shared" si="16"/>
        <v>0</v>
      </c>
      <c r="G129" s="51"/>
      <c r="H129" s="52"/>
      <c r="I129" s="52"/>
      <c r="J129" s="52"/>
      <c r="K129" s="52"/>
      <c r="L129" s="52"/>
      <c r="M129" s="52"/>
      <c r="N129" s="111"/>
      <c r="O129" s="112"/>
      <c r="P129" s="113"/>
      <c r="Q129" s="113"/>
      <c r="R129" s="114"/>
      <c r="S129" s="115"/>
    </row>
    <row r="130" spans="1:19" s="116" customFormat="1" ht="20.25" x14ac:dyDescent="0.25">
      <c r="A130" s="103">
        <f t="shared" si="17"/>
        <v>8.2999999999999989</v>
      </c>
      <c r="B130" s="186" t="s">
        <v>157</v>
      </c>
      <c r="C130" s="65">
        <f>8*6*1.2*0.3</f>
        <v>17.279999999999998</v>
      </c>
      <c r="D130" s="105" t="s">
        <v>158</v>
      </c>
      <c r="E130" s="181"/>
      <c r="F130" s="171">
        <f t="shared" si="16"/>
        <v>0</v>
      </c>
      <c r="G130" s="51"/>
      <c r="H130" s="52"/>
      <c r="I130" s="52"/>
      <c r="J130" s="52"/>
      <c r="K130" s="52"/>
      <c r="L130" s="52"/>
      <c r="M130" s="52"/>
      <c r="N130" s="111"/>
      <c r="O130" s="112"/>
      <c r="P130" s="113"/>
      <c r="Q130" s="113"/>
      <c r="R130" s="114"/>
      <c r="S130" s="115"/>
    </row>
    <row r="131" spans="1:19" s="116" customFormat="1" ht="20.25" x14ac:dyDescent="0.25">
      <c r="A131" s="103">
        <f t="shared" si="17"/>
        <v>8.3999999999999986</v>
      </c>
      <c r="B131" s="186" t="s">
        <v>159</v>
      </c>
      <c r="C131" s="65">
        <f>+C128*0.75</f>
        <v>4187.7000000000007</v>
      </c>
      <c r="D131" s="105" t="s">
        <v>154</v>
      </c>
      <c r="E131" s="181"/>
      <c r="F131" s="171">
        <f t="shared" si="16"/>
        <v>0</v>
      </c>
      <c r="G131" s="51"/>
      <c r="H131" s="52"/>
      <c r="I131" s="52"/>
      <c r="J131" s="52"/>
      <c r="K131" s="52"/>
      <c r="L131" s="52"/>
      <c r="M131" s="52"/>
      <c r="N131" s="111"/>
      <c r="O131" s="112"/>
      <c r="P131" s="113"/>
      <c r="Q131" s="113"/>
      <c r="R131" s="114"/>
      <c r="S131" s="115"/>
    </row>
    <row r="132" spans="1:19" s="116" customFormat="1" ht="39" customHeight="1" x14ac:dyDescent="0.25">
      <c r="A132" s="103">
        <f t="shared" si="17"/>
        <v>8.4999999999999982</v>
      </c>
      <c r="B132" s="186" t="s">
        <v>160</v>
      </c>
      <c r="C132" s="65">
        <v>1</v>
      </c>
      <c r="D132" s="105" t="s">
        <v>17</v>
      </c>
      <c r="E132" s="181"/>
      <c r="F132" s="171">
        <f t="shared" si="16"/>
        <v>0</v>
      </c>
      <c r="G132" s="51">
        <f>SUM(F128:F132)</f>
        <v>0</v>
      </c>
      <c r="H132" s="52"/>
      <c r="I132" s="52"/>
      <c r="J132" s="52"/>
      <c r="K132" s="52"/>
      <c r="L132" s="52"/>
      <c r="M132" s="52"/>
      <c r="N132" s="111"/>
      <c r="O132" s="112"/>
      <c r="P132" s="113"/>
      <c r="Q132" s="113"/>
      <c r="R132" s="114"/>
      <c r="S132" s="115"/>
    </row>
    <row r="133" spans="1:19" s="116" customFormat="1" ht="20.25" x14ac:dyDescent="0.25">
      <c r="A133" s="103"/>
      <c r="B133" s="184"/>
      <c r="C133" s="65"/>
      <c r="D133" s="108"/>
      <c r="E133" s="147"/>
      <c r="F133" s="50"/>
      <c r="G133" s="110"/>
      <c r="H133" s="111"/>
      <c r="I133" s="111"/>
      <c r="J133" s="111"/>
      <c r="K133" s="111"/>
      <c r="L133" s="111"/>
      <c r="M133" s="111"/>
      <c r="N133" s="111"/>
      <c r="O133" s="112"/>
      <c r="P133" s="113"/>
      <c r="Q133" s="113"/>
      <c r="R133" s="114"/>
      <c r="S133" s="115"/>
    </row>
    <row r="134" spans="1:19" s="100" customFormat="1" ht="18" x14ac:dyDescent="0.25">
      <c r="A134" s="124">
        <v>9</v>
      </c>
      <c r="B134" s="184" t="s">
        <v>161</v>
      </c>
      <c r="C134" s="65"/>
      <c r="D134" s="108"/>
      <c r="E134" s="187"/>
      <c r="F134" s="50"/>
      <c r="G134" s="110"/>
      <c r="H134" s="111"/>
      <c r="I134" s="111"/>
      <c r="J134" s="111"/>
      <c r="K134" s="111"/>
      <c r="L134" s="111"/>
      <c r="M134" s="111"/>
      <c r="N134" s="111"/>
      <c r="O134" s="138"/>
      <c r="P134" s="138"/>
      <c r="Q134" s="138"/>
      <c r="R134" s="140"/>
      <c r="S134" s="141"/>
    </row>
    <row r="135" spans="1:19" s="44" customFormat="1" ht="20.25" customHeight="1" x14ac:dyDescent="0.25">
      <c r="A135" s="103">
        <f>+A134+0.1</f>
        <v>9.1</v>
      </c>
      <c r="B135" s="104" t="s">
        <v>33</v>
      </c>
      <c r="C135" s="65">
        <v>5751.09</v>
      </c>
      <c r="D135" s="105" t="s">
        <v>15</v>
      </c>
      <c r="E135" s="181"/>
      <c r="F135" s="50">
        <f t="shared" ref="F135:F137" si="18">+E135*C135</f>
        <v>0</v>
      </c>
      <c r="G135" s="51"/>
      <c r="H135" s="52"/>
      <c r="I135" s="52"/>
      <c r="J135" s="52"/>
      <c r="K135" s="52"/>
      <c r="L135" s="52"/>
      <c r="M135" s="52"/>
      <c r="O135" s="188" t="s">
        <v>162</v>
      </c>
      <c r="P135" s="52">
        <v>15000</v>
      </c>
      <c r="Q135" s="106">
        <v>5751.09</v>
      </c>
      <c r="R135" s="69"/>
    </row>
    <row r="136" spans="1:19" s="44" customFormat="1" ht="21.75" customHeight="1" x14ac:dyDescent="0.25">
      <c r="A136" s="103">
        <f t="shared" ref="A136:A137" si="19">+A135+0.1</f>
        <v>9.1999999999999993</v>
      </c>
      <c r="B136" s="104" t="s">
        <v>163</v>
      </c>
      <c r="C136" s="65">
        <v>72.14</v>
      </c>
      <c r="D136" s="105" t="s">
        <v>15</v>
      </c>
      <c r="E136" s="181"/>
      <c r="F136" s="50">
        <f t="shared" si="18"/>
        <v>0</v>
      </c>
      <c r="G136" s="51"/>
      <c r="H136" s="52"/>
      <c r="I136" s="52"/>
      <c r="J136" s="52"/>
      <c r="K136" s="52"/>
      <c r="L136" s="52"/>
      <c r="M136" s="52"/>
      <c r="O136" s="188" t="s">
        <v>164</v>
      </c>
      <c r="P136" s="52">
        <v>34</v>
      </c>
      <c r="Q136" s="106"/>
      <c r="R136" s="69"/>
    </row>
    <row r="137" spans="1:19" s="44" customFormat="1" ht="21.75" customHeight="1" x14ac:dyDescent="0.25">
      <c r="A137" s="103">
        <f t="shared" si="19"/>
        <v>9.2999999999999989</v>
      </c>
      <c r="B137" s="104" t="s">
        <v>165</v>
      </c>
      <c r="C137" s="65">
        <v>10.37</v>
      </c>
      <c r="D137" s="105" t="s">
        <v>15</v>
      </c>
      <c r="E137" s="181"/>
      <c r="F137" s="50">
        <f t="shared" si="18"/>
        <v>0</v>
      </c>
      <c r="G137" s="51">
        <f>SUM(F135:F137)</f>
        <v>0</v>
      </c>
      <c r="H137" s="52"/>
      <c r="I137" s="52"/>
      <c r="J137" s="52"/>
      <c r="K137" s="52"/>
      <c r="L137" s="52"/>
      <c r="M137" s="52"/>
      <c r="O137" s="188" t="s">
        <v>166</v>
      </c>
      <c r="P137" s="52">
        <f>+P136*6</f>
        <v>204</v>
      </c>
      <c r="Q137" s="106">
        <v>5751.09</v>
      </c>
      <c r="R137" s="69"/>
    </row>
    <row r="138" spans="1:19" s="44" customFormat="1" ht="18" x14ac:dyDescent="0.25">
      <c r="A138" s="103"/>
      <c r="B138" s="104"/>
      <c r="C138" s="65"/>
      <c r="D138" s="105"/>
      <c r="E138" s="181"/>
      <c r="F138" s="50"/>
      <c r="G138" s="51"/>
      <c r="H138" s="52"/>
      <c r="I138" s="52"/>
      <c r="J138" s="52"/>
      <c r="K138" s="52"/>
      <c r="L138" s="52"/>
      <c r="M138" s="52"/>
      <c r="O138" s="188" t="s">
        <v>167</v>
      </c>
      <c r="P138" s="52">
        <v>4</v>
      </c>
      <c r="Q138" s="67"/>
      <c r="R138" s="69"/>
    </row>
    <row r="139" spans="1:19" s="100" customFormat="1" ht="18" x14ac:dyDescent="0.25">
      <c r="A139" s="124">
        <v>10</v>
      </c>
      <c r="B139" s="184" t="s">
        <v>168</v>
      </c>
      <c r="C139" s="65"/>
      <c r="D139" s="108"/>
      <c r="E139" s="187"/>
      <c r="F139" s="50"/>
      <c r="G139" s="110"/>
      <c r="H139" s="111"/>
      <c r="I139" s="111"/>
      <c r="J139" s="111"/>
      <c r="K139" s="111"/>
      <c r="L139" s="111"/>
      <c r="M139" s="111"/>
      <c r="O139" s="189" t="s">
        <v>169</v>
      </c>
      <c r="P139" s="111">
        <f>+P138*P137</f>
        <v>816</v>
      </c>
      <c r="Q139" s="138"/>
      <c r="R139" s="140"/>
      <c r="S139" s="141"/>
    </row>
    <row r="140" spans="1:19" s="100" customFormat="1" ht="22.35" customHeight="1" x14ac:dyDescent="0.25">
      <c r="A140" s="103">
        <v>10.1</v>
      </c>
      <c r="B140" s="145" t="s">
        <v>33</v>
      </c>
      <c r="C140" s="65">
        <v>5570.6</v>
      </c>
      <c r="D140" s="108" t="s">
        <v>15</v>
      </c>
      <c r="E140" s="187"/>
      <c r="F140" s="50">
        <f t="shared" ref="F140" si="20">+E140*C140</f>
        <v>0</v>
      </c>
      <c r="G140" s="110">
        <f>SUM(F138:F140)</f>
        <v>0</v>
      </c>
      <c r="H140" s="111"/>
      <c r="I140" s="111"/>
      <c r="J140" s="111"/>
      <c r="K140" s="111"/>
      <c r="L140" s="111"/>
      <c r="M140" s="111"/>
      <c r="O140" s="111"/>
      <c r="P140" s="111">
        <f>+P135/P139</f>
        <v>18.382352941176471</v>
      </c>
      <c r="Q140" s="138">
        <v>5751.09</v>
      </c>
      <c r="R140" s="140"/>
      <c r="S140" s="141"/>
    </row>
    <row r="141" spans="1:19" s="44" customFormat="1" ht="18" x14ac:dyDescent="0.25">
      <c r="A141" s="183"/>
      <c r="B141" s="104"/>
      <c r="C141" s="65"/>
      <c r="D141" s="105"/>
      <c r="E141" s="190"/>
      <c r="F141" s="50"/>
      <c r="G141" s="51"/>
      <c r="H141" s="52"/>
      <c r="I141" s="52"/>
      <c r="J141" s="52"/>
      <c r="K141" s="52"/>
      <c r="L141" s="52"/>
      <c r="M141" s="52"/>
      <c r="O141" s="52"/>
      <c r="P141" s="52"/>
      <c r="Q141" s="67"/>
      <c r="R141" s="69"/>
    </row>
    <row r="142" spans="1:19" s="100" customFormat="1" ht="33" x14ac:dyDescent="0.25">
      <c r="A142" s="124">
        <v>11</v>
      </c>
      <c r="B142" s="184" t="s">
        <v>170</v>
      </c>
      <c r="C142" s="65"/>
      <c r="D142" s="108"/>
      <c r="E142" s="187"/>
      <c r="F142" s="50"/>
      <c r="G142" s="110"/>
      <c r="H142" s="111"/>
      <c r="I142" s="111"/>
      <c r="J142" s="111"/>
      <c r="K142" s="111"/>
      <c r="L142" s="111"/>
      <c r="M142" s="111"/>
      <c r="O142" s="111"/>
      <c r="P142" s="111">
        <v>1</v>
      </c>
      <c r="Q142" s="138">
        <v>18.38</v>
      </c>
      <c r="R142" s="140"/>
      <c r="S142" s="141"/>
    </row>
    <row r="143" spans="1:19" s="44" customFormat="1" ht="24" customHeight="1" x14ac:dyDescent="0.25">
      <c r="A143" s="103">
        <v>11.1</v>
      </c>
      <c r="B143" s="145" t="s">
        <v>171</v>
      </c>
      <c r="C143" s="65">
        <v>1</v>
      </c>
      <c r="D143" s="108" t="s">
        <v>41</v>
      </c>
      <c r="E143" s="187"/>
      <c r="F143" s="50">
        <f t="shared" ref="F143" si="21">+E143*C143</f>
        <v>0</v>
      </c>
      <c r="G143" s="110">
        <f>SUM(F143)</f>
        <v>0</v>
      </c>
      <c r="H143" s="111"/>
      <c r="I143" s="111"/>
      <c r="J143" s="111"/>
      <c r="K143" s="111"/>
      <c r="L143" s="111"/>
      <c r="M143" s="111"/>
      <c r="O143" s="111"/>
      <c r="P143" s="111">
        <f>+C135+C136+C137</f>
        <v>5833.6</v>
      </c>
      <c r="Q143" s="106">
        <f>+P143/Q142</f>
        <v>317.38846572361268</v>
      </c>
      <c r="R143" s="69"/>
    </row>
    <row r="144" spans="1:19" s="100" customFormat="1" ht="18" x14ac:dyDescent="0.25">
      <c r="A144" s="191"/>
      <c r="B144" s="192"/>
      <c r="C144" s="166"/>
      <c r="D144" s="193"/>
      <c r="E144" s="194"/>
      <c r="F144" s="136"/>
      <c r="G144" s="137"/>
      <c r="H144" s="111"/>
      <c r="I144" s="111"/>
      <c r="J144" s="111"/>
      <c r="K144" s="111"/>
      <c r="L144" s="111"/>
      <c r="M144" s="111"/>
      <c r="O144" s="111"/>
      <c r="P144" s="111"/>
      <c r="Q144" s="138"/>
      <c r="R144" s="140"/>
      <c r="S144" s="141"/>
    </row>
    <row r="145" spans="1:19" s="100" customFormat="1" ht="51.6" customHeight="1" x14ac:dyDescent="0.25">
      <c r="A145" s="124">
        <v>12</v>
      </c>
      <c r="B145" s="195" t="s">
        <v>172</v>
      </c>
      <c r="C145" s="65"/>
      <c r="D145" s="48"/>
      <c r="E145" s="173"/>
      <c r="F145" s="50"/>
      <c r="G145" s="110"/>
      <c r="H145" s="111"/>
      <c r="I145" s="111"/>
      <c r="J145" s="111"/>
      <c r="K145" s="111"/>
      <c r="L145" s="111"/>
      <c r="M145" s="111"/>
      <c r="N145" s="111"/>
      <c r="O145" s="138"/>
      <c r="P145" s="138"/>
      <c r="Q145" s="138"/>
      <c r="R145" s="140"/>
      <c r="S145" s="141"/>
    </row>
    <row r="146" spans="1:19" s="100" customFormat="1" ht="18" x14ac:dyDescent="0.25">
      <c r="A146" s="124">
        <v>12.1</v>
      </c>
      <c r="B146" s="195" t="s">
        <v>173</v>
      </c>
      <c r="C146" s="65">
        <v>1</v>
      </c>
      <c r="D146" s="48" t="s">
        <v>174</v>
      </c>
      <c r="E146" s="173"/>
      <c r="F146" s="50">
        <f>SUM(C146*E146)</f>
        <v>0</v>
      </c>
      <c r="G146" s="110"/>
      <c r="H146" s="111"/>
      <c r="I146" s="111"/>
      <c r="J146" s="111"/>
      <c r="K146" s="111"/>
      <c r="L146" s="111"/>
      <c r="M146" s="111"/>
      <c r="N146" s="111"/>
      <c r="O146" s="138"/>
      <c r="P146" s="138"/>
      <c r="Q146" s="138"/>
      <c r="R146" s="140"/>
      <c r="S146" s="141"/>
    </row>
    <row r="147" spans="1:19" s="100" customFormat="1" ht="18" x14ac:dyDescent="0.25">
      <c r="A147" s="124">
        <v>12.2</v>
      </c>
      <c r="B147" s="195" t="s">
        <v>175</v>
      </c>
      <c r="C147" s="65"/>
      <c r="D147" s="48"/>
      <c r="E147" s="173"/>
      <c r="F147" s="50"/>
      <c r="G147" s="110"/>
      <c r="H147" s="111"/>
      <c r="I147" s="111"/>
      <c r="J147" s="111"/>
      <c r="K147" s="111"/>
      <c r="L147" s="111"/>
      <c r="M147" s="111"/>
      <c r="N147" s="111"/>
      <c r="O147" s="138"/>
      <c r="P147" s="138"/>
      <c r="Q147" s="138"/>
      <c r="R147" s="140"/>
      <c r="S147" s="141"/>
    </row>
    <row r="148" spans="1:19" s="100" customFormat="1" ht="18" x14ac:dyDescent="0.25">
      <c r="A148" s="103" t="s">
        <v>176</v>
      </c>
      <c r="B148" s="196" t="s">
        <v>177</v>
      </c>
      <c r="C148" s="65">
        <v>53.46</v>
      </c>
      <c r="D148" s="48" t="s">
        <v>158</v>
      </c>
      <c r="E148" s="173"/>
      <c r="F148" s="50">
        <f t="shared" ref="F148:F166" si="22">SUM(C148*E148)</f>
        <v>0</v>
      </c>
      <c r="G148" s="110"/>
      <c r="H148" s="111"/>
      <c r="I148" s="111"/>
      <c r="J148" s="111"/>
      <c r="K148" s="111"/>
      <c r="L148" s="111"/>
      <c r="M148" s="111"/>
      <c r="N148" s="111"/>
      <c r="O148" s="138"/>
      <c r="P148" s="138"/>
      <c r="Q148" s="138"/>
      <c r="R148" s="140"/>
      <c r="S148" s="141"/>
    </row>
    <row r="149" spans="1:19" s="100" customFormat="1" ht="18" x14ac:dyDescent="0.25">
      <c r="A149" s="103" t="s">
        <v>178</v>
      </c>
      <c r="B149" s="196" t="s">
        <v>179</v>
      </c>
      <c r="C149" s="65">
        <v>38.479999999999997</v>
      </c>
      <c r="D149" s="48" t="s">
        <v>158</v>
      </c>
      <c r="E149" s="173"/>
      <c r="F149" s="50">
        <f t="shared" si="22"/>
        <v>0</v>
      </c>
      <c r="G149" s="110"/>
      <c r="H149" s="111"/>
      <c r="I149" s="111"/>
      <c r="J149" s="111"/>
      <c r="K149" s="111"/>
      <c r="L149" s="111"/>
      <c r="M149" s="111"/>
      <c r="N149" s="111"/>
      <c r="O149" s="197"/>
      <c r="P149" s="138"/>
      <c r="Q149" s="138"/>
      <c r="R149" s="140"/>
      <c r="S149" s="141"/>
    </row>
    <row r="150" spans="1:19" s="100" customFormat="1" ht="18" x14ac:dyDescent="0.25">
      <c r="A150" s="103" t="s">
        <v>180</v>
      </c>
      <c r="B150" s="196" t="s">
        <v>181</v>
      </c>
      <c r="C150" s="65">
        <v>20.63</v>
      </c>
      <c r="D150" s="48" t="s">
        <v>158</v>
      </c>
      <c r="E150" s="173"/>
      <c r="F150" s="50">
        <f t="shared" si="22"/>
        <v>0</v>
      </c>
      <c r="G150" s="110"/>
      <c r="H150" s="111"/>
      <c r="I150" s="111"/>
      <c r="J150" s="111"/>
      <c r="K150" s="111"/>
      <c r="L150" s="111"/>
      <c r="M150" s="111"/>
      <c r="N150" s="111"/>
      <c r="O150" s="138"/>
      <c r="P150" s="138"/>
      <c r="Q150" s="138"/>
      <c r="R150" s="140"/>
      <c r="S150" s="141"/>
    </row>
    <row r="151" spans="1:19" s="100" customFormat="1" ht="18" x14ac:dyDescent="0.25">
      <c r="A151" s="103" t="s">
        <v>182</v>
      </c>
      <c r="B151" s="196" t="s">
        <v>183</v>
      </c>
      <c r="C151" s="65">
        <v>13.8</v>
      </c>
      <c r="D151" s="48" t="s">
        <v>156</v>
      </c>
      <c r="E151" s="173"/>
      <c r="F151" s="50">
        <f t="shared" si="22"/>
        <v>0</v>
      </c>
      <c r="G151" s="110"/>
      <c r="H151" s="111"/>
      <c r="I151" s="111"/>
      <c r="J151" s="111"/>
      <c r="K151" s="111"/>
      <c r="L151" s="111"/>
      <c r="M151" s="111"/>
      <c r="N151" s="111"/>
      <c r="O151" s="138"/>
      <c r="P151" s="138"/>
      <c r="Q151" s="138"/>
      <c r="R151" s="140"/>
      <c r="S151" s="141"/>
    </row>
    <row r="152" spans="1:19" s="100" customFormat="1" ht="18" x14ac:dyDescent="0.25">
      <c r="A152" s="124">
        <v>12.3</v>
      </c>
      <c r="B152" s="195" t="s">
        <v>184</v>
      </c>
      <c r="C152" s="65"/>
      <c r="D152" s="48"/>
      <c r="E152" s="173"/>
      <c r="F152" s="50"/>
      <c r="G152" s="110"/>
      <c r="H152" s="111"/>
      <c r="I152" s="111"/>
      <c r="J152" s="111"/>
      <c r="K152" s="111"/>
      <c r="L152" s="111"/>
      <c r="M152" s="111"/>
      <c r="N152" s="111"/>
      <c r="O152" s="138"/>
      <c r="P152" s="138"/>
      <c r="Q152" s="138"/>
      <c r="R152" s="140"/>
      <c r="S152" s="141"/>
    </row>
    <row r="153" spans="1:19" s="100" customFormat="1" ht="18" x14ac:dyDescent="0.25">
      <c r="A153" s="103" t="s">
        <v>185</v>
      </c>
      <c r="B153" s="196" t="s">
        <v>186</v>
      </c>
      <c r="C153" s="65">
        <v>1.62</v>
      </c>
      <c r="D153" s="48" t="s">
        <v>158</v>
      </c>
      <c r="E153" s="173"/>
      <c r="F153" s="50">
        <f t="shared" si="22"/>
        <v>0</v>
      </c>
      <c r="G153" s="110"/>
      <c r="H153" s="111"/>
      <c r="I153" s="111"/>
      <c r="J153" s="111"/>
      <c r="K153" s="111"/>
      <c r="L153" s="111"/>
      <c r="M153" s="111"/>
      <c r="N153" s="111"/>
      <c r="O153" s="138"/>
      <c r="P153" s="138"/>
      <c r="Q153" s="138"/>
      <c r="R153" s="140"/>
      <c r="S153" s="141"/>
    </row>
    <row r="154" spans="1:19" s="100" customFormat="1" ht="18" x14ac:dyDescent="0.25">
      <c r="A154" s="103" t="s">
        <v>187</v>
      </c>
      <c r="B154" s="196" t="s">
        <v>188</v>
      </c>
      <c r="C154" s="65">
        <v>4.78</v>
      </c>
      <c r="D154" s="48" t="s">
        <v>158</v>
      </c>
      <c r="E154" s="173"/>
      <c r="F154" s="50">
        <f t="shared" si="22"/>
        <v>0</v>
      </c>
      <c r="G154" s="110"/>
      <c r="H154" s="111"/>
      <c r="I154" s="111"/>
      <c r="J154" s="111"/>
      <c r="K154" s="111"/>
      <c r="L154" s="111"/>
      <c r="M154" s="111"/>
      <c r="N154" s="111"/>
      <c r="O154" s="138"/>
      <c r="P154" s="138"/>
      <c r="Q154" s="138"/>
      <c r="R154" s="140"/>
      <c r="S154" s="141"/>
    </row>
    <row r="155" spans="1:19" s="100" customFormat="1" ht="18" x14ac:dyDescent="0.25">
      <c r="A155" s="103" t="s">
        <v>189</v>
      </c>
      <c r="B155" s="196" t="s">
        <v>190</v>
      </c>
      <c r="C155" s="65">
        <v>1.27</v>
      </c>
      <c r="D155" s="48" t="s">
        <v>158</v>
      </c>
      <c r="E155" s="173"/>
      <c r="F155" s="50">
        <f t="shared" si="22"/>
        <v>0</v>
      </c>
      <c r="G155" s="110"/>
      <c r="H155" s="111"/>
      <c r="I155" s="111"/>
      <c r="J155" s="111"/>
      <c r="K155" s="111"/>
      <c r="L155" s="111"/>
      <c r="M155" s="111"/>
      <c r="N155" s="111"/>
      <c r="O155" s="138"/>
      <c r="P155" s="138"/>
      <c r="Q155" s="138"/>
      <c r="R155" s="140"/>
      <c r="S155" s="141"/>
    </row>
    <row r="156" spans="1:19" s="100" customFormat="1" ht="18" x14ac:dyDescent="0.25">
      <c r="A156" s="124">
        <v>12.4</v>
      </c>
      <c r="B156" s="195" t="s">
        <v>191</v>
      </c>
      <c r="C156" s="65"/>
      <c r="D156" s="48"/>
      <c r="E156" s="173"/>
      <c r="F156" s="50"/>
      <c r="G156" s="110"/>
      <c r="H156" s="111"/>
      <c r="I156" s="111"/>
      <c r="J156" s="111"/>
      <c r="K156" s="111"/>
      <c r="L156" s="111"/>
      <c r="M156" s="111"/>
      <c r="N156" s="111"/>
      <c r="O156" s="138"/>
      <c r="P156" s="138"/>
      <c r="Q156" s="138"/>
      <c r="R156" s="140"/>
      <c r="S156" s="141"/>
    </row>
    <row r="157" spans="1:19" s="100" customFormat="1" ht="18" x14ac:dyDescent="0.25">
      <c r="A157" s="103" t="s">
        <v>192</v>
      </c>
      <c r="B157" s="196" t="s">
        <v>193</v>
      </c>
      <c r="C157" s="65">
        <v>5.0599999999999996</v>
      </c>
      <c r="D157" s="48" t="s">
        <v>154</v>
      </c>
      <c r="E157" s="173"/>
      <c r="F157" s="50">
        <f t="shared" si="22"/>
        <v>0</v>
      </c>
      <c r="G157" s="110"/>
      <c r="H157" s="111"/>
      <c r="I157" s="111"/>
      <c r="J157" s="111"/>
      <c r="K157" s="111"/>
      <c r="L157" s="111"/>
      <c r="M157" s="111"/>
      <c r="N157" s="111"/>
      <c r="O157" s="138"/>
      <c r="P157" s="138"/>
      <c r="Q157" s="138"/>
      <c r="R157" s="140"/>
      <c r="S157" s="141"/>
    </row>
    <row r="158" spans="1:19" s="100" customFormat="1" ht="18" x14ac:dyDescent="0.25">
      <c r="A158" s="124">
        <v>12.5</v>
      </c>
      <c r="B158" s="195" t="s">
        <v>194</v>
      </c>
      <c r="C158" s="65"/>
      <c r="D158" s="48"/>
      <c r="E158" s="173"/>
      <c r="F158" s="50"/>
      <c r="G158" s="110"/>
      <c r="H158" s="111"/>
      <c r="I158" s="111"/>
      <c r="J158" s="111"/>
      <c r="K158" s="111"/>
      <c r="L158" s="111"/>
      <c r="M158" s="111"/>
      <c r="N158" s="111"/>
      <c r="O158" s="138"/>
      <c r="P158" s="138"/>
      <c r="Q158" s="138"/>
      <c r="R158" s="140"/>
      <c r="S158" s="141"/>
    </row>
    <row r="159" spans="1:19" s="100" customFormat="1" ht="18" x14ac:dyDescent="0.25">
      <c r="A159" s="103" t="s">
        <v>195</v>
      </c>
      <c r="B159" s="196" t="s">
        <v>196</v>
      </c>
      <c r="C159" s="65">
        <v>1</v>
      </c>
      <c r="D159" s="48" t="s">
        <v>197</v>
      </c>
      <c r="E159" s="173"/>
      <c r="F159" s="50">
        <f t="shared" si="22"/>
        <v>0</v>
      </c>
      <c r="G159" s="110"/>
      <c r="H159" s="111"/>
      <c r="I159" s="111"/>
      <c r="J159" s="111"/>
      <c r="K159" s="111"/>
      <c r="L159" s="111"/>
      <c r="M159" s="111"/>
      <c r="N159" s="111"/>
      <c r="O159" s="138"/>
      <c r="P159" s="138"/>
      <c r="Q159" s="138"/>
      <c r="R159" s="140"/>
      <c r="S159" s="141"/>
    </row>
    <row r="160" spans="1:19" s="100" customFormat="1" ht="18" x14ac:dyDescent="0.25">
      <c r="A160" s="103" t="s">
        <v>198</v>
      </c>
      <c r="B160" s="196" t="s">
        <v>199</v>
      </c>
      <c r="C160" s="65">
        <v>0.1</v>
      </c>
      <c r="D160" s="48" t="s">
        <v>158</v>
      </c>
      <c r="E160" s="173"/>
      <c r="F160" s="50">
        <f t="shared" si="22"/>
        <v>0</v>
      </c>
      <c r="G160" s="110"/>
      <c r="H160" s="111"/>
      <c r="I160" s="111"/>
      <c r="J160" s="111"/>
      <c r="K160" s="111"/>
      <c r="L160" s="111"/>
      <c r="M160" s="111"/>
      <c r="N160" s="111"/>
      <c r="O160" s="138"/>
      <c r="P160" s="138"/>
      <c r="Q160" s="138"/>
      <c r="R160" s="140"/>
      <c r="S160" s="141"/>
    </row>
    <row r="161" spans="1:19" s="100" customFormat="1" ht="18" x14ac:dyDescent="0.25">
      <c r="A161" s="103" t="s">
        <v>200</v>
      </c>
      <c r="B161" s="196" t="s">
        <v>201</v>
      </c>
      <c r="C161" s="65">
        <v>2</v>
      </c>
      <c r="D161" s="48" t="s">
        <v>197</v>
      </c>
      <c r="E161" s="173"/>
      <c r="F161" s="50">
        <f t="shared" si="22"/>
        <v>0</v>
      </c>
      <c r="G161" s="110"/>
      <c r="H161" s="111"/>
      <c r="I161" s="111"/>
      <c r="J161" s="111"/>
      <c r="K161" s="111"/>
      <c r="L161" s="111"/>
      <c r="M161" s="111"/>
      <c r="N161" s="111"/>
      <c r="O161" s="138"/>
      <c r="P161" s="138"/>
      <c r="Q161" s="138"/>
      <c r="R161" s="140"/>
      <c r="S161" s="141"/>
    </row>
    <row r="162" spans="1:19" s="100" customFormat="1" ht="18" x14ac:dyDescent="0.25">
      <c r="A162" s="103" t="s">
        <v>202</v>
      </c>
      <c r="B162" s="196" t="s">
        <v>203</v>
      </c>
      <c r="C162" s="65">
        <v>4</v>
      </c>
      <c r="D162" s="48" t="s">
        <v>41</v>
      </c>
      <c r="E162" s="173"/>
      <c r="F162" s="50">
        <f t="shared" si="22"/>
        <v>0</v>
      </c>
      <c r="G162" s="110"/>
      <c r="H162" s="111"/>
      <c r="I162" s="111"/>
      <c r="J162" s="111"/>
      <c r="K162" s="111"/>
      <c r="L162" s="111"/>
      <c r="M162" s="111"/>
      <c r="N162" s="111"/>
      <c r="O162" s="138"/>
      <c r="P162" s="138"/>
      <c r="Q162" s="138"/>
      <c r="R162" s="140"/>
      <c r="S162" s="141"/>
    </row>
    <row r="163" spans="1:19" s="100" customFormat="1" ht="18" x14ac:dyDescent="0.25">
      <c r="A163" s="103" t="s">
        <v>204</v>
      </c>
      <c r="B163" s="196" t="s">
        <v>205</v>
      </c>
      <c r="C163" s="65">
        <v>2</v>
      </c>
      <c r="D163" s="48" t="s">
        <v>197</v>
      </c>
      <c r="E163" s="173"/>
      <c r="F163" s="50">
        <f t="shared" si="22"/>
        <v>0</v>
      </c>
      <c r="G163" s="110"/>
      <c r="H163" s="111"/>
      <c r="I163" s="111"/>
      <c r="J163" s="111"/>
      <c r="K163" s="111"/>
      <c r="L163" s="111"/>
      <c r="M163" s="111"/>
      <c r="N163" s="111"/>
      <c r="O163" s="138"/>
      <c r="P163" s="138"/>
      <c r="Q163" s="138"/>
      <c r="R163" s="140"/>
      <c r="S163" s="141"/>
    </row>
    <row r="164" spans="1:19" s="100" customFormat="1" ht="18" x14ac:dyDescent="0.25">
      <c r="A164" s="103" t="s">
        <v>206</v>
      </c>
      <c r="B164" s="196" t="s">
        <v>207</v>
      </c>
      <c r="C164" s="65">
        <v>0.25</v>
      </c>
      <c r="D164" s="48" t="s">
        <v>158</v>
      </c>
      <c r="E164" s="173"/>
      <c r="F164" s="50">
        <f t="shared" si="22"/>
        <v>0</v>
      </c>
      <c r="G164" s="110"/>
      <c r="H164" s="111"/>
      <c r="I164" s="111"/>
      <c r="J164" s="111"/>
      <c r="K164" s="111"/>
      <c r="L164" s="111"/>
      <c r="M164" s="111"/>
      <c r="N164" s="111"/>
      <c r="O164" s="138"/>
      <c r="P164" s="138"/>
      <c r="Q164" s="138"/>
      <c r="R164" s="140"/>
      <c r="S164" s="141"/>
    </row>
    <row r="165" spans="1:19" s="100" customFormat="1" ht="18" x14ac:dyDescent="0.25">
      <c r="A165" s="103" t="s">
        <v>208</v>
      </c>
      <c r="B165" s="196" t="s">
        <v>209</v>
      </c>
      <c r="C165" s="65">
        <v>2</v>
      </c>
      <c r="D165" s="48" t="s">
        <v>41</v>
      </c>
      <c r="E165" s="173"/>
      <c r="F165" s="50">
        <f>ROUND(E165*C165,2)</f>
        <v>0</v>
      </c>
      <c r="G165" s="110"/>
      <c r="H165" s="111"/>
      <c r="I165" s="111"/>
      <c r="J165" s="111"/>
      <c r="K165" s="111"/>
      <c r="L165" s="111"/>
      <c r="M165" s="111"/>
      <c r="N165" s="111"/>
      <c r="O165" s="138"/>
      <c r="P165" s="138"/>
      <c r="Q165" s="138"/>
      <c r="R165" s="140"/>
      <c r="S165" s="141"/>
    </row>
    <row r="166" spans="1:19" s="100" customFormat="1" ht="18" x14ac:dyDescent="0.25">
      <c r="A166" s="124">
        <v>12.6</v>
      </c>
      <c r="B166" s="195" t="s">
        <v>210</v>
      </c>
      <c r="C166" s="65">
        <v>1</v>
      </c>
      <c r="D166" s="48" t="s">
        <v>211</v>
      </c>
      <c r="E166" s="173"/>
      <c r="F166" s="50">
        <f t="shared" si="22"/>
        <v>0</v>
      </c>
      <c r="G166" s="110">
        <f>SUM(F146:F166)</f>
        <v>0</v>
      </c>
      <c r="H166" s="111"/>
      <c r="I166" s="111"/>
      <c r="J166" s="111"/>
      <c r="K166" s="111"/>
      <c r="L166" s="111"/>
      <c r="M166" s="111"/>
      <c r="N166" s="111"/>
      <c r="O166" s="138"/>
      <c r="P166" s="138"/>
      <c r="Q166" s="138"/>
      <c r="R166" s="140"/>
      <c r="S166" s="141"/>
    </row>
    <row r="167" spans="1:19" s="100" customFormat="1" ht="18" x14ac:dyDescent="0.25">
      <c r="A167" s="124"/>
      <c r="B167" s="196"/>
      <c r="C167" s="65"/>
      <c r="D167" s="108"/>
      <c r="E167" s="96"/>
      <c r="F167" s="50"/>
      <c r="G167" s="110"/>
      <c r="H167" s="111"/>
      <c r="I167" s="111"/>
      <c r="J167" s="111"/>
      <c r="K167" s="111"/>
      <c r="L167" s="111"/>
      <c r="M167" s="111"/>
      <c r="N167" s="111"/>
      <c r="O167" s="138"/>
      <c r="P167" s="138"/>
      <c r="Q167" s="138"/>
      <c r="R167" s="140"/>
      <c r="S167" s="141"/>
    </row>
    <row r="168" spans="1:19" s="100" customFormat="1" ht="49.5" x14ac:dyDescent="0.25">
      <c r="A168" s="124">
        <v>13</v>
      </c>
      <c r="B168" s="195" t="s">
        <v>212</v>
      </c>
      <c r="C168" s="65"/>
      <c r="D168" s="48"/>
      <c r="E168" s="173"/>
      <c r="F168" s="50"/>
      <c r="G168" s="110"/>
      <c r="H168" s="111"/>
      <c r="I168" s="111"/>
      <c r="J168" s="111"/>
      <c r="K168" s="111"/>
      <c r="L168" s="111"/>
      <c r="M168" s="111"/>
      <c r="N168" s="111"/>
      <c r="O168" s="138"/>
      <c r="P168" s="138"/>
      <c r="Q168" s="138"/>
      <c r="R168" s="140"/>
      <c r="S168" s="141"/>
    </row>
    <row r="169" spans="1:19" s="100" customFormat="1" ht="18" x14ac:dyDescent="0.25">
      <c r="A169" s="124">
        <v>13.1</v>
      </c>
      <c r="B169" s="195" t="s">
        <v>173</v>
      </c>
      <c r="C169" s="65">
        <v>1</v>
      </c>
      <c r="D169" s="48" t="s">
        <v>174</v>
      </c>
      <c r="E169" s="173"/>
      <c r="F169" s="50">
        <f>SUM(C169*E169)</f>
        <v>0</v>
      </c>
      <c r="G169" s="110"/>
      <c r="H169" s="111"/>
      <c r="I169" s="111"/>
      <c r="J169" s="111"/>
      <c r="K169" s="111"/>
      <c r="L169" s="111"/>
      <c r="M169" s="111"/>
      <c r="N169" s="111"/>
      <c r="O169" s="138"/>
      <c r="P169" s="138"/>
      <c r="Q169" s="138"/>
      <c r="R169" s="140"/>
      <c r="S169" s="141"/>
    </row>
    <row r="170" spans="1:19" s="100" customFormat="1" ht="18" x14ac:dyDescent="0.25">
      <c r="A170" s="124">
        <v>13.2</v>
      </c>
      <c r="B170" s="195" t="s">
        <v>175</v>
      </c>
      <c r="C170" s="65"/>
      <c r="D170" s="48"/>
      <c r="E170" s="173"/>
      <c r="F170" s="50"/>
      <c r="G170" s="110"/>
      <c r="H170" s="111"/>
      <c r="I170" s="111"/>
      <c r="J170" s="111"/>
      <c r="K170" s="111"/>
      <c r="L170" s="111"/>
      <c r="M170" s="111"/>
      <c r="N170" s="111"/>
      <c r="O170" s="138"/>
      <c r="P170" s="138"/>
      <c r="Q170" s="138"/>
      <c r="R170" s="140"/>
      <c r="S170" s="141"/>
    </row>
    <row r="171" spans="1:19" s="100" customFormat="1" ht="18" x14ac:dyDescent="0.25">
      <c r="A171" s="103" t="s">
        <v>213</v>
      </c>
      <c r="B171" s="196" t="s">
        <v>177</v>
      </c>
      <c r="C171" s="65">
        <v>134.4</v>
      </c>
      <c r="D171" s="48" t="s">
        <v>158</v>
      </c>
      <c r="E171" s="173"/>
      <c r="F171" s="50">
        <f t="shared" ref="F171:F174" si="23">SUM(C171*E171)</f>
        <v>0</v>
      </c>
      <c r="G171" s="110"/>
      <c r="H171" s="111"/>
      <c r="I171" s="111"/>
      <c r="J171" s="111"/>
      <c r="K171" s="111"/>
      <c r="L171" s="111"/>
      <c r="M171" s="111"/>
      <c r="N171" s="111"/>
      <c r="O171" s="138"/>
      <c r="P171" s="138"/>
      <c r="Q171" s="138"/>
      <c r="R171" s="140"/>
      <c r="S171" s="141"/>
    </row>
    <row r="172" spans="1:19" s="100" customFormat="1" ht="18" x14ac:dyDescent="0.25">
      <c r="A172" s="103" t="s">
        <v>214</v>
      </c>
      <c r="B172" s="196" t="s">
        <v>179</v>
      </c>
      <c r="C172" s="65">
        <v>58.8</v>
      </c>
      <c r="D172" s="48" t="s">
        <v>158</v>
      </c>
      <c r="E172" s="173"/>
      <c r="F172" s="50">
        <f t="shared" si="23"/>
        <v>0</v>
      </c>
      <c r="G172" s="110"/>
      <c r="H172" s="111"/>
      <c r="I172" s="111"/>
      <c r="J172" s="111"/>
      <c r="K172" s="111"/>
      <c r="L172" s="111"/>
      <c r="M172" s="111"/>
      <c r="N172" s="111"/>
      <c r="O172" s="197"/>
      <c r="P172" s="138"/>
      <c r="Q172" s="138"/>
      <c r="R172" s="140"/>
      <c r="S172" s="141"/>
    </row>
    <row r="173" spans="1:19" s="100" customFormat="1" ht="18" x14ac:dyDescent="0.25">
      <c r="A173" s="103" t="s">
        <v>215</v>
      </c>
      <c r="B173" s="196" t="s">
        <v>181</v>
      </c>
      <c r="C173" s="65">
        <v>108</v>
      </c>
      <c r="D173" s="48" t="s">
        <v>158</v>
      </c>
      <c r="E173" s="173"/>
      <c r="F173" s="50">
        <f t="shared" si="23"/>
        <v>0</v>
      </c>
      <c r="G173" s="110"/>
      <c r="H173" s="111"/>
      <c r="I173" s="111"/>
      <c r="J173" s="111"/>
      <c r="K173" s="111"/>
      <c r="L173" s="111"/>
      <c r="M173" s="111"/>
      <c r="N173" s="111"/>
      <c r="O173" s="138"/>
      <c r="P173" s="138"/>
      <c r="Q173" s="138"/>
      <c r="R173" s="140"/>
      <c r="S173" s="141"/>
    </row>
    <row r="174" spans="1:19" s="100" customFormat="1" ht="18" x14ac:dyDescent="0.25">
      <c r="A174" s="103" t="s">
        <v>216</v>
      </c>
      <c r="B174" s="196" t="s">
        <v>183</v>
      </c>
      <c r="C174" s="65">
        <v>28.8</v>
      </c>
      <c r="D174" s="48" t="s">
        <v>156</v>
      </c>
      <c r="E174" s="173"/>
      <c r="F174" s="50">
        <f t="shared" si="23"/>
        <v>0</v>
      </c>
      <c r="G174" s="110"/>
      <c r="H174" s="111"/>
      <c r="I174" s="111"/>
      <c r="J174" s="111"/>
      <c r="K174" s="111"/>
      <c r="L174" s="111"/>
      <c r="M174" s="111"/>
      <c r="N174" s="111"/>
      <c r="O174" s="138"/>
      <c r="P174" s="138"/>
      <c r="Q174" s="138"/>
      <c r="R174" s="140"/>
      <c r="S174" s="141"/>
    </row>
    <row r="175" spans="1:19" s="100" customFormat="1" ht="18" x14ac:dyDescent="0.25">
      <c r="A175" s="124">
        <v>13.3</v>
      </c>
      <c r="B175" s="195" t="s">
        <v>184</v>
      </c>
      <c r="C175" s="65"/>
      <c r="D175" s="48"/>
      <c r="E175" s="173"/>
      <c r="F175" s="50"/>
      <c r="G175" s="110"/>
      <c r="H175" s="111"/>
      <c r="I175" s="111"/>
      <c r="J175" s="111"/>
      <c r="K175" s="111"/>
      <c r="L175" s="111"/>
      <c r="M175" s="111"/>
      <c r="N175" s="111"/>
      <c r="O175" s="198"/>
      <c r="P175" s="138"/>
      <c r="Q175" s="138"/>
      <c r="R175" s="140"/>
      <c r="S175" s="141"/>
    </row>
    <row r="176" spans="1:19" s="100" customFormat="1" ht="18" x14ac:dyDescent="0.25">
      <c r="A176" s="103" t="s">
        <v>217</v>
      </c>
      <c r="B176" s="196" t="s">
        <v>218</v>
      </c>
      <c r="C176" s="65">
        <v>4.32</v>
      </c>
      <c r="D176" s="48" t="s">
        <v>158</v>
      </c>
      <c r="E176" s="173"/>
      <c r="F176" s="50">
        <f t="shared" ref="F176:F178" si="24">SUM(C176*E176)</f>
        <v>0</v>
      </c>
      <c r="G176" s="110"/>
      <c r="H176" s="111"/>
      <c r="I176" s="111"/>
      <c r="J176" s="111"/>
      <c r="K176" s="111"/>
      <c r="L176" s="111"/>
      <c r="M176" s="111"/>
      <c r="N176" s="111"/>
      <c r="O176" s="138"/>
      <c r="P176" s="138"/>
      <c r="Q176" s="138"/>
      <c r="R176" s="140"/>
      <c r="S176" s="141"/>
    </row>
    <row r="177" spans="1:19" s="100" customFormat="1" ht="18" x14ac:dyDescent="0.25">
      <c r="A177" s="103" t="s">
        <v>219</v>
      </c>
      <c r="B177" s="196" t="s">
        <v>220</v>
      </c>
      <c r="C177" s="65">
        <v>8.64</v>
      </c>
      <c r="D177" s="48" t="s">
        <v>158</v>
      </c>
      <c r="E177" s="173"/>
      <c r="F177" s="50">
        <f t="shared" si="24"/>
        <v>0</v>
      </c>
      <c r="G177" s="110"/>
      <c r="H177" s="111"/>
      <c r="I177" s="111"/>
      <c r="J177" s="111"/>
      <c r="K177" s="111"/>
      <c r="L177" s="111"/>
      <c r="M177" s="111"/>
      <c r="N177" s="111"/>
      <c r="O177" s="138"/>
      <c r="P177" s="138"/>
      <c r="Q177" s="138"/>
      <c r="R177" s="140"/>
      <c r="S177" s="141"/>
    </row>
    <row r="178" spans="1:19" s="100" customFormat="1" ht="18" x14ac:dyDescent="0.25">
      <c r="A178" s="103" t="s">
        <v>221</v>
      </c>
      <c r="B178" s="196" t="s">
        <v>222</v>
      </c>
      <c r="C178" s="65">
        <v>9</v>
      </c>
      <c r="D178" s="48" t="s">
        <v>158</v>
      </c>
      <c r="E178" s="173"/>
      <c r="F178" s="50">
        <f t="shared" si="24"/>
        <v>0</v>
      </c>
      <c r="G178" s="110"/>
      <c r="H178" s="111"/>
      <c r="I178" s="111"/>
      <c r="J178" s="111"/>
      <c r="K178" s="111"/>
      <c r="L178" s="111"/>
      <c r="M178" s="111"/>
      <c r="N178" s="111"/>
      <c r="O178" s="138"/>
      <c r="P178" s="138"/>
      <c r="Q178" s="138"/>
      <c r="R178" s="140"/>
      <c r="S178" s="141"/>
    </row>
    <row r="179" spans="1:19" s="100" customFormat="1" ht="18" x14ac:dyDescent="0.25">
      <c r="A179" s="124">
        <v>13.4</v>
      </c>
      <c r="B179" s="195" t="s">
        <v>191</v>
      </c>
      <c r="C179" s="65"/>
      <c r="D179" s="48"/>
      <c r="E179" s="173"/>
      <c r="F179" s="50"/>
      <c r="G179" s="110"/>
      <c r="H179" s="111"/>
      <c r="I179" s="111"/>
      <c r="J179" s="111"/>
      <c r="K179" s="111"/>
      <c r="L179" s="111"/>
      <c r="M179" s="111"/>
      <c r="N179" s="111"/>
      <c r="O179" s="138"/>
      <c r="P179" s="138"/>
      <c r="Q179" s="138"/>
      <c r="R179" s="140"/>
      <c r="S179" s="141"/>
    </row>
    <row r="180" spans="1:19" s="100" customFormat="1" ht="18" x14ac:dyDescent="0.25">
      <c r="A180" s="103" t="s">
        <v>223</v>
      </c>
      <c r="B180" s="196" t="s">
        <v>193</v>
      </c>
      <c r="C180" s="65">
        <v>36</v>
      </c>
      <c r="D180" s="48" t="s">
        <v>154</v>
      </c>
      <c r="E180" s="173"/>
      <c r="F180" s="50">
        <f t="shared" ref="F180" si="25">SUM(C180*E180)</f>
        <v>0</v>
      </c>
      <c r="G180" s="110"/>
      <c r="H180" s="111"/>
      <c r="I180" s="111"/>
      <c r="J180" s="111"/>
      <c r="K180" s="111"/>
      <c r="L180" s="111"/>
      <c r="M180" s="111"/>
      <c r="N180" s="111"/>
      <c r="O180" s="138"/>
      <c r="P180" s="138"/>
      <c r="Q180" s="138"/>
      <c r="R180" s="140"/>
      <c r="S180" s="141"/>
    </row>
    <row r="181" spans="1:19" s="100" customFormat="1" ht="18" x14ac:dyDescent="0.25">
      <c r="A181" s="124">
        <v>13.5</v>
      </c>
      <c r="B181" s="195" t="s">
        <v>194</v>
      </c>
      <c r="C181" s="65"/>
      <c r="D181" s="48"/>
      <c r="E181" s="173"/>
      <c r="F181" s="50"/>
      <c r="G181" s="110"/>
      <c r="H181" s="111"/>
      <c r="I181" s="111"/>
      <c r="J181" s="111"/>
      <c r="K181" s="111"/>
      <c r="L181" s="111"/>
      <c r="M181" s="111"/>
      <c r="N181" s="111"/>
      <c r="O181" s="138"/>
      <c r="P181" s="138"/>
      <c r="Q181" s="138"/>
      <c r="R181" s="140"/>
      <c r="S181" s="141"/>
    </row>
    <row r="182" spans="1:19" s="100" customFormat="1" ht="18" x14ac:dyDescent="0.25">
      <c r="A182" s="103" t="s">
        <v>224</v>
      </c>
      <c r="B182" s="196" t="s">
        <v>196</v>
      </c>
      <c r="C182" s="65">
        <v>1</v>
      </c>
      <c r="D182" s="48" t="s">
        <v>197</v>
      </c>
      <c r="E182" s="173"/>
      <c r="F182" s="50">
        <f t="shared" ref="F182:F187" si="26">SUM(C182*E182)</f>
        <v>0</v>
      </c>
      <c r="G182" s="110"/>
      <c r="H182" s="111"/>
      <c r="I182" s="111"/>
      <c r="J182" s="111"/>
      <c r="K182" s="111"/>
      <c r="L182" s="111"/>
      <c r="M182" s="111"/>
      <c r="N182" s="111"/>
      <c r="O182" s="138"/>
      <c r="P182" s="138"/>
      <c r="Q182" s="138"/>
      <c r="R182" s="140"/>
      <c r="S182" s="141"/>
    </row>
    <row r="183" spans="1:19" s="100" customFormat="1" ht="18" x14ac:dyDescent="0.25">
      <c r="A183" s="103" t="s">
        <v>225</v>
      </c>
      <c r="B183" s="196" t="s">
        <v>199</v>
      </c>
      <c r="C183" s="65">
        <v>0.1</v>
      </c>
      <c r="D183" s="48" t="s">
        <v>158</v>
      </c>
      <c r="E183" s="173"/>
      <c r="F183" s="50">
        <f t="shared" si="26"/>
        <v>0</v>
      </c>
      <c r="G183" s="110"/>
      <c r="H183" s="111"/>
      <c r="I183" s="111"/>
      <c r="J183" s="111"/>
      <c r="K183" s="111"/>
      <c r="L183" s="111"/>
      <c r="M183" s="111"/>
      <c r="N183" s="111"/>
      <c r="O183" s="138"/>
      <c r="P183" s="138"/>
      <c r="Q183" s="138"/>
      <c r="R183" s="140"/>
      <c r="S183" s="141"/>
    </row>
    <row r="184" spans="1:19" s="100" customFormat="1" ht="18" x14ac:dyDescent="0.25">
      <c r="A184" s="103" t="s">
        <v>226</v>
      </c>
      <c r="B184" s="196" t="s">
        <v>201</v>
      </c>
      <c r="C184" s="65">
        <v>2</v>
      </c>
      <c r="D184" s="48" t="s">
        <v>197</v>
      </c>
      <c r="E184" s="173"/>
      <c r="F184" s="50">
        <f t="shared" si="26"/>
        <v>0</v>
      </c>
      <c r="G184" s="110"/>
      <c r="H184" s="111"/>
      <c r="I184" s="111"/>
      <c r="J184" s="111"/>
      <c r="K184" s="111"/>
      <c r="L184" s="111"/>
      <c r="M184" s="111"/>
      <c r="N184" s="111"/>
      <c r="O184" s="138"/>
      <c r="P184" s="138"/>
      <c r="Q184" s="138"/>
      <c r="R184" s="140"/>
      <c r="S184" s="141"/>
    </row>
    <row r="185" spans="1:19" s="100" customFormat="1" ht="18" x14ac:dyDescent="0.25">
      <c r="A185" s="191" t="s">
        <v>227</v>
      </c>
      <c r="B185" s="199" t="s">
        <v>203</v>
      </c>
      <c r="C185" s="166">
        <v>4</v>
      </c>
      <c r="D185" s="193" t="s">
        <v>41</v>
      </c>
      <c r="E185" s="194"/>
      <c r="F185" s="136">
        <f t="shared" si="26"/>
        <v>0</v>
      </c>
      <c r="G185" s="137"/>
      <c r="H185" s="111"/>
      <c r="I185" s="111"/>
      <c r="J185" s="111"/>
      <c r="K185" s="111"/>
      <c r="L185" s="111"/>
      <c r="M185" s="111"/>
      <c r="N185" s="111"/>
      <c r="O185" s="138"/>
      <c r="P185" s="138"/>
      <c r="Q185" s="138"/>
      <c r="R185" s="140"/>
      <c r="S185" s="141"/>
    </row>
    <row r="186" spans="1:19" s="100" customFormat="1" ht="18" x14ac:dyDescent="0.25">
      <c r="A186" s="103" t="s">
        <v>228</v>
      </c>
      <c r="B186" s="196" t="s">
        <v>205</v>
      </c>
      <c r="C186" s="65">
        <v>2</v>
      </c>
      <c r="D186" s="48" t="s">
        <v>197</v>
      </c>
      <c r="E186" s="173"/>
      <c r="F186" s="50">
        <f t="shared" si="26"/>
        <v>0</v>
      </c>
      <c r="G186" s="110"/>
      <c r="H186" s="111"/>
      <c r="I186" s="111"/>
      <c r="J186" s="111"/>
      <c r="K186" s="111"/>
      <c r="L186" s="111"/>
      <c r="M186" s="111"/>
      <c r="N186" s="111"/>
      <c r="O186" s="138"/>
      <c r="P186" s="138"/>
      <c r="Q186" s="138"/>
      <c r="R186" s="140"/>
      <c r="S186" s="141"/>
    </row>
    <row r="187" spans="1:19" s="100" customFormat="1" ht="18" x14ac:dyDescent="0.25">
      <c r="A187" s="103" t="s">
        <v>229</v>
      </c>
      <c r="B187" s="196" t="s">
        <v>207</v>
      </c>
      <c r="C187" s="65">
        <v>0.25</v>
      </c>
      <c r="D187" s="48" t="s">
        <v>158</v>
      </c>
      <c r="E187" s="173"/>
      <c r="F187" s="50">
        <f t="shared" si="26"/>
        <v>0</v>
      </c>
      <c r="G187" s="110"/>
      <c r="H187" s="111"/>
      <c r="I187" s="111"/>
      <c r="J187" s="111"/>
      <c r="K187" s="111"/>
      <c r="L187" s="111"/>
      <c r="M187" s="111"/>
      <c r="N187" s="111"/>
      <c r="O187" s="138"/>
      <c r="P187" s="138"/>
      <c r="Q187" s="138"/>
      <c r="R187" s="140"/>
      <c r="S187" s="141"/>
    </row>
    <row r="188" spans="1:19" s="100" customFormat="1" ht="18" x14ac:dyDescent="0.25">
      <c r="A188" s="103" t="s">
        <v>230</v>
      </c>
      <c r="B188" s="196" t="s">
        <v>209</v>
      </c>
      <c r="C188" s="65">
        <v>2</v>
      </c>
      <c r="D188" s="48" t="s">
        <v>41</v>
      </c>
      <c r="E188" s="173"/>
      <c r="F188" s="50">
        <f>ROUND(E188*C188,2)</f>
        <v>0</v>
      </c>
      <c r="G188" s="110"/>
      <c r="H188" s="111"/>
      <c r="I188" s="111"/>
      <c r="J188" s="111"/>
      <c r="K188" s="111"/>
      <c r="L188" s="111"/>
      <c r="M188" s="111"/>
      <c r="N188" s="111"/>
      <c r="O188" s="138"/>
      <c r="P188" s="138"/>
      <c r="Q188" s="138"/>
      <c r="R188" s="140"/>
      <c r="S188" s="141"/>
    </row>
    <row r="189" spans="1:19" s="100" customFormat="1" ht="18" x14ac:dyDescent="0.25">
      <c r="A189" s="124">
        <v>13.6</v>
      </c>
      <c r="B189" s="195" t="s">
        <v>210</v>
      </c>
      <c r="C189" s="65">
        <v>0.5</v>
      </c>
      <c r="D189" s="48" t="s">
        <v>211</v>
      </c>
      <c r="E189" s="173"/>
      <c r="F189" s="50">
        <f t="shared" ref="F189" si="27">SUM(C189*E189)</f>
        <v>0</v>
      </c>
      <c r="G189" s="110">
        <f>SUM(F169:F189)</f>
        <v>0</v>
      </c>
      <c r="H189" s="111"/>
      <c r="I189" s="111"/>
      <c r="J189" s="111"/>
      <c r="K189" s="111"/>
      <c r="L189" s="111"/>
      <c r="M189" s="111"/>
      <c r="N189" s="111"/>
      <c r="O189" s="138"/>
      <c r="P189" s="138"/>
      <c r="Q189" s="138"/>
      <c r="R189" s="140"/>
      <c r="S189" s="141"/>
    </row>
    <row r="190" spans="1:19" s="100" customFormat="1" ht="18" x14ac:dyDescent="0.25">
      <c r="A190" s="103"/>
      <c r="B190" s="195"/>
      <c r="C190" s="182"/>
      <c r="D190" s="48"/>
      <c r="E190" s="173"/>
      <c r="F190" s="50"/>
      <c r="G190" s="110"/>
      <c r="H190" s="111"/>
      <c r="I190" s="111"/>
      <c r="J190" s="111"/>
      <c r="K190" s="111"/>
      <c r="L190" s="111"/>
      <c r="M190" s="111"/>
      <c r="N190" s="111"/>
      <c r="O190" s="138"/>
      <c r="P190" s="138"/>
      <c r="Q190" s="138"/>
      <c r="R190" s="140"/>
      <c r="S190" s="141"/>
    </row>
    <row r="191" spans="1:19" s="100" customFormat="1" ht="49.5" x14ac:dyDescent="0.25">
      <c r="A191" s="124">
        <v>14</v>
      </c>
      <c r="B191" s="195" t="s">
        <v>231</v>
      </c>
      <c r="C191" s="182"/>
      <c r="D191" s="48"/>
      <c r="E191" s="173"/>
      <c r="F191" s="50"/>
      <c r="G191" s="110"/>
      <c r="H191" s="111"/>
      <c r="I191" s="111"/>
      <c r="J191" s="111"/>
      <c r="K191" s="111"/>
      <c r="L191" s="111"/>
      <c r="M191" s="111"/>
      <c r="N191" s="111"/>
      <c r="O191" s="138"/>
      <c r="P191" s="138"/>
      <c r="Q191" s="138"/>
      <c r="R191" s="140"/>
      <c r="S191" s="141"/>
    </row>
    <row r="192" spans="1:19" s="100" customFormat="1" ht="18" x14ac:dyDescent="0.25">
      <c r="A192" s="124">
        <v>14.1</v>
      </c>
      <c r="B192" s="195" t="s">
        <v>173</v>
      </c>
      <c r="C192" s="65">
        <v>1</v>
      </c>
      <c r="D192" s="48" t="s">
        <v>174</v>
      </c>
      <c r="E192" s="173"/>
      <c r="F192" s="50">
        <f>SUM(C192*E192)</f>
        <v>0</v>
      </c>
      <c r="G192" s="110"/>
      <c r="H192" s="111"/>
      <c r="I192" s="111"/>
      <c r="J192" s="111"/>
      <c r="K192" s="111"/>
      <c r="L192" s="111"/>
      <c r="M192" s="111"/>
      <c r="N192" s="111"/>
      <c r="O192" s="138"/>
      <c r="P192" s="138"/>
      <c r="Q192" s="138"/>
      <c r="R192" s="140"/>
      <c r="S192" s="141"/>
    </row>
    <row r="193" spans="1:19" s="100" customFormat="1" ht="18" x14ac:dyDescent="0.25">
      <c r="A193" s="124">
        <v>14.2</v>
      </c>
      <c r="B193" s="195" t="s">
        <v>175</v>
      </c>
      <c r="C193" s="65"/>
      <c r="D193" s="48"/>
      <c r="E193" s="173"/>
      <c r="F193" s="50"/>
      <c r="G193" s="110"/>
      <c r="H193" s="111"/>
      <c r="I193" s="111"/>
      <c r="J193" s="111"/>
      <c r="K193" s="111"/>
      <c r="L193" s="111"/>
      <c r="M193" s="111"/>
      <c r="N193" s="111"/>
      <c r="O193" s="138"/>
      <c r="P193" s="138"/>
      <c r="Q193" s="138"/>
      <c r="R193" s="140"/>
      <c r="S193" s="141"/>
    </row>
    <row r="194" spans="1:19" s="100" customFormat="1" ht="18" x14ac:dyDescent="0.25">
      <c r="A194" s="103" t="s">
        <v>232</v>
      </c>
      <c r="B194" s="196" t="s">
        <v>177</v>
      </c>
      <c r="C194" s="65">
        <v>415.8</v>
      </c>
      <c r="D194" s="48" t="s">
        <v>158</v>
      </c>
      <c r="E194" s="173"/>
      <c r="F194" s="50">
        <f t="shared" ref="F194:F197" si="28">SUM(C194*E194)</f>
        <v>0</v>
      </c>
      <c r="G194" s="110"/>
      <c r="H194" s="111"/>
      <c r="I194" s="111"/>
      <c r="J194" s="111"/>
      <c r="K194" s="111"/>
      <c r="L194" s="111"/>
      <c r="M194" s="111"/>
      <c r="N194" s="111"/>
      <c r="O194" s="138"/>
      <c r="P194" s="138"/>
      <c r="Q194" s="138"/>
      <c r="R194" s="140"/>
      <c r="S194" s="141"/>
    </row>
    <row r="195" spans="1:19" s="100" customFormat="1" ht="18" x14ac:dyDescent="0.25">
      <c r="A195" s="103" t="s">
        <v>233</v>
      </c>
      <c r="B195" s="196" t="s">
        <v>179</v>
      </c>
      <c r="C195" s="65">
        <v>300.3</v>
      </c>
      <c r="D195" s="48" t="s">
        <v>158</v>
      </c>
      <c r="E195" s="173"/>
      <c r="F195" s="50">
        <f t="shared" si="28"/>
        <v>0</v>
      </c>
      <c r="G195" s="110"/>
      <c r="H195" s="111"/>
      <c r="I195" s="111"/>
      <c r="J195" s="111"/>
      <c r="K195" s="111"/>
      <c r="L195" s="111"/>
      <c r="M195" s="111"/>
      <c r="N195" s="111"/>
      <c r="O195" s="197"/>
      <c r="P195" s="138"/>
      <c r="Q195" s="138"/>
      <c r="R195" s="140"/>
      <c r="S195" s="141"/>
    </row>
    <row r="196" spans="1:19" s="100" customFormat="1" ht="18" x14ac:dyDescent="0.25">
      <c r="A196" s="103" t="s">
        <v>234</v>
      </c>
      <c r="B196" s="196" t="s">
        <v>181</v>
      </c>
      <c r="C196" s="65">
        <v>165</v>
      </c>
      <c r="D196" s="48" t="s">
        <v>158</v>
      </c>
      <c r="E196" s="173"/>
      <c r="F196" s="50">
        <f t="shared" si="28"/>
        <v>0</v>
      </c>
      <c r="G196" s="110"/>
      <c r="H196" s="111"/>
      <c r="I196" s="111"/>
      <c r="J196" s="111"/>
      <c r="K196" s="111"/>
      <c r="L196" s="111"/>
      <c r="M196" s="111"/>
      <c r="N196" s="111"/>
      <c r="O196" s="138"/>
      <c r="P196" s="138"/>
      <c r="Q196" s="138"/>
      <c r="R196" s="140"/>
      <c r="S196" s="141"/>
    </row>
    <row r="197" spans="1:19" s="100" customFormat="1" ht="18" x14ac:dyDescent="0.25">
      <c r="A197" s="103" t="s">
        <v>235</v>
      </c>
      <c r="B197" s="196" t="s">
        <v>183</v>
      </c>
      <c r="C197" s="65">
        <v>151.80000000000001</v>
      </c>
      <c r="D197" s="48" t="s">
        <v>156</v>
      </c>
      <c r="E197" s="173"/>
      <c r="F197" s="50">
        <f t="shared" si="28"/>
        <v>0</v>
      </c>
      <c r="G197" s="110"/>
      <c r="H197" s="111"/>
      <c r="I197" s="111"/>
      <c r="J197" s="111"/>
      <c r="K197" s="111"/>
      <c r="L197" s="111"/>
      <c r="M197" s="111"/>
      <c r="N197" s="111"/>
      <c r="O197" s="138"/>
      <c r="P197" s="138"/>
      <c r="Q197" s="138"/>
      <c r="R197" s="140"/>
      <c r="S197" s="141"/>
    </row>
    <row r="198" spans="1:19" s="100" customFormat="1" ht="18" x14ac:dyDescent="0.25">
      <c r="A198" s="124">
        <v>14.3</v>
      </c>
      <c r="B198" s="195" t="s">
        <v>184</v>
      </c>
      <c r="C198" s="65"/>
      <c r="D198" s="48"/>
      <c r="E198" s="173"/>
      <c r="F198" s="50"/>
      <c r="G198" s="110"/>
      <c r="H198" s="111"/>
      <c r="I198" s="111"/>
      <c r="J198" s="111"/>
      <c r="K198" s="111"/>
      <c r="L198" s="111"/>
      <c r="M198" s="111"/>
      <c r="N198" s="111"/>
      <c r="O198" s="138"/>
      <c r="P198" s="138"/>
      <c r="Q198" s="138"/>
      <c r="R198" s="140"/>
      <c r="S198" s="141"/>
    </row>
    <row r="199" spans="1:19" s="100" customFormat="1" ht="18" x14ac:dyDescent="0.25">
      <c r="A199" s="103" t="s">
        <v>236</v>
      </c>
      <c r="B199" s="196" t="s">
        <v>186</v>
      </c>
      <c r="C199" s="65">
        <v>19.8</v>
      </c>
      <c r="D199" s="48" t="s">
        <v>158</v>
      </c>
      <c r="E199" s="173"/>
      <c r="F199" s="50">
        <f t="shared" ref="F199:F201" si="29">SUM(C199*E199)</f>
        <v>0</v>
      </c>
      <c r="G199" s="110"/>
      <c r="H199" s="111"/>
      <c r="I199" s="111"/>
      <c r="J199" s="111"/>
      <c r="K199" s="111"/>
      <c r="L199" s="111"/>
      <c r="M199" s="111"/>
      <c r="N199" s="111"/>
      <c r="O199" s="138"/>
      <c r="P199" s="138"/>
      <c r="Q199" s="138"/>
      <c r="R199" s="140"/>
      <c r="S199" s="141"/>
    </row>
    <row r="200" spans="1:19" s="100" customFormat="1" ht="18" x14ac:dyDescent="0.25">
      <c r="A200" s="103" t="s">
        <v>237</v>
      </c>
      <c r="B200" s="196" t="s">
        <v>188</v>
      </c>
      <c r="C200" s="65">
        <v>35.64</v>
      </c>
      <c r="D200" s="48" t="s">
        <v>158</v>
      </c>
      <c r="E200" s="173"/>
      <c r="F200" s="50">
        <f t="shared" si="29"/>
        <v>0</v>
      </c>
      <c r="G200" s="110"/>
      <c r="H200" s="111"/>
      <c r="I200" s="111"/>
      <c r="J200" s="111"/>
      <c r="K200" s="111"/>
      <c r="L200" s="111"/>
      <c r="M200" s="111"/>
      <c r="N200" s="111"/>
      <c r="O200" s="138"/>
      <c r="P200" s="138"/>
      <c r="Q200" s="138"/>
      <c r="R200" s="140"/>
      <c r="S200" s="141"/>
    </row>
    <row r="201" spans="1:19" s="100" customFormat="1" ht="18" x14ac:dyDescent="0.25">
      <c r="A201" s="103" t="s">
        <v>238</v>
      </c>
      <c r="B201" s="196" t="s">
        <v>239</v>
      </c>
      <c r="C201" s="65">
        <v>13.75</v>
      </c>
      <c r="D201" s="48" t="s">
        <v>158</v>
      </c>
      <c r="E201" s="173"/>
      <c r="F201" s="50">
        <f t="shared" si="29"/>
        <v>0</v>
      </c>
      <c r="G201" s="110"/>
      <c r="H201" s="111"/>
      <c r="I201" s="111"/>
      <c r="J201" s="111"/>
      <c r="K201" s="111"/>
      <c r="L201" s="111"/>
      <c r="M201" s="111"/>
      <c r="N201" s="111"/>
      <c r="O201" s="138"/>
      <c r="P201" s="138"/>
      <c r="Q201" s="138"/>
      <c r="R201" s="140"/>
      <c r="S201" s="141"/>
    </row>
    <row r="202" spans="1:19" s="100" customFormat="1" ht="18" x14ac:dyDescent="0.25">
      <c r="A202" s="124">
        <v>14.4</v>
      </c>
      <c r="B202" s="195" t="s">
        <v>191</v>
      </c>
      <c r="C202" s="65"/>
      <c r="D202" s="48"/>
      <c r="E202" s="173"/>
      <c r="F202" s="50"/>
      <c r="G202" s="110"/>
      <c r="H202" s="111"/>
      <c r="I202" s="111"/>
      <c r="J202" s="111"/>
      <c r="K202" s="111"/>
      <c r="L202" s="111"/>
      <c r="M202" s="111"/>
      <c r="N202" s="111"/>
      <c r="O202" s="138"/>
      <c r="P202" s="138"/>
      <c r="Q202" s="138"/>
      <c r="R202" s="140"/>
      <c r="S202" s="141"/>
    </row>
    <row r="203" spans="1:19" s="100" customFormat="1" ht="18" x14ac:dyDescent="0.25">
      <c r="A203" s="103" t="s">
        <v>240</v>
      </c>
      <c r="B203" s="196" t="s">
        <v>193</v>
      </c>
      <c r="C203" s="65">
        <v>55</v>
      </c>
      <c r="D203" s="48" t="s">
        <v>154</v>
      </c>
      <c r="E203" s="173"/>
      <c r="F203" s="50">
        <f t="shared" ref="F203" si="30">SUM(C203*E203)</f>
        <v>0</v>
      </c>
      <c r="G203" s="110"/>
      <c r="H203" s="111"/>
      <c r="I203" s="111"/>
      <c r="J203" s="111"/>
      <c r="K203" s="111"/>
      <c r="L203" s="111"/>
      <c r="M203" s="111"/>
      <c r="N203" s="111"/>
      <c r="O203" s="138"/>
      <c r="P203" s="138"/>
      <c r="Q203" s="138"/>
      <c r="R203" s="140"/>
      <c r="S203" s="141"/>
    </row>
    <row r="204" spans="1:19" s="100" customFormat="1" ht="18" x14ac:dyDescent="0.25">
      <c r="A204" s="124">
        <v>14.5</v>
      </c>
      <c r="B204" s="195" t="s">
        <v>194</v>
      </c>
      <c r="C204" s="65"/>
      <c r="D204" s="48"/>
      <c r="E204" s="173"/>
      <c r="F204" s="50"/>
      <c r="G204" s="110"/>
      <c r="H204" s="111"/>
      <c r="I204" s="111"/>
      <c r="J204" s="111"/>
      <c r="K204" s="111"/>
      <c r="L204" s="111"/>
      <c r="M204" s="111"/>
      <c r="N204" s="111"/>
      <c r="O204" s="138"/>
      <c r="P204" s="138"/>
      <c r="Q204" s="138"/>
      <c r="R204" s="140"/>
      <c r="S204" s="141"/>
    </row>
    <row r="205" spans="1:19" s="100" customFormat="1" ht="17.100000000000001" customHeight="1" x14ac:dyDescent="0.25">
      <c r="A205" s="103" t="s">
        <v>241</v>
      </c>
      <c r="B205" s="196" t="s">
        <v>196</v>
      </c>
      <c r="C205" s="65">
        <v>1</v>
      </c>
      <c r="D205" s="48" t="s">
        <v>197</v>
      </c>
      <c r="E205" s="173"/>
      <c r="F205" s="50">
        <f t="shared" ref="F205:F210" si="31">SUM(C205*E205)</f>
        <v>0</v>
      </c>
      <c r="G205" s="110"/>
      <c r="H205" s="111"/>
      <c r="I205" s="111"/>
      <c r="J205" s="111"/>
      <c r="K205" s="111"/>
      <c r="L205" s="111"/>
      <c r="M205" s="111"/>
      <c r="N205" s="111"/>
      <c r="O205" s="138"/>
      <c r="P205" s="138"/>
      <c r="Q205" s="138"/>
      <c r="R205" s="140"/>
      <c r="S205" s="141"/>
    </row>
    <row r="206" spans="1:19" s="100" customFormat="1" ht="17.100000000000001" customHeight="1" x14ac:dyDescent="0.25">
      <c r="A206" s="103" t="s">
        <v>242</v>
      </c>
      <c r="B206" s="196" t="s">
        <v>199</v>
      </c>
      <c r="C206" s="65">
        <v>1.1000000000000001</v>
      </c>
      <c r="D206" s="48" t="s">
        <v>158</v>
      </c>
      <c r="E206" s="173"/>
      <c r="F206" s="50">
        <f t="shared" si="31"/>
        <v>0</v>
      </c>
      <c r="G206" s="110"/>
      <c r="H206" s="111"/>
      <c r="I206" s="111"/>
      <c r="J206" s="111"/>
      <c r="K206" s="111"/>
      <c r="L206" s="111"/>
      <c r="M206" s="111"/>
      <c r="N206" s="111"/>
      <c r="O206" s="138"/>
      <c r="P206" s="138"/>
      <c r="Q206" s="138"/>
      <c r="R206" s="140"/>
      <c r="S206" s="141"/>
    </row>
    <row r="207" spans="1:19" s="100" customFormat="1" ht="17.100000000000001" customHeight="1" x14ac:dyDescent="0.25">
      <c r="A207" s="103" t="s">
        <v>243</v>
      </c>
      <c r="B207" s="196" t="s">
        <v>201</v>
      </c>
      <c r="C207" s="65">
        <v>22</v>
      </c>
      <c r="D207" s="48" t="s">
        <v>197</v>
      </c>
      <c r="E207" s="173"/>
      <c r="F207" s="50">
        <f t="shared" si="31"/>
        <v>0</v>
      </c>
      <c r="G207" s="110"/>
      <c r="H207" s="111"/>
      <c r="I207" s="111"/>
      <c r="J207" s="111"/>
      <c r="K207" s="111"/>
      <c r="L207" s="111"/>
      <c r="M207" s="111"/>
      <c r="N207" s="111"/>
      <c r="O207" s="138"/>
      <c r="P207" s="138"/>
      <c r="Q207" s="138"/>
      <c r="R207" s="140"/>
      <c r="S207" s="141"/>
    </row>
    <row r="208" spans="1:19" s="100" customFormat="1" ht="17.100000000000001" customHeight="1" x14ac:dyDescent="0.25">
      <c r="A208" s="103" t="s">
        <v>244</v>
      </c>
      <c r="B208" s="196" t="s">
        <v>203</v>
      </c>
      <c r="C208" s="65">
        <v>44</v>
      </c>
      <c r="D208" s="48" t="s">
        <v>41</v>
      </c>
      <c r="E208" s="173"/>
      <c r="F208" s="50">
        <f t="shared" si="31"/>
        <v>0</v>
      </c>
      <c r="G208" s="110"/>
      <c r="H208" s="111"/>
      <c r="I208" s="111"/>
      <c r="J208" s="111"/>
      <c r="K208" s="111"/>
      <c r="L208" s="111"/>
      <c r="M208" s="111"/>
      <c r="N208" s="111"/>
      <c r="O208" s="138"/>
      <c r="P208" s="138"/>
      <c r="Q208" s="138"/>
      <c r="R208" s="140"/>
      <c r="S208" s="141"/>
    </row>
    <row r="209" spans="1:263" s="100" customFormat="1" ht="17.100000000000001" customHeight="1" x14ac:dyDescent="0.25">
      <c r="A209" s="103" t="s">
        <v>245</v>
      </c>
      <c r="B209" s="196" t="s">
        <v>205</v>
      </c>
      <c r="C209" s="65">
        <v>22</v>
      </c>
      <c r="D209" s="48" t="s">
        <v>197</v>
      </c>
      <c r="E209" s="173"/>
      <c r="F209" s="50">
        <f t="shared" si="31"/>
        <v>0</v>
      </c>
      <c r="G209" s="110"/>
      <c r="H209" s="111"/>
      <c r="I209" s="111"/>
      <c r="J209" s="111"/>
      <c r="K209" s="111"/>
      <c r="L209" s="111"/>
      <c r="M209" s="111"/>
      <c r="N209" s="111"/>
      <c r="O209" s="138"/>
      <c r="P209" s="138"/>
      <c r="Q209" s="138"/>
      <c r="R209" s="140"/>
      <c r="S209" s="141"/>
    </row>
    <row r="210" spans="1:263" s="100" customFormat="1" ht="17.100000000000001" customHeight="1" x14ac:dyDescent="0.25">
      <c r="A210" s="103" t="s">
        <v>246</v>
      </c>
      <c r="B210" s="196" t="s">
        <v>207</v>
      </c>
      <c r="C210" s="65">
        <v>2.75</v>
      </c>
      <c r="D210" s="48" t="s">
        <v>158</v>
      </c>
      <c r="E210" s="173"/>
      <c r="F210" s="50">
        <f t="shared" si="31"/>
        <v>0</v>
      </c>
      <c r="G210" s="110"/>
      <c r="H210" s="111"/>
      <c r="I210" s="111"/>
      <c r="J210" s="111"/>
      <c r="K210" s="111"/>
      <c r="L210" s="111"/>
      <c r="M210" s="111"/>
      <c r="N210" s="111"/>
      <c r="O210" s="138"/>
      <c r="P210" s="138"/>
      <c r="Q210" s="138"/>
      <c r="R210" s="140"/>
      <c r="S210" s="141"/>
    </row>
    <row r="211" spans="1:263" s="100" customFormat="1" ht="17.100000000000001" customHeight="1" thickBot="1" x14ac:dyDescent="0.3">
      <c r="A211" s="200" t="s">
        <v>247</v>
      </c>
      <c r="B211" s="201" t="s">
        <v>209</v>
      </c>
      <c r="C211" s="202">
        <v>22</v>
      </c>
      <c r="D211" s="203" t="s">
        <v>41</v>
      </c>
      <c r="E211" s="204"/>
      <c r="F211" s="205">
        <f>ROUND(E211*C211,2)</f>
        <v>0</v>
      </c>
      <c r="G211" s="206"/>
      <c r="H211" s="111"/>
      <c r="I211" s="111"/>
      <c r="J211" s="111"/>
      <c r="K211" s="111"/>
      <c r="L211" s="111"/>
      <c r="M211" s="111"/>
      <c r="N211" s="111"/>
      <c r="O211" s="138"/>
      <c r="P211" s="138"/>
      <c r="Q211" s="138"/>
      <c r="R211" s="140"/>
      <c r="S211" s="141"/>
    </row>
    <row r="212" spans="1:263" s="100" customFormat="1" ht="26.85" customHeight="1" x14ac:dyDescent="0.25">
      <c r="A212" s="131">
        <v>14.6</v>
      </c>
      <c r="B212" s="207" t="s">
        <v>248</v>
      </c>
      <c r="C212" s="166">
        <v>5.5</v>
      </c>
      <c r="D212" s="193" t="s">
        <v>211</v>
      </c>
      <c r="E212" s="194"/>
      <c r="F212" s="136">
        <f t="shared" ref="F212" si="32">SUM(C212*E212)</f>
        <v>0</v>
      </c>
      <c r="G212" s="137">
        <f>SUM(F192:F212)</f>
        <v>0</v>
      </c>
      <c r="H212" s="111"/>
      <c r="I212" s="111"/>
      <c r="J212" s="111"/>
      <c r="K212" s="111"/>
      <c r="L212" s="111"/>
      <c r="M212" s="111"/>
      <c r="N212" s="111"/>
      <c r="O212" s="138"/>
      <c r="P212" s="138"/>
      <c r="Q212" s="138"/>
      <c r="R212" s="140"/>
      <c r="S212" s="141"/>
    </row>
    <row r="213" spans="1:263" s="100" customFormat="1" ht="18" x14ac:dyDescent="0.25">
      <c r="A213" s="124"/>
      <c r="B213" s="196"/>
      <c r="C213" s="65"/>
      <c r="D213" s="108"/>
      <c r="E213" s="96"/>
      <c r="F213" s="208"/>
      <c r="G213" s="110"/>
      <c r="H213" s="111"/>
      <c r="I213" s="111"/>
      <c r="J213" s="111"/>
      <c r="K213" s="111"/>
      <c r="L213" s="111"/>
      <c r="M213" s="111"/>
      <c r="N213" s="111"/>
      <c r="O213" s="138"/>
      <c r="P213" s="138"/>
      <c r="Q213" s="138"/>
      <c r="R213" s="140"/>
      <c r="S213" s="141"/>
    </row>
    <row r="214" spans="1:263" s="100" customFormat="1" ht="18" x14ac:dyDescent="0.25">
      <c r="A214" s="124">
        <v>15</v>
      </c>
      <c r="B214" s="184" t="s">
        <v>249</v>
      </c>
      <c r="C214" s="65"/>
      <c r="D214" s="108"/>
      <c r="E214" s="187"/>
      <c r="F214" s="50"/>
      <c r="G214" s="110"/>
      <c r="H214" s="111"/>
      <c r="I214" s="111"/>
      <c r="J214" s="111"/>
      <c r="K214" s="111"/>
      <c r="L214" s="111"/>
      <c r="M214" s="111"/>
      <c r="N214" s="111"/>
      <c r="O214" s="138"/>
      <c r="P214" s="138"/>
      <c r="Q214" s="138"/>
      <c r="R214" s="140"/>
      <c r="S214" s="141"/>
    </row>
    <row r="215" spans="1:263" s="213" customFormat="1" ht="36" customHeight="1" x14ac:dyDescent="0.2">
      <c r="A215" s="103">
        <v>15.1</v>
      </c>
      <c r="B215" s="145" t="s">
        <v>250</v>
      </c>
      <c r="C215" s="65">
        <v>2</v>
      </c>
      <c r="D215" s="108" t="s">
        <v>41</v>
      </c>
      <c r="E215" s="187"/>
      <c r="F215" s="50">
        <f t="shared" ref="F215:F217" si="33">+E215*C215</f>
        <v>0</v>
      </c>
      <c r="G215" s="110"/>
      <c r="H215" s="111"/>
      <c r="I215" s="111"/>
      <c r="J215" s="111"/>
      <c r="K215" s="111"/>
      <c r="L215" s="111"/>
      <c r="M215" s="111"/>
      <c r="N215" s="111"/>
      <c r="O215" s="209"/>
      <c r="P215" s="210"/>
      <c r="Q215" s="211"/>
      <c r="R215" s="211"/>
      <c r="S215" s="211"/>
      <c r="T215" s="211"/>
      <c r="U215" s="211"/>
      <c r="V215" s="211"/>
      <c r="W215" s="211"/>
      <c r="X215" s="211"/>
      <c r="Y215" s="211"/>
      <c r="Z215" s="211"/>
      <c r="AA215" s="211"/>
      <c r="AB215" s="211"/>
      <c r="AC215" s="211"/>
      <c r="AD215" s="211"/>
      <c r="AE215" s="211"/>
      <c r="AF215" s="211"/>
      <c r="AG215" s="211"/>
      <c r="AH215" s="211"/>
      <c r="AI215" s="211"/>
      <c r="AJ215" s="211"/>
      <c r="AK215" s="211"/>
      <c r="AL215" s="211"/>
      <c r="AM215" s="211"/>
      <c r="AN215" s="211"/>
      <c r="AO215" s="211"/>
      <c r="AP215" s="211"/>
      <c r="AQ215" s="211"/>
      <c r="AR215" s="211"/>
      <c r="AS215" s="211"/>
      <c r="AT215" s="211"/>
      <c r="AU215" s="211"/>
      <c r="AV215" s="211"/>
      <c r="AW215" s="211"/>
      <c r="AX215" s="211"/>
      <c r="AY215" s="211"/>
      <c r="AZ215" s="211"/>
      <c r="BA215" s="211"/>
      <c r="BB215" s="211"/>
      <c r="BC215" s="211"/>
      <c r="BD215" s="211"/>
      <c r="BE215" s="211"/>
      <c r="BF215" s="211"/>
      <c r="BG215" s="211"/>
      <c r="BH215" s="211"/>
      <c r="BI215" s="211"/>
      <c r="BJ215" s="211"/>
      <c r="BK215" s="211"/>
      <c r="BL215" s="211"/>
      <c r="BM215" s="211"/>
      <c r="BN215" s="211"/>
      <c r="BO215" s="211"/>
      <c r="BP215" s="211"/>
      <c r="BQ215" s="211"/>
      <c r="BR215" s="211"/>
      <c r="BS215" s="211"/>
      <c r="BT215" s="211"/>
      <c r="BU215" s="211"/>
      <c r="BV215" s="211"/>
      <c r="BW215" s="211"/>
      <c r="BX215" s="211"/>
      <c r="BY215" s="211"/>
      <c r="BZ215" s="211"/>
      <c r="CA215" s="211"/>
      <c r="CB215" s="211"/>
      <c r="CC215" s="211"/>
      <c r="CD215" s="211"/>
      <c r="CE215" s="211"/>
      <c r="CF215" s="211"/>
      <c r="CG215" s="211"/>
      <c r="CH215" s="211"/>
      <c r="CI215" s="211"/>
      <c r="CJ215" s="211"/>
      <c r="CK215" s="211"/>
      <c r="CL215" s="211"/>
      <c r="CM215" s="211"/>
      <c r="CN215" s="211"/>
      <c r="CO215" s="211"/>
      <c r="CP215" s="211"/>
      <c r="CQ215" s="211"/>
      <c r="CR215" s="211"/>
      <c r="CS215" s="211"/>
      <c r="CT215" s="211"/>
      <c r="CU215" s="211"/>
      <c r="CV215" s="211"/>
      <c r="CW215" s="211"/>
      <c r="CX215" s="211"/>
      <c r="CY215" s="211"/>
      <c r="CZ215" s="211"/>
      <c r="DA215" s="211"/>
      <c r="DB215" s="211"/>
      <c r="DC215" s="211"/>
      <c r="DD215" s="211"/>
      <c r="DE215" s="211"/>
      <c r="DF215" s="211"/>
      <c r="DG215" s="211"/>
      <c r="DH215" s="211"/>
      <c r="DI215" s="211"/>
      <c r="DJ215" s="211"/>
      <c r="DK215" s="211"/>
      <c r="DL215" s="211"/>
      <c r="DM215" s="211"/>
      <c r="DN215" s="211"/>
      <c r="DO215" s="211"/>
      <c r="DP215" s="211"/>
      <c r="DQ215" s="211"/>
      <c r="DR215" s="211"/>
      <c r="DS215" s="211"/>
      <c r="DT215" s="211"/>
      <c r="DU215" s="211"/>
      <c r="DV215" s="211"/>
      <c r="DW215" s="211"/>
      <c r="DX215" s="211"/>
      <c r="DY215" s="211"/>
      <c r="DZ215" s="211"/>
      <c r="EA215" s="211"/>
      <c r="EB215" s="211"/>
      <c r="EC215" s="211"/>
      <c r="ED215" s="211"/>
      <c r="EE215" s="211"/>
      <c r="EF215" s="211"/>
      <c r="EG215" s="211"/>
      <c r="EH215" s="211"/>
      <c r="EI215" s="211"/>
      <c r="EJ215" s="211"/>
      <c r="EK215" s="211"/>
      <c r="EL215" s="211"/>
      <c r="EM215" s="211"/>
      <c r="EN215" s="211"/>
      <c r="EO215" s="211"/>
      <c r="EP215" s="211"/>
      <c r="EQ215" s="211"/>
      <c r="ER215" s="211"/>
      <c r="ES215" s="211"/>
      <c r="ET215" s="211"/>
      <c r="EU215" s="211"/>
      <c r="EV215" s="211"/>
      <c r="EW215" s="211"/>
      <c r="EX215" s="211"/>
      <c r="EY215" s="211"/>
      <c r="EZ215" s="211"/>
      <c r="FA215" s="211"/>
      <c r="FB215" s="211"/>
      <c r="FC215" s="211"/>
      <c r="FD215" s="211"/>
      <c r="FE215" s="211"/>
      <c r="FF215" s="211"/>
      <c r="FG215" s="211"/>
      <c r="FH215" s="211"/>
      <c r="FI215" s="211"/>
      <c r="FJ215" s="211"/>
      <c r="FK215" s="211"/>
      <c r="FL215" s="211"/>
      <c r="FM215" s="211"/>
      <c r="FN215" s="211"/>
      <c r="FO215" s="211"/>
      <c r="FP215" s="211"/>
      <c r="FQ215" s="211"/>
      <c r="FR215" s="211"/>
      <c r="FS215" s="211"/>
      <c r="FT215" s="211"/>
      <c r="FU215" s="211"/>
      <c r="FV215" s="211"/>
      <c r="FW215" s="211"/>
      <c r="FX215" s="211"/>
      <c r="FY215" s="211"/>
      <c r="FZ215" s="211"/>
      <c r="GA215" s="211"/>
      <c r="GB215" s="211"/>
      <c r="GC215" s="211"/>
      <c r="GD215" s="211"/>
      <c r="GE215" s="211"/>
      <c r="GF215" s="211"/>
      <c r="GG215" s="211"/>
      <c r="GH215" s="211"/>
      <c r="GI215" s="211"/>
      <c r="GJ215" s="211"/>
      <c r="GK215" s="211"/>
      <c r="GL215" s="211"/>
      <c r="GM215" s="211"/>
      <c r="GN215" s="211"/>
      <c r="GO215" s="211"/>
      <c r="GP215" s="211"/>
      <c r="GQ215" s="211"/>
      <c r="GR215" s="211"/>
      <c r="GS215" s="211"/>
      <c r="GT215" s="211"/>
      <c r="GU215" s="211"/>
      <c r="GV215" s="211"/>
      <c r="GW215" s="211"/>
      <c r="GX215" s="211"/>
      <c r="GY215" s="211"/>
      <c r="GZ215" s="211"/>
      <c r="HA215" s="211"/>
      <c r="HB215" s="211"/>
      <c r="HC215" s="211"/>
      <c r="HD215" s="211"/>
      <c r="HE215" s="211"/>
      <c r="HF215" s="211"/>
      <c r="HG215" s="211"/>
      <c r="HH215" s="211"/>
      <c r="HI215" s="211"/>
      <c r="HJ215" s="211"/>
      <c r="HK215" s="211"/>
      <c r="HL215" s="211"/>
      <c r="HM215" s="211"/>
      <c r="HN215" s="211"/>
      <c r="HO215" s="211"/>
      <c r="HP215" s="211"/>
      <c r="HQ215" s="211"/>
      <c r="HR215" s="211"/>
      <c r="HS215" s="211"/>
      <c r="HT215" s="211"/>
      <c r="HU215" s="211"/>
      <c r="HV215" s="211"/>
      <c r="HW215" s="211"/>
      <c r="HX215" s="211"/>
      <c r="HY215" s="211"/>
      <c r="HZ215" s="211"/>
      <c r="IA215" s="211"/>
      <c r="IB215" s="211"/>
      <c r="IC215" s="211"/>
      <c r="ID215" s="211"/>
      <c r="IE215" s="211"/>
      <c r="IF215" s="211"/>
      <c r="IG215" s="211"/>
      <c r="IH215" s="211"/>
      <c r="II215" s="211"/>
      <c r="IJ215" s="211"/>
      <c r="IK215" s="211"/>
      <c r="IL215" s="211"/>
      <c r="IM215" s="211"/>
      <c r="IN215" s="211"/>
      <c r="IO215" s="211"/>
      <c r="IP215" s="211"/>
      <c r="IQ215" s="211"/>
      <c r="IR215" s="211"/>
      <c r="IS215" s="211"/>
      <c r="IT215" s="211"/>
      <c r="IU215" s="212"/>
      <c r="IV215" s="212"/>
      <c r="IW215" s="212"/>
      <c r="IX215" s="212"/>
      <c r="IY215" s="212"/>
      <c r="IZ215" s="212"/>
      <c r="JA215" s="212"/>
      <c r="JB215" s="212"/>
      <c r="JC215" s="212"/>
    </row>
    <row r="216" spans="1:263" s="62" customFormat="1" ht="20.25" x14ac:dyDescent="0.25">
      <c r="A216" s="214">
        <v>15.2</v>
      </c>
      <c r="B216" s="64" t="s">
        <v>251</v>
      </c>
      <c r="C216" s="65">
        <v>4</v>
      </c>
      <c r="D216" s="48" t="s">
        <v>41</v>
      </c>
      <c r="E216" s="215"/>
      <c r="F216" s="50">
        <f t="shared" si="33"/>
        <v>0</v>
      </c>
      <c r="G216" s="51"/>
      <c r="H216" s="52"/>
      <c r="I216" s="52"/>
      <c r="J216" s="52"/>
      <c r="K216" s="52"/>
      <c r="L216" s="52"/>
      <c r="M216" s="52"/>
      <c r="N216" s="52"/>
      <c r="O216" s="216"/>
    </row>
    <row r="217" spans="1:263" s="219" customFormat="1" ht="16.5" x14ac:dyDescent="0.25">
      <c r="A217" s="214">
        <v>15.3</v>
      </c>
      <c r="B217" s="145" t="s">
        <v>252</v>
      </c>
      <c r="C217" s="65">
        <v>2</v>
      </c>
      <c r="D217" s="108" t="s">
        <v>41</v>
      </c>
      <c r="E217" s="187"/>
      <c r="F217" s="50">
        <f t="shared" si="33"/>
        <v>0</v>
      </c>
      <c r="G217" s="110"/>
      <c r="H217" s="111"/>
      <c r="I217" s="111"/>
      <c r="J217" s="111"/>
      <c r="K217" s="111"/>
      <c r="L217" s="111"/>
      <c r="M217" s="111"/>
      <c r="N217" s="111"/>
      <c r="O217" s="217"/>
      <c r="P217" s="218"/>
      <c r="Q217" s="218"/>
      <c r="R217" s="218"/>
      <c r="S217" s="218"/>
      <c r="T217" s="218"/>
      <c r="U217" s="218"/>
      <c r="V217" s="218"/>
    </row>
    <row r="218" spans="1:263" s="224" customFormat="1" ht="58.5" customHeight="1" x14ac:dyDescent="0.25">
      <c r="A218" s="220">
        <v>15.5</v>
      </c>
      <c r="B218" s="145" t="s">
        <v>253</v>
      </c>
      <c r="C218" s="221">
        <v>30</v>
      </c>
      <c r="D218" s="108" t="s">
        <v>254</v>
      </c>
      <c r="E218" s="222"/>
      <c r="F218" s="223">
        <f>+C218*E218</f>
        <v>0</v>
      </c>
      <c r="G218" s="110">
        <f>+SUM(F215:F218)</f>
        <v>0</v>
      </c>
      <c r="H218" s="111"/>
      <c r="I218" s="111"/>
      <c r="J218" s="111"/>
      <c r="K218" s="111"/>
      <c r="L218" s="111"/>
      <c r="M218" s="111"/>
      <c r="N218" s="111"/>
      <c r="O218" s="218"/>
      <c r="P218" s="218"/>
      <c r="Q218" s="218"/>
      <c r="R218" s="218"/>
      <c r="S218" s="218"/>
      <c r="T218" s="218"/>
      <c r="U218" s="218"/>
      <c r="V218" s="218"/>
    </row>
    <row r="219" spans="1:263" s="224" customFormat="1" ht="16.5" x14ac:dyDescent="0.25">
      <c r="A219" s="220"/>
      <c r="B219" s="145"/>
      <c r="C219" s="221"/>
      <c r="D219" s="108"/>
      <c r="E219" s="222"/>
      <c r="F219" s="223"/>
      <c r="G219" s="110"/>
      <c r="H219" s="111"/>
      <c r="I219" s="111"/>
      <c r="J219" s="111"/>
      <c r="K219" s="111"/>
      <c r="L219" s="111"/>
      <c r="M219" s="111"/>
      <c r="N219" s="111"/>
      <c r="O219" s="218"/>
      <c r="P219" s="218"/>
      <c r="Q219" s="218"/>
      <c r="R219" s="218"/>
      <c r="S219" s="218"/>
      <c r="T219" s="218"/>
      <c r="U219" s="218"/>
      <c r="V219" s="218"/>
    </row>
    <row r="220" spans="1:263" s="224" customFormat="1" ht="45.75" customHeight="1" x14ac:dyDescent="0.25">
      <c r="A220" s="124">
        <v>16</v>
      </c>
      <c r="B220" s="195" t="s">
        <v>255</v>
      </c>
      <c r="C220" s="65">
        <v>1</v>
      </c>
      <c r="D220" s="108" t="s">
        <v>17</v>
      </c>
      <c r="E220" s="96"/>
      <c r="F220" s="50">
        <f>SUM(E220)</f>
        <v>0</v>
      </c>
      <c r="G220" s="110">
        <f>+F220</f>
        <v>0</v>
      </c>
      <c r="H220" s="111"/>
      <c r="I220" s="111"/>
      <c r="J220" s="111"/>
      <c r="K220" s="111"/>
      <c r="L220" s="111"/>
      <c r="M220" s="111"/>
      <c r="N220" s="111"/>
      <c r="O220" s="218"/>
      <c r="P220" s="218"/>
      <c r="Q220" s="218"/>
      <c r="R220" s="218"/>
      <c r="S220" s="218"/>
      <c r="T220" s="218"/>
      <c r="U220" s="218"/>
      <c r="V220" s="218"/>
    </row>
    <row r="221" spans="1:263" s="100" customFormat="1" ht="18" x14ac:dyDescent="0.25">
      <c r="A221" s="124"/>
      <c r="B221" s="196"/>
      <c r="C221" s="65"/>
      <c r="D221" s="108"/>
      <c r="E221" s="96"/>
      <c r="F221" s="50"/>
      <c r="G221" s="110"/>
      <c r="H221" s="111"/>
      <c r="I221" s="111"/>
      <c r="J221" s="111"/>
      <c r="K221" s="111"/>
      <c r="L221" s="111"/>
      <c r="M221" s="111"/>
      <c r="N221" s="111"/>
      <c r="O221" s="138"/>
      <c r="P221" s="138"/>
      <c r="Q221" s="138"/>
      <c r="R221" s="140"/>
      <c r="S221" s="141"/>
    </row>
    <row r="222" spans="1:263" s="100" customFormat="1" ht="42" customHeight="1" x14ac:dyDescent="0.25">
      <c r="A222" s="124">
        <v>17</v>
      </c>
      <c r="B222" s="195" t="s">
        <v>256</v>
      </c>
      <c r="C222" s="65">
        <v>1</v>
      </c>
      <c r="D222" s="108" t="s">
        <v>17</v>
      </c>
      <c r="E222" s="96"/>
      <c r="F222" s="50">
        <f>SUM(E222)</f>
        <v>0</v>
      </c>
      <c r="G222" s="110">
        <f>+F222</f>
        <v>0</v>
      </c>
      <c r="H222" s="111"/>
      <c r="I222" s="111"/>
      <c r="J222" s="111"/>
      <c r="K222" s="111"/>
      <c r="L222" s="111"/>
      <c r="M222" s="111"/>
      <c r="N222" s="111"/>
      <c r="O222" s="138"/>
      <c r="P222" s="138"/>
      <c r="Q222" s="138"/>
      <c r="R222" s="140"/>
      <c r="S222" s="141"/>
    </row>
    <row r="223" spans="1:263" s="100" customFormat="1" ht="12" customHeight="1" x14ac:dyDescent="0.25">
      <c r="A223" s="225"/>
      <c r="B223" s="226"/>
      <c r="C223" s="227"/>
      <c r="D223" s="228"/>
      <c r="E223" s="229"/>
      <c r="F223" s="230"/>
      <c r="G223" s="231"/>
      <c r="H223" s="111"/>
      <c r="I223" s="111"/>
      <c r="J223" s="111"/>
      <c r="K223" s="111"/>
      <c r="L223" s="111"/>
      <c r="M223" s="111"/>
      <c r="N223" s="111"/>
      <c r="O223" s="138"/>
      <c r="P223" s="138"/>
      <c r="Q223" s="138"/>
      <c r="R223" s="140"/>
      <c r="S223" s="141"/>
    </row>
    <row r="224" spans="1:263" s="241" customFormat="1" ht="18" x14ac:dyDescent="0.2">
      <c r="A224" s="232">
        <v>18</v>
      </c>
      <c r="B224" s="233" t="s">
        <v>257</v>
      </c>
      <c r="C224" s="234"/>
      <c r="D224" s="235"/>
      <c r="E224" s="236"/>
      <c r="F224" s="237"/>
      <c r="G224" s="238"/>
      <c r="H224" s="239"/>
      <c r="I224" s="239"/>
      <c r="J224" s="239"/>
      <c r="K224" s="239"/>
      <c r="L224" s="239"/>
      <c r="M224" s="239"/>
      <c r="N224" s="240"/>
      <c r="O224" s="240"/>
      <c r="P224" s="240"/>
    </row>
    <row r="225" spans="1:16" s="241" customFormat="1" ht="18" x14ac:dyDescent="0.2">
      <c r="A225" s="242">
        <f>+A224+0.1</f>
        <v>18.100000000000001</v>
      </c>
      <c r="B225" s="243" t="s">
        <v>258</v>
      </c>
      <c r="C225" s="244"/>
      <c r="D225" s="245"/>
      <c r="E225" s="246"/>
      <c r="F225" s="247"/>
      <c r="G225" s="238"/>
      <c r="H225" s="239"/>
      <c r="I225" s="239"/>
      <c r="J225" s="239"/>
      <c r="K225" s="239"/>
      <c r="L225" s="239"/>
      <c r="M225" s="239"/>
      <c r="N225" s="240"/>
      <c r="O225" s="240"/>
      <c r="P225" s="240"/>
    </row>
    <row r="226" spans="1:16" s="241" customFormat="1" ht="18" x14ac:dyDescent="0.2">
      <c r="A226" s="248" t="s">
        <v>259</v>
      </c>
      <c r="B226" s="249" t="s">
        <v>260</v>
      </c>
      <c r="C226" s="234">
        <v>385</v>
      </c>
      <c r="D226" s="235" t="s">
        <v>261</v>
      </c>
      <c r="E226" s="236"/>
      <c r="F226" s="237">
        <f>+C226*E226</f>
        <v>0</v>
      </c>
      <c r="G226" s="238"/>
      <c r="H226" s="239"/>
      <c r="I226" s="239"/>
      <c r="J226" s="239"/>
      <c r="K226" s="239"/>
      <c r="L226" s="239"/>
      <c r="M226" s="239"/>
      <c r="N226" s="240"/>
      <c r="O226" s="240"/>
      <c r="P226" s="240"/>
    </row>
    <row r="227" spans="1:16" s="241" customFormat="1" ht="18" x14ac:dyDescent="0.2">
      <c r="A227" s="248" t="s">
        <v>262</v>
      </c>
      <c r="B227" s="249" t="s">
        <v>263</v>
      </c>
      <c r="C227" s="234">
        <v>385</v>
      </c>
      <c r="D227" s="235" t="s">
        <v>261</v>
      </c>
      <c r="E227" s="236"/>
      <c r="F227" s="237">
        <f t="shared" ref="F227:F269" si="34">+C227*E227</f>
        <v>0</v>
      </c>
      <c r="G227" s="238"/>
      <c r="H227" s="239"/>
      <c r="I227" s="239"/>
      <c r="J227" s="239"/>
      <c r="K227" s="239"/>
      <c r="L227" s="239"/>
      <c r="M227" s="239"/>
      <c r="N227" s="240"/>
      <c r="O227" s="240"/>
      <c r="P227" s="240"/>
    </row>
    <row r="228" spans="1:16" s="241" customFormat="1" ht="18" x14ac:dyDescent="0.2">
      <c r="A228" s="248" t="s">
        <v>264</v>
      </c>
      <c r="B228" s="249" t="s">
        <v>265</v>
      </c>
      <c r="C228" s="234">
        <v>300</v>
      </c>
      <c r="D228" s="235" t="s">
        <v>261</v>
      </c>
      <c r="E228" s="236"/>
      <c r="F228" s="237">
        <f t="shared" si="34"/>
        <v>0</v>
      </c>
      <c r="G228" s="238"/>
      <c r="H228" s="239"/>
      <c r="I228" s="239"/>
      <c r="J228" s="239"/>
      <c r="K228" s="239"/>
      <c r="L228" s="239"/>
      <c r="M228" s="239"/>
      <c r="N228" s="240"/>
      <c r="O228" s="240"/>
      <c r="P228" s="240"/>
    </row>
    <row r="229" spans="1:16" s="241" customFormat="1" ht="18" x14ac:dyDescent="0.2">
      <c r="A229" s="248" t="s">
        <v>266</v>
      </c>
      <c r="B229" s="249" t="s">
        <v>267</v>
      </c>
      <c r="C229" s="234">
        <v>385</v>
      </c>
      <c r="D229" s="235" t="s">
        <v>261</v>
      </c>
      <c r="E229" s="236"/>
      <c r="F229" s="237">
        <f t="shared" si="34"/>
        <v>0</v>
      </c>
      <c r="G229" s="238"/>
      <c r="H229" s="239"/>
      <c r="I229" s="239"/>
      <c r="J229" s="239"/>
      <c r="K229" s="239"/>
      <c r="L229" s="239"/>
      <c r="M229" s="239"/>
      <c r="N229" s="240"/>
      <c r="O229" s="240"/>
      <c r="P229" s="240"/>
    </row>
    <row r="230" spans="1:16" s="241" customFormat="1" ht="18" x14ac:dyDescent="0.2">
      <c r="A230" s="248" t="s">
        <v>268</v>
      </c>
      <c r="B230" s="249" t="s">
        <v>269</v>
      </c>
      <c r="C230" s="234">
        <v>1</v>
      </c>
      <c r="D230" s="235" t="s">
        <v>41</v>
      </c>
      <c r="E230" s="236"/>
      <c r="F230" s="237">
        <f t="shared" si="34"/>
        <v>0</v>
      </c>
      <c r="G230" s="238"/>
      <c r="H230" s="239"/>
      <c r="I230" s="239"/>
      <c r="J230" s="239"/>
      <c r="K230" s="239"/>
      <c r="L230" s="239"/>
      <c r="M230" s="239"/>
      <c r="N230" s="240"/>
      <c r="O230" s="240"/>
      <c r="P230" s="240"/>
    </row>
    <row r="231" spans="1:16" s="241" customFormat="1" ht="18" x14ac:dyDescent="0.2">
      <c r="A231" s="248" t="s">
        <v>270</v>
      </c>
      <c r="B231" s="249" t="s">
        <v>271</v>
      </c>
      <c r="C231" s="234">
        <v>1</v>
      </c>
      <c r="D231" s="235" t="s">
        <v>41</v>
      </c>
      <c r="E231" s="236"/>
      <c r="F231" s="237">
        <f t="shared" si="34"/>
        <v>0</v>
      </c>
      <c r="G231" s="238"/>
      <c r="H231" s="239"/>
      <c r="I231" s="239"/>
      <c r="J231" s="239"/>
      <c r="K231" s="239"/>
      <c r="L231" s="239"/>
      <c r="M231" s="239"/>
      <c r="N231" s="240"/>
      <c r="O231" s="240"/>
      <c r="P231" s="240"/>
    </row>
    <row r="232" spans="1:16" s="241" customFormat="1" ht="18" x14ac:dyDescent="0.2">
      <c r="A232" s="248" t="s">
        <v>272</v>
      </c>
      <c r="B232" s="249" t="s">
        <v>273</v>
      </c>
      <c r="C232" s="234">
        <v>1</v>
      </c>
      <c r="D232" s="235" t="s">
        <v>41</v>
      </c>
      <c r="E232" s="236"/>
      <c r="F232" s="237">
        <f t="shared" si="34"/>
        <v>0</v>
      </c>
      <c r="G232" s="238"/>
      <c r="H232" s="239"/>
      <c r="I232" s="239"/>
      <c r="J232" s="239"/>
      <c r="K232" s="239"/>
      <c r="L232" s="239"/>
      <c r="M232" s="239"/>
      <c r="N232" s="240"/>
      <c r="O232" s="240"/>
      <c r="P232" s="240"/>
    </row>
    <row r="233" spans="1:16" s="241" customFormat="1" ht="18" x14ac:dyDescent="0.2">
      <c r="A233" s="248" t="s">
        <v>274</v>
      </c>
      <c r="B233" s="249" t="s">
        <v>275</v>
      </c>
      <c r="C233" s="234">
        <v>1</v>
      </c>
      <c r="D233" s="235" t="s">
        <v>41</v>
      </c>
      <c r="E233" s="236"/>
      <c r="F233" s="237">
        <f t="shared" si="34"/>
        <v>0</v>
      </c>
      <c r="G233" s="238"/>
      <c r="H233" s="239"/>
      <c r="I233" s="239"/>
      <c r="J233" s="239"/>
      <c r="K233" s="239"/>
      <c r="L233" s="239"/>
      <c r="M233" s="239"/>
      <c r="N233" s="240"/>
      <c r="O233" s="240"/>
      <c r="P233" s="240"/>
    </row>
    <row r="234" spans="1:16" s="241" customFormat="1" ht="18" x14ac:dyDescent="0.2">
      <c r="A234" s="242">
        <v>18.2</v>
      </c>
      <c r="B234" s="243" t="s">
        <v>276</v>
      </c>
      <c r="C234" s="234"/>
      <c r="D234" s="235"/>
      <c r="E234" s="236"/>
      <c r="F234" s="237"/>
      <c r="G234" s="238"/>
      <c r="H234" s="239"/>
      <c r="I234" s="239"/>
      <c r="J234" s="239"/>
      <c r="K234" s="239"/>
      <c r="L234" s="239"/>
      <c r="M234" s="239"/>
      <c r="N234" s="240"/>
      <c r="O234" s="240"/>
      <c r="P234" s="240"/>
    </row>
    <row r="235" spans="1:16" s="241" customFormat="1" ht="25.35" customHeight="1" x14ac:dyDescent="0.2">
      <c r="A235" s="248" t="s">
        <v>277</v>
      </c>
      <c r="B235" s="249" t="s">
        <v>278</v>
      </c>
      <c r="C235" s="234">
        <v>2</v>
      </c>
      <c r="D235" s="235" t="s">
        <v>41</v>
      </c>
      <c r="E235" s="236"/>
      <c r="F235" s="237">
        <f t="shared" si="34"/>
        <v>0</v>
      </c>
      <c r="G235" s="238"/>
      <c r="H235" s="239"/>
      <c r="I235" s="239"/>
      <c r="J235" s="239"/>
      <c r="K235" s="239"/>
      <c r="L235" s="239"/>
      <c r="M235" s="239"/>
      <c r="N235" s="240"/>
      <c r="O235" s="240"/>
      <c r="P235" s="240"/>
    </row>
    <row r="236" spans="1:16" s="241" customFormat="1" ht="75" customHeight="1" x14ac:dyDescent="0.2">
      <c r="A236" s="248" t="s">
        <v>279</v>
      </c>
      <c r="B236" s="249" t="s">
        <v>280</v>
      </c>
      <c r="C236" s="234">
        <v>1</v>
      </c>
      <c r="D236" s="235" t="s">
        <v>41</v>
      </c>
      <c r="E236" s="236"/>
      <c r="F236" s="237">
        <f t="shared" si="34"/>
        <v>0</v>
      </c>
      <c r="G236" s="238"/>
      <c r="H236" s="239"/>
      <c r="I236" s="239"/>
      <c r="J236" s="239"/>
      <c r="K236" s="239"/>
      <c r="L236" s="239"/>
      <c r="M236" s="239"/>
      <c r="N236" s="240"/>
      <c r="O236" s="240"/>
      <c r="P236" s="240"/>
    </row>
    <row r="237" spans="1:16" s="241" customFormat="1" ht="54.75" customHeight="1" x14ac:dyDescent="0.2">
      <c r="A237" s="248" t="s">
        <v>281</v>
      </c>
      <c r="B237" s="249" t="s">
        <v>282</v>
      </c>
      <c r="C237" s="234">
        <v>1</v>
      </c>
      <c r="D237" s="235" t="s">
        <v>41</v>
      </c>
      <c r="E237" s="236"/>
      <c r="F237" s="237">
        <f t="shared" si="34"/>
        <v>0</v>
      </c>
      <c r="G237" s="238"/>
      <c r="H237" s="239"/>
      <c r="I237" s="239"/>
      <c r="J237" s="239"/>
      <c r="K237" s="239"/>
      <c r="L237" s="239"/>
      <c r="M237" s="239"/>
      <c r="N237" s="240"/>
      <c r="O237" s="240"/>
      <c r="P237" s="240"/>
    </row>
    <row r="238" spans="1:16" s="241" customFormat="1" ht="26.85" customHeight="1" x14ac:dyDescent="0.2">
      <c r="A238" s="248" t="s">
        <v>283</v>
      </c>
      <c r="B238" s="249" t="s">
        <v>284</v>
      </c>
      <c r="C238" s="234">
        <v>1</v>
      </c>
      <c r="D238" s="235" t="s">
        <v>41</v>
      </c>
      <c r="E238" s="236"/>
      <c r="F238" s="237">
        <f t="shared" si="34"/>
        <v>0</v>
      </c>
      <c r="G238" s="238"/>
      <c r="H238" s="239"/>
      <c r="I238" s="239"/>
      <c r="J238" s="239"/>
      <c r="K238" s="239"/>
      <c r="L238" s="239"/>
      <c r="M238" s="239"/>
      <c r="N238" s="240"/>
      <c r="O238" s="240"/>
      <c r="P238" s="240"/>
    </row>
    <row r="239" spans="1:16" s="241" customFormat="1" ht="68.25" customHeight="1" x14ac:dyDescent="0.2">
      <c r="A239" s="248" t="s">
        <v>285</v>
      </c>
      <c r="B239" s="249" t="s">
        <v>286</v>
      </c>
      <c r="C239" s="234">
        <v>1</v>
      </c>
      <c r="D239" s="235" t="s">
        <v>41</v>
      </c>
      <c r="E239" s="236"/>
      <c r="F239" s="237">
        <f t="shared" si="34"/>
        <v>0</v>
      </c>
      <c r="G239" s="238"/>
      <c r="H239" s="239"/>
      <c r="I239" s="239"/>
      <c r="J239" s="239"/>
      <c r="K239" s="239"/>
      <c r="L239" s="239"/>
      <c r="M239" s="239"/>
      <c r="N239" s="240"/>
      <c r="O239" s="240"/>
      <c r="P239" s="240"/>
    </row>
    <row r="240" spans="1:16" s="241" customFormat="1" ht="22.35" customHeight="1" x14ac:dyDescent="0.2">
      <c r="A240" s="248" t="s">
        <v>287</v>
      </c>
      <c r="B240" s="249" t="s">
        <v>288</v>
      </c>
      <c r="C240" s="234">
        <v>300</v>
      </c>
      <c r="D240" s="235" t="s">
        <v>289</v>
      </c>
      <c r="E240" s="236"/>
      <c r="F240" s="237">
        <f t="shared" si="34"/>
        <v>0</v>
      </c>
      <c r="G240" s="238"/>
      <c r="H240" s="239"/>
      <c r="I240" s="239"/>
      <c r="J240" s="239"/>
      <c r="K240" s="239"/>
      <c r="L240" s="239"/>
      <c r="M240" s="239"/>
      <c r="N240" s="240"/>
      <c r="O240" s="240"/>
      <c r="P240" s="240"/>
    </row>
    <row r="241" spans="1:16" s="241" customFormat="1" ht="23.1" customHeight="1" x14ac:dyDescent="0.2">
      <c r="A241" s="248" t="s">
        <v>290</v>
      </c>
      <c r="B241" s="249" t="s">
        <v>291</v>
      </c>
      <c r="C241" s="234">
        <v>300</v>
      </c>
      <c r="D241" s="235" t="s">
        <v>289</v>
      </c>
      <c r="E241" s="236"/>
      <c r="F241" s="237">
        <f t="shared" si="34"/>
        <v>0</v>
      </c>
      <c r="G241" s="238"/>
      <c r="H241" s="239"/>
      <c r="I241" s="239"/>
      <c r="J241" s="239"/>
      <c r="K241" s="239"/>
      <c r="L241" s="239"/>
      <c r="M241" s="239"/>
      <c r="N241" s="240"/>
      <c r="O241" s="240"/>
      <c r="P241" s="240"/>
    </row>
    <row r="242" spans="1:16" s="241" customFormat="1" ht="22.35" customHeight="1" x14ac:dyDescent="0.2">
      <c r="A242" s="248" t="s">
        <v>292</v>
      </c>
      <c r="B242" s="249" t="s">
        <v>293</v>
      </c>
      <c r="C242" s="234">
        <v>30</v>
      </c>
      <c r="D242" s="235" t="s">
        <v>41</v>
      </c>
      <c r="E242" s="236"/>
      <c r="F242" s="237">
        <f t="shared" si="34"/>
        <v>0</v>
      </c>
      <c r="G242" s="238"/>
      <c r="H242" s="239"/>
      <c r="I242" s="239"/>
      <c r="J242" s="239"/>
      <c r="K242" s="239"/>
      <c r="L242" s="239"/>
      <c r="M242" s="239"/>
      <c r="N242" s="240"/>
      <c r="O242" s="240"/>
      <c r="P242" s="240"/>
    </row>
    <row r="243" spans="1:16" s="241" customFormat="1" ht="18" x14ac:dyDescent="0.2">
      <c r="A243" s="248" t="s">
        <v>294</v>
      </c>
      <c r="B243" s="249" t="s">
        <v>295</v>
      </c>
      <c r="C243" s="234">
        <v>1</v>
      </c>
      <c r="D243" s="235" t="s">
        <v>41</v>
      </c>
      <c r="E243" s="236"/>
      <c r="F243" s="237">
        <f t="shared" si="34"/>
        <v>0</v>
      </c>
      <c r="G243" s="238"/>
      <c r="H243" s="239"/>
      <c r="I243" s="239"/>
      <c r="J243" s="239"/>
      <c r="K243" s="239"/>
      <c r="L243" s="239"/>
      <c r="M243" s="239"/>
      <c r="N243" s="240"/>
      <c r="O243" s="240"/>
      <c r="P243" s="240"/>
    </row>
    <row r="244" spans="1:16" s="241" customFormat="1" ht="18" x14ac:dyDescent="0.2">
      <c r="A244" s="248" t="s">
        <v>296</v>
      </c>
      <c r="B244" s="249" t="s">
        <v>297</v>
      </c>
      <c r="C244" s="234">
        <v>1</v>
      </c>
      <c r="D244" s="235" t="s">
        <v>41</v>
      </c>
      <c r="E244" s="236"/>
      <c r="F244" s="237">
        <f t="shared" si="34"/>
        <v>0</v>
      </c>
      <c r="G244" s="238"/>
      <c r="H244" s="239"/>
      <c r="I244" s="239"/>
      <c r="J244" s="239"/>
      <c r="K244" s="239"/>
      <c r="L244" s="239"/>
      <c r="M244" s="239"/>
      <c r="N244" s="240"/>
      <c r="O244" s="240"/>
      <c r="P244" s="240"/>
    </row>
    <row r="245" spans="1:16" s="241" customFormat="1" ht="18" x14ac:dyDescent="0.2">
      <c r="A245" s="248" t="s">
        <v>298</v>
      </c>
      <c r="B245" s="249" t="s">
        <v>299</v>
      </c>
      <c r="C245" s="234">
        <v>1</v>
      </c>
      <c r="D245" s="235" t="s">
        <v>41</v>
      </c>
      <c r="E245" s="236"/>
      <c r="F245" s="237">
        <f t="shared" si="34"/>
        <v>0</v>
      </c>
      <c r="G245" s="238"/>
      <c r="H245" s="239"/>
      <c r="I245" s="239"/>
      <c r="J245" s="239"/>
      <c r="K245" s="239"/>
      <c r="L245" s="239"/>
      <c r="M245" s="239"/>
      <c r="N245" s="240"/>
      <c r="O245" s="240"/>
      <c r="P245" s="240"/>
    </row>
    <row r="246" spans="1:16" s="241" customFormat="1" ht="18" x14ac:dyDescent="0.2">
      <c r="A246" s="248" t="s">
        <v>300</v>
      </c>
      <c r="B246" s="249" t="s">
        <v>301</v>
      </c>
      <c r="C246" s="234">
        <v>1</v>
      </c>
      <c r="D246" s="235" t="s">
        <v>41</v>
      </c>
      <c r="E246" s="236"/>
      <c r="F246" s="237">
        <f t="shared" si="34"/>
        <v>0</v>
      </c>
      <c r="G246" s="238"/>
      <c r="H246" s="239"/>
      <c r="I246" s="239"/>
      <c r="J246" s="239"/>
      <c r="K246" s="239"/>
      <c r="L246" s="239"/>
      <c r="M246" s="239"/>
      <c r="N246" s="240"/>
      <c r="O246" s="240"/>
      <c r="P246" s="240"/>
    </row>
    <row r="247" spans="1:16" s="241" customFormat="1" ht="18" x14ac:dyDescent="0.2">
      <c r="A247" s="248" t="s">
        <v>302</v>
      </c>
      <c r="B247" s="249" t="s">
        <v>303</v>
      </c>
      <c r="C247" s="234">
        <v>1</v>
      </c>
      <c r="D247" s="235" t="s">
        <v>41</v>
      </c>
      <c r="E247" s="236"/>
      <c r="F247" s="237">
        <f t="shared" si="34"/>
        <v>0</v>
      </c>
      <c r="G247" s="238"/>
      <c r="H247" s="239"/>
      <c r="I247" s="239"/>
      <c r="J247" s="239"/>
      <c r="K247" s="239"/>
      <c r="L247" s="239"/>
      <c r="M247" s="239"/>
      <c r="N247" s="240"/>
      <c r="O247" s="240"/>
      <c r="P247" s="240"/>
    </row>
    <row r="248" spans="1:16" s="241" customFormat="1" ht="18" x14ac:dyDescent="0.2">
      <c r="A248" s="248" t="s">
        <v>304</v>
      </c>
      <c r="B248" s="249" t="s">
        <v>305</v>
      </c>
      <c r="C248" s="234">
        <v>64</v>
      </c>
      <c r="D248" s="235" t="s">
        <v>41</v>
      </c>
      <c r="E248" s="236"/>
      <c r="F248" s="237">
        <f t="shared" si="34"/>
        <v>0</v>
      </c>
      <c r="G248" s="238"/>
      <c r="H248" s="239"/>
      <c r="I248" s="239"/>
      <c r="J248" s="239"/>
      <c r="K248" s="239"/>
      <c r="L248" s="239"/>
      <c r="M248" s="239"/>
      <c r="N248" s="240"/>
      <c r="O248" s="240"/>
      <c r="P248" s="240"/>
    </row>
    <row r="249" spans="1:16" s="241" customFormat="1" ht="18" x14ac:dyDescent="0.2">
      <c r="A249" s="248" t="s">
        <v>306</v>
      </c>
      <c r="B249" s="249" t="s">
        <v>307</v>
      </c>
      <c r="C249" s="234">
        <v>4</v>
      </c>
      <c r="D249" s="235" t="s">
        <v>41</v>
      </c>
      <c r="E249" s="236"/>
      <c r="F249" s="237">
        <f t="shared" si="34"/>
        <v>0</v>
      </c>
      <c r="G249" s="238"/>
      <c r="H249" s="239"/>
      <c r="I249" s="239"/>
      <c r="J249" s="239"/>
      <c r="K249" s="239"/>
      <c r="L249" s="239"/>
      <c r="M249" s="239"/>
      <c r="N249" s="240"/>
      <c r="O249" s="240"/>
      <c r="P249" s="240"/>
    </row>
    <row r="250" spans="1:16" s="241" customFormat="1" ht="18" x14ac:dyDescent="0.2">
      <c r="A250" s="248" t="s">
        <v>308</v>
      </c>
      <c r="B250" s="249" t="s">
        <v>309</v>
      </c>
      <c r="C250" s="234">
        <v>3</v>
      </c>
      <c r="D250" s="235" t="s">
        <v>41</v>
      </c>
      <c r="E250" s="236"/>
      <c r="F250" s="237">
        <f t="shared" si="34"/>
        <v>0</v>
      </c>
      <c r="G250" s="238"/>
      <c r="H250" s="239"/>
      <c r="I250" s="239"/>
      <c r="J250" s="239"/>
      <c r="K250" s="239"/>
      <c r="L250" s="239"/>
      <c r="M250" s="239"/>
      <c r="N250" s="240"/>
      <c r="O250" s="240"/>
      <c r="P250" s="240"/>
    </row>
    <row r="251" spans="1:16" s="241" customFormat="1" ht="18" x14ac:dyDescent="0.2">
      <c r="A251" s="248" t="s">
        <v>310</v>
      </c>
      <c r="B251" s="249" t="s">
        <v>311</v>
      </c>
      <c r="C251" s="234">
        <v>1</v>
      </c>
      <c r="D251" s="235" t="s">
        <v>41</v>
      </c>
      <c r="E251" s="236"/>
      <c r="F251" s="237">
        <f t="shared" si="34"/>
        <v>0</v>
      </c>
      <c r="G251" s="238"/>
      <c r="H251" s="239"/>
      <c r="I251" s="239"/>
      <c r="J251" s="239"/>
      <c r="K251" s="239"/>
      <c r="L251" s="239"/>
      <c r="M251" s="239"/>
      <c r="N251" s="240"/>
      <c r="O251" s="240"/>
      <c r="P251" s="240"/>
    </row>
    <row r="252" spans="1:16" s="241" customFormat="1" ht="18" x14ac:dyDescent="0.2">
      <c r="A252" s="248" t="s">
        <v>312</v>
      </c>
      <c r="B252" s="249" t="s">
        <v>313</v>
      </c>
      <c r="C252" s="234">
        <v>1</v>
      </c>
      <c r="D252" s="235" t="s">
        <v>41</v>
      </c>
      <c r="E252" s="236"/>
      <c r="F252" s="237">
        <f t="shared" si="34"/>
        <v>0</v>
      </c>
      <c r="G252" s="238"/>
      <c r="H252" s="239"/>
      <c r="I252" s="239"/>
      <c r="J252" s="239"/>
      <c r="K252" s="239"/>
      <c r="L252" s="239"/>
      <c r="M252" s="239"/>
      <c r="N252" s="240"/>
      <c r="O252" s="240"/>
      <c r="P252" s="240"/>
    </row>
    <row r="253" spans="1:16" s="241" customFormat="1" ht="18" x14ac:dyDescent="0.2">
      <c r="A253" s="248" t="s">
        <v>314</v>
      </c>
      <c r="B253" s="249" t="s">
        <v>315</v>
      </c>
      <c r="C253" s="234">
        <v>4</v>
      </c>
      <c r="D253" s="235" t="s">
        <v>41</v>
      </c>
      <c r="E253" s="236"/>
      <c r="F253" s="237">
        <f t="shared" si="34"/>
        <v>0</v>
      </c>
      <c r="G253" s="238"/>
      <c r="H253" s="239"/>
      <c r="I253" s="239"/>
      <c r="J253" s="239"/>
      <c r="K253" s="239"/>
      <c r="L253" s="239"/>
      <c r="M253" s="239"/>
      <c r="N253" s="240"/>
      <c r="O253" s="240"/>
      <c r="P253" s="240"/>
    </row>
    <row r="254" spans="1:16" s="241" customFormat="1" ht="40.5" customHeight="1" x14ac:dyDescent="0.2">
      <c r="A254" s="248" t="s">
        <v>316</v>
      </c>
      <c r="B254" s="249" t="s">
        <v>317</v>
      </c>
      <c r="C254" s="234">
        <v>1</v>
      </c>
      <c r="D254" s="235" t="s">
        <v>41</v>
      </c>
      <c r="E254" s="236"/>
      <c r="F254" s="237">
        <f t="shared" si="34"/>
        <v>0</v>
      </c>
      <c r="G254" s="238"/>
      <c r="H254" s="239"/>
      <c r="I254" s="239"/>
      <c r="J254" s="239"/>
      <c r="K254" s="239"/>
      <c r="L254" s="239"/>
      <c r="M254" s="239"/>
      <c r="N254" s="240"/>
      <c r="O254" s="240"/>
      <c r="P254" s="240"/>
    </row>
    <row r="255" spans="1:16" s="241" customFormat="1" ht="24.6" customHeight="1" x14ac:dyDescent="0.2">
      <c r="A255" s="248" t="s">
        <v>318</v>
      </c>
      <c r="B255" s="249" t="s">
        <v>319</v>
      </c>
      <c r="C255" s="234">
        <v>1</v>
      </c>
      <c r="D255" s="235" t="s">
        <v>41</v>
      </c>
      <c r="E255" s="236"/>
      <c r="F255" s="237">
        <f t="shared" si="34"/>
        <v>0</v>
      </c>
      <c r="G255" s="238"/>
      <c r="H255" s="239"/>
      <c r="I255" s="239"/>
      <c r="J255" s="239"/>
      <c r="K255" s="239"/>
      <c r="L255" s="239"/>
      <c r="M255" s="239"/>
      <c r="N255" s="240"/>
      <c r="O255" s="240"/>
      <c r="P255" s="240"/>
    </row>
    <row r="256" spans="1:16" s="241" customFormat="1" ht="23.85" customHeight="1" x14ac:dyDescent="0.2">
      <c r="A256" s="248" t="s">
        <v>320</v>
      </c>
      <c r="B256" s="249" t="s">
        <v>321</v>
      </c>
      <c r="C256" s="234">
        <v>1</v>
      </c>
      <c r="D256" s="235" t="s">
        <v>41</v>
      </c>
      <c r="E256" s="236"/>
      <c r="F256" s="237">
        <f t="shared" si="34"/>
        <v>0</v>
      </c>
      <c r="G256" s="238"/>
      <c r="H256" s="239"/>
      <c r="I256" s="239"/>
      <c r="J256" s="239"/>
      <c r="K256" s="239"/>
      <c r="L256" s="239"/>
      <c r="M256" s="239"/>
      <c r="N256" s="240"/>
      <c r="O256" s="240"/>
      <c r="P256" s="240"/>
    </row>
    <row r="257" spans="1:16" s="241" customFormat="1" ht="26.85" customHeight="1" x14ac:dyDescent="0.2">
      <c r="A257" s="242">
        <v>18.3</v>
      </c>
      <c r="B257" s="243" t="s">
        <v>322</v>
      </c>
      <c r="C257" s="234"/>
      <c r="D257" s="235"/>
      <c r="E257" s="236"/>
      <c r="F257" s="237"/>
      <c r="G257" s="238"/>
      <c r="H257" s="239"/>
      <c r="I257" s="239"/>
      <c r="J257" s="239"/>
      <c r="K257" s="239"/>
      <c r="L257" s="239"/>
      <c r="M257" s="239"/>
      <c r="N257" s="240"/>
      <c r="O257" s="240"/>
      <c r="P257" s="240"/>
    </row>
    <row r="258" spans="1:16" s="241" customFormat="1" ht="189.75" customHeight="1" x14ac:dyDescent="0.2">
      <c r="A258" s="248" t="s">
        <v>323</v>
      </c>
      <c r="B258" s="249" t="s">
        <v>324</v>
      </c>
      <c r="C258" s="234">
        <v>1</v>
      </c>
      <c r="D258" s="235" t="s">
        <v>41</v>
      </c>
      <c r="E258" s="236"/>
      <c r="F258" s="237">
        <f t="shared" si="34"/>
        <v>0</v>
      </c>
      <c r="G258" s="238"/>
      <c r="H258" s="239"/>
      <c r="I258" s="239"/>
      <c r="J258" s="239"/>
      <c r="K258" s="239"/>
      <c r="L258" s="239"/>
      <c r="M258" s="239"/>
      <c r="N258" s="240"/>
      <c r="O258" s="240"/>
      <c r="P258" s="240"/>
    </row>
    <row r="259" spans="1:16" s="241" customFormat="1" ht="60" customHeight="1" x14ac:dyDescent="0.2">
      <c r="A259" s="248" t="s">
        <v>325</v>
      </c>
      <c r="B259" s="249" t="s">
        <v>326</v>
      </c>
      <c r="C259" s="234">
        <v>1</v>
      </c>
      <c r="D259" s="235" t="s">
        <v>41</v>
      </c>
      <c r="E259" s="236"/>
      <c r="F259" s="237">
        <f t="shared" si="34"/>
        <v>0</v>
      </c>
      <c r="G259" s="238"/>
      <c r="H259" s="239"/>
      <c r="I259" s="239"/>
      <c r="J259" s="239"/>
      <c r="K259" s="239"/>
      <c r="L259" s="239"/>
      <c r="M259" s="239"/>
      <c r="N259" s="240"/>
      <c r="O259" s="240"/>
      <c r="P259" s="240"/>
    </row>
    <row r="260" spans="1:16" s="241" customFormat="1" ht="40.5" customHeight="1" x14ac:dyDescent="0.2">
      <c r="A260" s="248" t="s">
        <v>327</v>
      </c>
      <c r="B260" s="249" t="s">
        <v>328</v>
      </c>
      <c r="C260" s="234">
        <v>1</v>
      </c>
      <c r="D260" s="235" t="s">
        <v>41</v>
      </c>
      <c r="E260" s="236"/>
      <c r="F260" s="237">
        <f t="shared" si="34"/>
        <v>0</v>
      </c>
      <c r="G260" s="238"/>
      <c r="H260" s="239"/>
      <c r="I260" s="239"/>
      <c r="J260" s="239"/>
      <c r="K260" s="239"/>
      <c r="L260" s="239"/>
      <c r="M260" s="239"/>
      <c r="N260" s="240"/>
      <c r="O260" s="240"/>
      <c r="P260" s="240"/>
    </row>
    <row r="261" spans="1:16" s="241" customFormat="1" ht="63.75" customHeight="1" x14ac:dyDescent="0.2">
      <c r="A261" s="248" t="s">
        <v>329</v>
      </c>
      <c r="B261" s="249" t="s">
        <v>330</v>
      </c>
      <c r="C261" s="234">
        <v>1</v>
      </c>
      <c r="D261" s="235" t="s">
        <v>41</v>
      </c>
      <c r="E261" s="236"/>
      <c r="F261" s="237">
        <f t="shared" si="34"/>
        <v>0</v>
      </c>
      <c r="G261" s="238"/>
      <c r="H261" s="239"/>
      <c r="I261" s="239"/>
      <c r="J261" s="239"/>
      <c r="K261" s="239"/>
      <c r="L261" s="239"/>
      <c r="M261" s="239"/>
      <c r="N261" s="240"/>
      <c r="O261" s="240"/>
      <c r="P261" s="240"/>
    </row>
    <row r="262" spans="1:16" s="241" customFormat="1" ht="33" x14ac:dyDescent="0.2">
      <c r="A262" s="248" t="s">
        <v>331</v>
      </c>
      <c r="B262" s="249" t="s">
        <v>332</v>
      </c>
      <c r="C262" s="234">
        <v>1</v>
      </c>
      <c r="D262" s="235" t="s">
        <v>41</v>
      </c>
      <c r="E262" s="236"/>
      <c r="F262" s="237">
        <f t="shared" si="34"/>
        <v>0</v>
      </c>
      <c r="G262" s="238"/>
      <c r="H262" s="239"/>
      <c r="I262" s="239"/>
      <c r="J262" s="239"/>
      <c r="K262" s="239"/>
      <c r="L262" s="239"/>
      <c r="M262" s="239"/>
      <c r="N262" s="240"/>
      <c r="O262" s="240"/>
      <c r="P262" s="240"/>
    </row>
    <row r="263" spans="1:16" s="241" customFormat="1" ht="26.85" customHeight="1" x14ac:dyDescent="0.2">
      <c r="A263" s="248" t="s">
        <v>333</v>
      </c>
      <c r="B263" s="249" t="s">
        <v>334</v>
      </c>
      <c r="C263" s="234">
        <v>1</v>
      </c>
      <c r="D263" s="235" t="s">
        <v>41</v>
      </c>
      <c r="E263" s="236"/>
      <c r="F263" s="237">
        <f t="shared" si="34"/>
        <v>0</v>
      </c>
      <c r="G263" s="238"/>
      <c r="H263" s="239"/>
      <c r="I263" s="239"/>
      <c r="J263" s="239"/>
      <c r="K263" s="239"/>
      <c r="L263" s="239"/>
      <c r="M263" s="239"/>
      <c r="N263" s="240"/>
      <c r="O263" s="240"/>
      <c r="P263" s="240"/>
    </row>
    <row r="264" spans="1:16" s="241" customFormat="1" ht="33" x14ac:dyDescent="0.2">
      <c r="A264" s="248" t="s">
        <v>335</v>
      </c>
      <c r="B264" s="249" t="s">
        <v>336</v>
      </c>
      <c r="C264" s="234">
        <v>1</v>
      </c>
      <c r="D264" s="235" t="s">
        <v>41</v>
      </c>
      <c r="E264" s="236"/>
      <c r="F264" s="237">
        <f t="shared" si="34"/>
        <v>0</v>
      </c>
      <c r="G264" s="238"/>
      <c r="H264" s="239"/>
      <c r="I264" s="239"/>
      <c r="J264" s="239"/>
      <c r="K264" s="239"/>
      <c r="L264" s="239"/>
      <c r="M264" s="239"/>
      <c r="N264" s="240"/>
      <c r="O264" s="240"/>
      <c r="P264" s="240"/>
    </row>
    <row r="265" spans="1:16" s="241" customFormat="1" ht="18" x14ac:dyDescent="0.2">
      <c r="A265" s="248" t="s">
        <v>337</v>
      </c>
      <c r="B265" s="249" t="s">
        <v>338</v>
      </c>
      <c r="C265" s="234">
        <v>1</v>
      </c>
      <c r="D265" s="235" t="s">
        <v>41</v>
      </c>
      <c r="E265" s="236"/>
      <c r="F265" s="237">
        <f t="shared" si="34"/>
        <v>0</v>
      </c>
      <c r="G265" s="238"/>
      <c r="H265" s="239"/>
      <c r="I265" s="239"/>
      <c r="J265" s="239"/>
      <c r="K265" s="239"/>
      <c r="L265" s="239"/>
      <c r="M265" s="239"/>
      <c r="N265" s="240"/>
      <c r="O265" s="240"/>
      <c r="P265" s="240"/>
    </row>
    <row r="266" spans="1:16" s="241" customFormat="1" ht="21.6" customHeight="1" x14ac:dyDescent="0.2">
      <c r="A266" s="248" t="s">
        <v>339</v>
      </c>
      <c r="B266" s="249" t="s">
        <v>340</v>
      </c>
      <c r="C266" s="234">
        <v>2</v>
      </c>
      <c r="D266" s="235" t="s">
        <v>41</v>
      </c>
      <c r="E266" s="236"/>
      <c r="F266" s="237">
        <f t="shared" si="34"/>
        <v>0</v>
      </c>
      <c r="G266" s="238"/>
      <c r="H266" s="239"/>
      <c r="I266" s="239"/>
      <c r="J266" s="239"/>
      <c r="K266" s="239"/>
      <c r="L266" s="239"/>
      <c r="M266" s="239"/>
      <c r="N266" s="240"/>
      <c r="O266" s="240"/>
      <c r="P266" s="240"/>
    </row>
    <row r="267" spans="1:16" s="241" customFormat="1" ht="23.85" customHeight="1" x14ac:dyDescent="0.2">
      <c r="A267" s="248" t="s">
        <v>341</v>
      </c>
      <c r="B267" s="249" t="s">
        <v>342</v>
      </c>
      <c r="C267" s="234">
        <v>2</v>
      </c>
      <c r="D267" s="235" t="s">
        <v>41</v>
      </c>
      <c r="E267" s="236"/>
      <c r="F267" s="237">
        <f t="shared" si="34"/>
        <v>0</v>
      </c>
      <c r="G267" s="238"/>
      <c r="H267" s="239"/>
      <c r="I267" s="239"/>
      <c r="J267" s="239"/>
      <c r="K267" s="239"/>
      <c r="L267" s="239"/>
      <c r="M267" s="239"/>
      <c r="N267" s="240"/>
      <c r="O267" s="240"/>
      <c r="P267" s="240"/>
    </row>
    <row r="268" spans="1:16" s="241" customFormat="1" ht="37.5" customHeight="1" x14ac:dyDescent="0.2">
      <c r="A268" s="248" t="s">
        <v>343</v>
      </c>
      <c r="B268" s="249" t="s">
        <v>344</v>
      </c>
      <c r="C268" s="234">
        <v>2</v>
      </c>
      <c r="D268" s="235" t="s">
        <v>41</v>
      </c>
      <c r="E268" s="236"/>
      <c r="F268" s="237">
        <f t="shared" si="34"/>
        <v>0</v>
      </c>
      <c r="G268" s="238"/>
      <c r="H268" s="239"/>
      <c r="I268" s="239"/>
      <c r="J268" s="239"/>
      <c r="K268" s="239"/>
      <c r="L268" s="239"/>
      <c r="M268" s="239"/>
      <c r="N268" s="240"/>
      <c r="O268" s="240"/>
      <c r="P268" s="240"/>
    </row>
    <row r="269" spans="1:16" s="241" customFormat="1" ht="23.85" customHeight="1" x14ac:dyDescent="0.2">
      <c r="A269" s="248" t="s">
        <v>345</v>
      </c>
      <c r="B269" s="249" t="s">
        <v>346</v>
      </c>
      <c r="C269" s="234">
        <v>1</v>
      </c>
      <c r="D269" s="235" t="s">
        <v>41</v>
      </c>
      <c r="E269" s="236"/>
      <c r="F269" s="237">
        <f t="shared" si="34"/>
        <v>0</v>
      </c>
      <c r="G269" s="238"/>
      <c r="H269" s="239"/>
      <c r="I269" s="239"/>
      <c r="J269" s="239"/>
      <c r="K269" s="239"/>
      <c r="L269" s="239"/>
      <c r="M269" s="239"/>
      <c r="N269" s="240"/>
      <c r="O269" s="240"/>
      <c r="P269" s="240"/>
    </row>
    <row r="270" spans="1:16" s="241" customFormat="1" ht="27.6" customHeight="1" x14ac:dyDescent="0.2">
      <c r="A270" s="242">
        <v>18.399999999999999</v>
      </c>
      <c r="B270" s="243" t="s">
        <v>347</v>
      </c>
      <c r="C270" s="234"/>
      <c r="D270" s="235"/>
      <c r="E270" s="236"/>
      <c r="F270" s="237"/>
      <c r="G270" s="238"/>
      <c r="H270" s="239"/>
      <c r="I270" s="239"/>
      <c r="J270" s="239"/>
      <c r="K270" s="239"/>
      <c r="L270" s="239"/>
      <c r="M270" s="239"/>
      <c r="N270" s="240"/>
      <c r="O270" s="240"/>
      <c r="P270" s="240"/>
    </row>
    <row r="271" spans="1:16" s="241" customFormat="1" ht="75.75" customHeight="1" x14ac:dyDescent="0.2">
      <c r="A271" s="248" t="s">
        <v>348</v>
      </c>
      <c r="B271" s="249" t="s">
        <v>349</v>
      </c>
      <c r="C271" s="234">
        <v>1</v>
      </c>
      <c r="D271" s="235" t="s">
        <v>41</v>
      </c>
      <c r="E271" s="236"/>
      <c r="F271" s="237">
        <f t="shared" ref="F271:F279" si="35">+C271*E271</f>
        <v>0</v>
      </c>
      <c r="G271" s="238"/>
      <c r="H271" s="239"/>
      <c r="I271" s="239"/>
      <c r="J271" s="239"/>
      <c r="K271" s="239"/>
      <c r="L271" s="239"/>
      <c r="M271" s="239"/>
      <c r="N271" s="240"/>
      <c r="O271" s="240"/>
      <c r="P271" s="240"/>
    </row>
    <row r="272" spans="1:16" s="241" customFormat="1" ht="18" x14ac:dyDescent="0.2">
      <c r="A272" s="248" t="s">
        <v>350</v>
      </c>
      <c r="B272" s="249" t="s">
        <v>351</v>
      </c>
      <c r="C272" s="234">
        <v>1</v>
      </c>
      <c r="D272" s="235" t="s">
        <v>41</v>
      </c>
      <c r="E272" s="236"/>
      <c r="F272" s="237">
        <f t="shared" si="35"/>
        <v>0</v>
      </c>
      <c r="G272" s="238"/>
      <c r="H272" s="239"/>
      <c r="I272" s="239"/>
      <c r="J272" s="239"/>
      <c r="K272" s="239"/>
      <c r="L272" s="239"/>
      <c r="M272" s="239"/>
      <c r="N272" s="240"/>
      <c r="O272" s="240"/>
      <c r="P272" s="240"/>
    </row>
    <row r="273" spans="1:21" s="241" customFormat="1" ht="24.6" customHeight="1" x14ac:dyDescent="0.2">
      <c r="A273" s="248" t="s">
        <v>352</v>
      </c>
      <c r="B273" s="249" t="s">
        <v>353</v>
      </c>
      <c r="C273" s="234">
        <v>1</v>
      </c>
      <c r="D273" s="235" t="s">
        <v>41</v>
      </c>
      <c r="E273" s="236"/>
      <c r="F273" s="237">
        <f t="shared" si="35"/>
        <v>0</v>
      </c>
      <c r="G273" s="238"/>
      <c r="H273" s="239"/>
      <c r="I273" s="239"/>
      <c r="J273" s="239"/>
      <c r="K273" s="239"/>
      <c r="L273" s="239"/>
      <c r="M273" s="239"/>
      <c r="N273" s="240"/>
      <c r="O273" s="240"/>
      <c r="P273" s="240"/>
    </row>
    <row r="274" spans="1:21" s="241" customFormat="1" ht="39" customHeight="1" x14ac:dyDescent="0.2">
      <c r="A274" s="248" t="s">
        <v>333</v>
      </c>
      <c r="B274" s="249" t="s">
        <v>354</v>
      </c>
      <c r="C274" s="234">
        <v>1</v>
      </c>
      <c r="D274" s="235" t="s">
        <v>41</v>
      </c>
      <c r="E274" s="236"/>
      <c r="F274" s="237">
        <f t="shared" si="35"/>
        <v>0</v>
      </c>
      <c r="G274" s="238"/>
      <c r="H274" s="239"/>
      <c r="I274" s="239"/>
      <c r="J274" s="239"/>
      <c r="K274" s="239"/>
      <c r="L274" s="239"/>
      <c r="M274" s="239"/>
      <c r="N274" s="240"/>
      <c r="O274" s="240"/>
      <c r="P274" s="240"/>
    </row>
    <row r="275" spans="1:21" s="241" customFormat="1" ht="22.35" customHeight="1" x14ac:dyDescent="0.2">
      <c r="A275" s="248" t="s">
        <v>333</v>
      </c>
      <c r="B275" s="249" t="s">
        <v>355</v>
      </c>
      <c r="C275" s="234">
        <v>1</v>
      </c>
      <c r="D275" s="235" t="s">
        <v>41</v>
      </c>
      <c r="E275" s="236"/>
      <c r="F275" s="237">
        <f t="shared" si="35"/>
        <v>0</v>
      </c>
      <c r="G275" s="238"/>
      <c r="H275" s="239"/>
      <c r="I275" s="239"/>
      <c r="J275" s="239"/>
      <c r="K275" s="239"/>
      <c r="L275" s="239"/>
      <c r="M275" s="239"/>
      <c r="N275" s="240"/>
      <c r="O275" s="240"/>
      <c r="P275" s="240"/>
    </row>
    <row r="276" spans="1:21" s="241" customFormat="1" ht="39.75" customHeight="1" x14ac:dyDescent="0.2">
      <c r="A276" s="248" t="s">
        <v>333</v>
      </c>
      <c r="B276" s="249" t="s">
        <v>356</v>
      </c>
      <c r="C276" s="234">
        <v>1</v>
      </c>
      <c r="D276" s="235" t="s">
        <v>41</v>
      </c>
      <c r="E276" s="236"/>
      <c r="F276" s="237">
        <f t="shared" si="35"/>
        <v>0</v>
      </c>
      <c r="G276" s="238"/>
      <c r="H276" s="239"/>
      <c r="I276" s="239"/>
      <c r="J276" s="239"/>
      <c r="K276" s="239"/>
      <c r="L276" s="239"/>
      <c r="M276" s="239"/>
      <c r="N276" s="240"/>
      <c r="O276" s="240"/>
      <c r="P276" s="240"/>
    </row>
    <row r="277" spans="1:21" s="241" customFormat="1" ht="41.25" customHeight="1" x14ac:dyDescent="0.2">
      <c r="A277" s="248" t="s">
        <v>333</v>
      </c>
      <c r="B277" s="249" t="s">
        <v>357</v>
      </c>
      <c r="C277" s="234">
        <v>1</v>
      </c>
      <c r="D277" s="235" t="s">
        <v>41</v>
      </c>
      <c r="E277" s="236"/>
      <c r="F277" s="237">
        <f t="shared" si="35"/>
        <v>0</v>
      </c>
      <c r="G277" s="238"/>
      <c r="H277" s="239"/>
      <c r="I277" s="239"/>
      <c r="J277" s="239"/>
      <c r="K277" s="239"/>
      <c r="L277" s="239"/>
      <c r="M277" s="239"/>
      <c r="N277" s="240"/>
      <c r="O277" s="240"/>
      <c r="P277" s="240"/>
    </row>
    <row r="278" spans="1:21" s="241" customFormat="1" ht="56.25" customHeight="1" x14ac:dyDescent="0.2">
      <c r="A278" s="248" t="s">
        <v>333</v>
      </c>
      <c r="B278" s="249" t="s">
        <v>358</v>
      </c>
      <c r="C278" s="234">
        <v>1</v>
      </c>
      <c r="D278" s="235" t="s">
        <v>41</v>
      </c>
      <c r="E278" s="236"/>
      <c r="F278" s="237">
        <f t="shared" si="35"/>
        <v>0</v>
      </c>
      <c r="G278" s="238"/>
      <c r="H278" s="239"/>
      <c r="I278" s="239"/>
      <c r="J278" s="239"/>
      <c r="K278" s="239"/>
      <c r="L278" s="239"/>
      <c r="M278" s="239"/>
      <c r="N278" s="240"/>
      <c r="O278" s="240"/>
      <c r="P278" s="240"/>
    </row>
    <row r="279" spans="1:21" s="241" customFormat="1" ht="27.6" customHeight="1" x14ac:dyDescent="0.2">
      <c r="A279" s="248" t="s">
        <v>333</v>
      </c>
      <c r="B279" s="249" t="s">
        <v>359</v>
      </c>
      <c r="C279" s="234">
        <v>1</v>
      </c>
      <c r="D279" s="235" t="s">
        <v>41</v>
      </c>
      <c r="E279" s="236"/>
      <c r="F279" s="237">
        <f t="shared" si="35"/>
        <v>0</v>
      </c>
      <c r="G279" s="238">
        <f>+SUM(F226:F279)</f>
        <v>0</v>
      </c>
      <c r="H279" s="239"/>
      <c r="I279" s="239"/>
      <c r="J279" s="239"/>
      <c r="K279" s="239"/>
      <c r="L279" s="239"/>
      <c r="M279" s="239"/>
      <c r="N279" s="240"/>
      <c r="O279" s="240"/>
      <c r="P279" s="240"/>
    </row>
    <row r="280" spans="1:21" s="262" customFormat="1" ht="19.5" thickBot="1" x14ac:dyDescent="0.25">
      <c r="A280" s="250"/>
      <c r="B280" s="251"/>
      <c r="C280" s="252"/>
      <c r="D280" s="253"/>
      <c r="E280" s="254"/>
      <c r="F280" s="255"/>
      <c r="G280" s="256"/>
      <c r="H280" s="111"/>
      <c r="I280" s="111"/>
      <c r="J280" s="111"/>
      <c r="K280" s="111"/>
      <c r="L280" s="111"/>
      <c r="M280" s="111"/>
      <c r="N280" s="111"/>
      <c r="O280" s="257"/>
      <c r="P280" s="258"/>
      <c r="Q280" s="259"/>
      <c r="R280" s="259"/>
      <c r="S280" s="260"/>
      <c r="T280" s="259"/>
      <c r="U280" s="261"/>
    </row>
    <row r="281" spans="1:21" s="273" customFormat="1" ht="30" customHeight="1" thickTop="1" thickBot="1" x14ac:dyDescent="0.3">
      <c r="A281" s="263"/>
      <c r="B281" s="264" t="s">
        <v>360</v>
      </c>
      <c r="C281" s="265"/>
      <c r="D281" s="266"/>
      <c r="E281" s="267"/>
      <c r="F281" s="268"/>
      <c r="G281" s="269">
        <f>SUM(F12:F279)</f>
        <v>0</v>
      </c>
      <c r="H281" s="270"/>
      <c r="I281" s="270"/>
      <c r="J281" s="270"/>
      <c r="K281" s="270"/>
      <c r="L281" s="270"/>
      <c r="M281" s="270"/>
      <c r="N281" s="270"/>
      <c r="O281" s="271">
        <f>SUM(F12:F222)</f>
        <v>0</v>
      </c>
      <c r="P281" s="272"/>
      <c r="Q281" s="259"/>
      <c r="R281" s="259"/>
      <c r="S281" s="260"/>
      <c r="T281" s="259"/>
    </row>
    <row r="282" spans="1:21" s="273" customFormat="1" ht="30" customHeight="1" thickTop="1" thickBot="1" x14ac:dyDescent="0.45">
      <c r="A282" s="263"/>
      <c r="B282" s="264" t="s">
        <v>360</v>
      </c>
      <c r="C282" s="265"/>
      <c r="D282" s="266"/>
      <c r="E282" s="267"/>
      <c r="F282" s="268"/>
      <c r="G282" s="269">
        <f>+SUM(G11:G280)</f>
        <v>0</v>
      </c>
      <c r="H282" s="270"/>
      <c r="I282" s="270"/>
      <c r="J282" s="270"/>
      <c r="K282" s="270"/>
      <c r="L282" s="270"/>
      <c r="M282" s="270"/>
      <c r="N282" s="270"/>
      <c r="O282" s="274"/>
      <c r="P282" s="272"/>
      <c r="Q282" s="259"/>
      <c r="R282" s="259"/>
      <c r="S282" s="260"/>
      <c r="T282" s="259"/>
    </row>
    <row r="283" spans="1:21" s="283" customFormat="1" ht="19.5" customHeight="1" thickTop="1" x14ac:dyDescent="0.3">
      <c r="A283" s="275"/>
      <c r="B283" s="276"/>
      <c r="C283" s="277"/>
      <c r="D283" s="277"/>
      <c r="E283" s="277"/>
      <c r="F283" s="277"/>
      <c r="G283" s="278"/>
      <c r="H283" s="279"/>
      <c r="I283" s="279"/>
      <c r="J283" s="279"/>
      <c r="K283" s="279"/>
      <c r="L283" s="279"/>
      <c r="M283" s="279"/>
      <c r="N283" s="279"/>
      <c r="O283" s="280"/>
      <c r="P283" s="281"/>
      <c r="Q283" s="281"/>
      <c r="R283" s="281"/>
      <c r="S283" s="282"/>
    </row>
    <row r="284" spans="1:21" s="283" customFormat="1" ht="19.5" customHeight="1" x14ac:dyDescent="0.3">
      <c r="A284" s="284"/>
      <c r="B284" s="285" t="s">
        <v>361</v>
      </c>
      <c r="C284" s="286">
        <v>0.1</v>
      </c>
      <c r="D284" s="287"/>
      <c r="E284" s="287"/>
      <c r="F284" s="288">
        <f>SUM(C284*G281)</f>
        <v>0</v>
      </c>
      <c r="G284" s="289"/>
      <c r="H284" s="279"/>
      <c r="I284" s="279"/>
      <c r="J284" s="279"/>
      <c r="K284" s="279"/>
      <c r="L284" s="279"/>
      <c r="M284" s="279"/>
      <c r="N284" s="279"/>
      <c r="O284" s="280"/>
      <c r="P284" s="281"/>
      <c r="Q284" s="281"/>
      <c r="R284" s="281"/>
      <c r="S284" s="282"/>
    </row>
    <row r="285" spans="1:21" s="283" customFormat="1" ht="19.5" customHeight="1" x14ac:dyDescent="0.3">
      <c r="A285" s="284"/>
      <c r="B285" s="285" t="s">
        <v>362</v>
      </c>
      <c r="C285" s="286">
        <v>2.5000000000000001E-2</v>
      </c>
      <c r="D285" s="287"/>
      <c r="E285" s="287"/>
      <c r="F285" s="288">
        <f>SUM(C285*G281)</f>
        <v>0</v>
      </c>
      <c r="G285" s="289"/>
      <c r="H285" s="279"/>
      <c r="I285" s="279"/>
      <c r="J285" s="279"/>
      <c r="K285" s="279"/>
      <c r="L285" s="279"/>
      <c r="M285" s="279"/>
      <c r="N285" s="279"/>
      <c r="O285" s="280"/>
      <c r="P285" s="281"/>
      <c r="Q285" s="281"/>
      <c r="R285" s="281"/>
      <c r="S285" s="282"/>
    </row>
    <row r="286" spans="1:21" s="283" customFormat="1" ht="19.5" customHeight="1" x14ac:dyDescent="0.25">
      <c r="A286" s="284"/>
      <c r="B286" s="285" t="s">
        <v>363</v>
      </c>
      <c r="C286" s="286">
        <v>5.3499999999999999E-2</v>
      </c>
      <c r="D286" s="287"/>
      <c r="E286" s="287"/>
      <c r="F286" s="288">
        <f>SUM(C286*G281)</f>
        <v>0</v>
      </c>
      <c r="G286" s="289"/>
      <c r="H286" s="279"/>
      <c r="I286" s="279"/>
      <c r="J286" s="279"/>
      <c r="K286" s="279"/>
      <c r="L286" s="279"/>
      <c r="M286" s="279"/>
      <c r="N286" s="279"/>
      <c r="P286" s="281"/>
      <c r="Q286" s="281"/>
      <c r="R286" s="281"/>
      <c r="S286" s="282"/>
    </row>
    <row r="287" spans="1:21" s="283" customFormat="1" ht="19.5" customHeight="1" x14ac:dyDescent="0.25">
      <c r="A287" s="284"/>
      <c r="B287" s="285" t="s">
        <v>364</v>
      </c>
      <c r="C287" s="286">
        <v>0.02</v>
      </c>
      <c r="D287" s="287"/>
      <c r="E287" s="287"/>
      <c r="F287" s="288">
        <f>SUM(C287*G281)</f>
        <v>0</v>
      </c>
      <c r="G287" s="289"/>
      <c r="H287" s="279"/>
      <c r="I287" s="279"/>
      <c r="J287" s="279"/>
      <c r="K287" s="279"/>
      <c r="L287" s="279"/>
      <c r="M287" s="279"/>
      <c r="N287" s="279"/>
      <c r="P287" s="281"/>
      <c r="Q287" s="281"/>
      <c r="R287" s="281"/>
      <c r="S287" s="282"/>
    </row>
    <row r="288" spans="1:21" s="283" customFormat="1" ht="19.5" customHeight="1" x14ac:dyDescent="0.25">
      <c r="A288" s="284"/>
      <c r="B288" s="285" t="s">
        <v>365</v>
      </c>
      <c r="C288" s="286">
        <v>0.01</v>
      </c>
      <c r="D288" s="287"/>
      <c r="E288" s="287"/>
      <c r="F288" s="288">
        <f>SUM(C288*G281)</f>
        <v>0</v>
      </c>
      <c r="G288" s="289"/>
      <c r="H288" s="279"/>
      <c r="I288" s="279"/>
      <c r="J288" s="279"/>
      <c r="K288" s="279"/>
      <c r="L288" s="279"/>
      <c r="M288" s="279"/>
      <c r="N288" s="279"/>
      <c r="P288" s="281"/>
      <c r="Q288" s="281"/>
      <c r="R288" s="281"/>
      <c r="S288" s="282"/>
    </row>
    <row r="289" spans="1:50" s="283" customFormat="1" ht="19.5" customHeight="1" x14ac:dyDescent="0.25">
      <c r="A289" s="284"/>
      <c r="B289" s="285" t="s">
        <v>366</v>
      </c>
      <c r="C289" s="286">
        <v>0.05</v>
      </c>
      <c r="D289" s="287"/>
      <c r="E289" s="287"/>
      <c r="F289" s="288">
        <f>SUM(C289*G281)</f>
        <v>0</v>
      </c>
      <c r="G289" s="289"/>
      <c r="H289" s="279"/>
      <c r="I289" s="279"/>
      <c r="J289" s="279"/>
      <c r="K289" s="279"/>
      <c r="L289" s="279"/>
      <c r="M289" s="279"/>
      <c r="N289" s="279"/>
      <c r="P289" s="281"/>
      <c r="Q289" s="281"/>
      <c r="R289" s="281"/>
      <c r="S289" s="282"/>
    </row>
    <row r="290" spans="1:50" s="283" customFormat="1" ht="19.5" customHeight="1" thickBot="1" x14ac:dyDescent="0.3">
      <c r="A290" s="290"/>
      <c r="B290" s="285"/>
      <c r="C290" s="286"/>
      <c r="D290" s="287"/>
      <c r="E290" s="287"/>
      <c r="F290" s="287"/>
      <c r="G290" s="289"/>
      <c r="H290" s="279"/>
      <c r="I290" s="279"/>
      <c r="J290" s="279"/>
      <c r="K290" s="279"/>
      <c r="L290" s="279"/>
      <c r="M290" s="279"/>
      <c r="N290" s="279"/>
      <c r="P290" s="281"/>
      <c r="Q290" s="281"/>
      <c r="R290" s="281"/>
      <c r="S290" s="282"/>
    </row>
    <row r="291" spans="1:50" s="283" customFormat="1" ht="26.25" customHeight="1" thickTop="1" thickBot="1" x14ac:dyDescent="0.3">
      <c r="A291" s="291"/>
      <c r="B291" s="292" t="s">
        <v>367</v>
      </c>
      <c r="C291" s="293"/>
      <c r="D291" s="294"/>
      <c r="E291" s="292"/>
      <c r="F291" s="295"/>
      <c r="G291" s="296">
        <f>SUM(F284:F289)</f>
        <v>0</v>
      </c>
      <c r="H291" s="297"/>
      <c r="I291" s="297"/>
      <c r="J291" s="297"/>
      <c r="K291" s="297"/>
      <c r="L291" s="297"/>
      <c r="M291" s="297"/>
      <c r="N291" s="297"/>
      <c r="P291" s="281"/>
      <c r="Q291" s="281"/>
      <c r="R291" s="281"/>
      <c r="S291" s="282"/>
    </row>
    <row r="292" spans="1:50" s="283" customFormat="1" ht="9" customHeight="1" thickTop="1" thickBot="1" x14ac:dyDescent="0.3">
      <c r="A292" s="298"/>
      <c r="B292" s="299"/>
      <c r="C292" s="300"/>
      <c r="D292" s="300"/>
      <c r="E292" s="300"/>
      <c r="F292" s="300"/>
      <c r="G292" s="301"/>
      <c r="H292" s="302"/>
      <c r="I292" s="302"/>
      <c r="J292" s="302"/>
      <c r="K292" s="302"/>
      <c r="L292" s="302"/>
      <c r="M292" s="302"/>
      <c r="N292" s="302"/>
      <c r="P292" s="281"/>
      <c r="Q292" s="281"/>
      <c r="R292" s="281"/>
      <c r="S292" s="282"/>
    </row>
    <row r="293" spans="1:50" s="283" customFormat="1" ht="24" customHeight="1" thickTop="1" thickBot="1" x14ac:dyDescent="0.3">
      <c r="A293" s="303"/>
      <c r="B293" s="304" t="s">
        <v>368</v>
      </c>
      <c r="C293" s="305"/>
      <c r="D293" s="306"/>
      <c r="E293" s="304"/>
      <c r="F293" s="307"/>
      <c r="G293" s="308">
        <f>SUM(G281+G291)</f>
        <v>0</v>
      </c>
      <c r="H293" s="297"/>
      <c r="I293" s="297"/>
      <c r="J293" s="297"/>
      <c r="K293" s="297"/>
      <c r="L293" s="297"/>
      <c r="M293" s="297"/>
      <c r="N293" s="297"/>
      <c r="P293" s="281"/>
      <c r="Q293" s="281"/>
      <c r="R293" s="281"/>
      <c r="S293" s="282"/>
    </row>
    <row r="294" spans="1:50" s="283" customFormat="1" ht="9" customHeight="1" thickTop="1" thickBot="1" x14ac:dyDescent="0.35">
      <c r="A294" s="309"/>
      <c r="B294" s="310"/>
      <c r="C294" s="311"/>
      <c r="D294" s="312"/>
      <c r="E294" s="312"/>
      <c r="F294" s="312"/>
      <c r="G294" s="313"/>
      <c r="H294" s="314"/>
      <c r="I294" s="314"/>
      <c r="J294" s="314"/>
      <c r="K294" s="314"/>
      <c r="L294" s="314"/>
      <c r="M294" s="314"/>
      <c r="N294" s="314"/>
      <c r="O294" s="280"/>
      <c r="P294" s="281"/>
      <c r="Q294" s="281"/>
      <c r="R294" s="281"/>
      <c r="S294" s="282"/>
    </row>
    <row r="295" spans="1:50" s="283" customFormat="1" ht="24" customHeight="1" thickTop="1" thickBot="1" x14ac:dyDescent="0.35">
      <c r="A295" s="303"/>
      <c r="B295" s="304" t="s">
        <v>369</v>
      </c>
      <c r="C295" s="315">
        <v>0.03</v>
      </c>
      <c r="D295" s="306"/>
      <c r="E295" s="304"/>
      <c r="F295" s="307"/>
      <c r="G295" s="308">
        <f>SUM(C295*G291)</f>
        <v>0</v>
      </c>
      <c r="H295" s="297"/>
      <c r="I295" s="297"/>
      <c r="J295" s="297"/>
      <c r="K295" s="297"/>
      <c r="L295" s="297"/>
      <c r="M295" s="297"/>
      <c r="N295" s="297"/>
      <c r="O295" s="280"/>
      <c r="P295" s="281"/>
      <c r="Q295" s="281"/>
      <c r="R295" s="281"/>
      <c r="S295" s="282"/>
    </row>
    <row r="296" spans="1:50" s="283" customFormat="1" ht="7.5" customHeight="1" thickTop="1" thickBot="1" x14ac:dyDescent="0.3">
      <c r="A296" s="309"/>
      <c r="B296" s="310"/>
      <c r="C296" s="316"/>
      <c r="D296" s="312"/>
      <c r="E296" s="312"/>
      <c r="F296" s="312"/>
      <c r="G296" s="313"/>
      <c r="H296" s="314"/>
      <c r="I296" s="314"/>
      <c r="J296" s="314"/>
      <c r="K296" s="314"/>
      <c r="L296" s="314"/>
      <c r="M296" s="314"/>
      <c r="N296" s="314"/>
      <c r="P296" s="281"/>
      <c r="Q296" s="281"/>
    </row>
    <row r="297" spans="1:50" s="283" customFormat="1" ht="24" customHeight="1" thickTop="1" thickBot="1" x14ac:dyDescent="0.3">
      <c r="A297" s="303"/>
      <c r="B297" s="304" t="s">
        <v>370</v>
      </c>
      <c r="C297" s="315">
        <v>0.06</v>
      </c>
      <c r="D297" s="306"/>
      <c r="E297" s="304"/>
      <c r="F297" s="307"/>
      <c r="G297" s="308">
        <f>SUM(C297*G281)</f>
        <v>0</v>
      </c>
      <c r="H297" s="297"/>
      <c r="I297" s="297"/>
      <c r="J297" s="297"/>
      <c r="K297" s="297"/>
      <c r="L297" s="297"/>
      <c r="M297" s="297"/>
      <c r="N297" s="297"/>
      <c r="P297" s="281"/>
      <c r="Q297" s="281"/>
    </row>
    <row r="298" spans="1:50" s="283" customFormat="1" ht="9" customHeight="1" thickTop="1" thickBot="1" x14ac:dyDescent="0.3">
      <c r="A298" s="309"/>
      <c r="B298" s="310"/>
      <c r="C298" s="316"/>
      <c r="D298" s="312"/>
      <c r="E298" s="312"/>
      <c r="F298" s="312"/>
      <c r="G298" s="313"/>
      <c r="H298" s="314"/>
      <c r="I298" s="314"/>
      <c r="J298" s="314"/>
      <c r="K298" s="314"/>
      <c r="L298" s="314"/>
      <c r="M298" s="314"/>
      <c r="N298" s="314"/>
      <c r="P298" s="281"/>
      <c r="Q298" s="281"/>
      <c r="R298" s="282"/>
    </row>
    <row r="299" spans="1:50" s="283" customFormat="1" ht="24.75" customHeight="1" thickTop="1" thickBot="1" x14ac:dyDescent="0.3">
      <c r="A299" s="303"/>
      <c r="B299" s="304" t="s">
        <v>371</v>
      </c>
      <c r="C299" s="315">
        <v>1E-3</v>
      </c>
      <c r="D299" s="306"/>
      <c r="E299" s="304"/>
      <c r="F299" s="307"/>
      <c r="G299" s="308">
        <f>SUM(C299*G281)</f>
        <v>0</v>
      </c>
      <c r="H299" s="297"/>
      <c r="I299" s="297"/>
      <c r="J299" s="297"/>
      <c r="K299" s="297"/>
      <c r="L299" s="297"/>
      <c r="M299" s="297"/>
      <c r="N299" s="297"/>
      <c r="P299" s="281"/>
      <c r="Q299" s="281"/>
      <c r="R299" s="282"/>
    </row>
    <row r="300" spans="1:50" s="283" customFormat="1" ht="7.5" customHeight="1" thickTop="1" thickBot="1" x14ac:dyDescent="0.3">
      <c r="A300" s="317"/>
      <c r="B300" s="299"/>
      <c r="C300" s="318"/>
      <c r="D300" s="319"/>
      <c r="E300" s="299"/>
      <c r="F300" s="320"/>
      <c r="G300" s="321"/>
      <c r="H300" s="322"/>
      <c r="I300" s="322"/>
      <c r="J300" s="322"/>
      <c r="K300" s="322"/>
      <c r="L300" s="322"/>
      <c r="M300" s="322"/>
      <c r="N300" s="322"/>
      <c r="P300" s="323"/>
      <c r="Q300" s="281"/>
      <c r="R300" s="282"/>
    </row>
    <row r="301" spans="1:50" s="283" customFormat="1" ht="22.5" customHeight="1" thickTop="1" thickBot="1" x14ac:dyDescent="0.3">
      <c r="A301" s="303"/>
      <c r="B301" s="304" t="s">
        <v>372</v>
      </c>
      <c r="C301" s="315">
        <v>0.18</v>
      </c>
      <c r="D301" s="306"/>
      <c r="E301" s="304"/>
      <c r="F301" s="307"/>
      <c r="G301" s="308">
        <f>F284*C301</f>
        <v>0</v>
      </c>
      <c r="H301" s="297"/>
      <c r="I301" s="297"/>
      <c r="J301" s="297"/>
      <c r="K301" s="297"/>
      <c r="L301" s="297"/>
      <c r="M301" s="297"/>
      <c r="N301" s="297"/>
      <c r="P301" s="323"/>
      <c r="Q301" s="281"/>
      <c r="R301" s="282"/>
    </row>
    <row r="302" spans="1:50" s="174" customFormat="1" ht="7.5" customHeight="1" thickTop="1" thickBot="1" x14ac:dyDescent="0.3">
      <c r="A302" s="317"/>
      <c r="B302" s="299"/>
      <c r="C302" s="318"/>
      <c r="D302" s="319"/>
      <c r="E302" s="299"/>
      <c r="F302" s="320"/>
      <c r="G302" s="321"/>
      <c r="H302" s="322"/>
      <c r="I302" s="322"/>
      <c r="J302" s="322"/>
      <c r="K302" s="322"/>
      <c r="L302" s="322"/>
      <c r="M302" s="322"/>
      <c r="N302" s="322"/>
      <c r="O302" s="324"/>
      <c r="P302" s="281"/>
      <c r="Q302" s="325"/>
      <c r="R302" s="324"/>
      <c r="S302" s="324"/>
      <c r="T302" s="326"/>
      <c r="U302" s="326"/>
      <c r="V302" s="326"/>
      <c r="W302" s="326"/>
      <c r="X302" s="326"/>
      <c r="Y302" s="326"/>
      <c r="Z302" s="326"/>
      <c r="AA302" s="326"/>
      <c r="AB302" s="326"/>
      <c r="AC302" s="326"/>
      <c r="AD302" s="326"/>
      <c r="AE302" s="326"/>
      <c r="AF302" s="326"/>
      <c r="AG302" s="326"/>
      <c r="AH302" s="326"/>
      <c r="AI302" s="326"/>
      <c r="AJ302" s="326"/>
      <c r="AK302" s="326"/>
      <c r="AL302" s="326"/>
      <c r="AM302" s="326"/>
      <c r="AN302" s="326"/>
      <c r="AO302" s="326"/>
      <c r="AP302" s="326"/>
      <c r="AQ302" s="326"/>
      <c r="AR302" s="326"/>
      <c r="AS302" s="326"/>
      <c r="AT302" s="326"/>
      <c r="AU302" s="326"/>
      <c r="AV302" s="326"/>
      <c r="AW302" s="326"/>
      <c r="AX302" s="326"/>
    </row>
    <row r="303" spans="1:50" s="174" customFormat="1" ht="35.25" customHeight="1" thickTop="1" thickBot="1" x14ac:dyDescent="0.3">
      <c r="A303" s="327"/>
      <c r="B303" s="328" t="s">
        <v>373</v>
      </c>
      <c r="C303" s="329">
        <v>1</v>
      </c>
      <c r="D303" s="330" t="s">
        <v>17</v>
      </c>
      <c r="E303" s="331"/>
      <c r="F303" s="332"/>
      <c r="G303" s="333">
        <v>0</v>
      </c>
      <c r="H303" s="297"/>
      <c r="I303" s="297"/>
      <c r="J303" s="297"/>
      <c r="K303" s="297"/>
      <c r="L303" s="297"/>
      <c r="M303" s="297"/>
      <c r="N303" s="297"/>
      <c r="O303" s="324"/>
      <c r="P303" s="281"/>
      <c r="Q303" s="325"/>
      <c r="R303" s="324"/>
      <c r="S303" s="324"/>
      <c r="T303" s="326"/>
      <c r="U303" s="326"/>
      <c r="V303" s="326"/>
      <c r="W303" s="326"/>
      <c r="X303" s="326"/>
      <c r="Y303" s="326"/>
      <c r="Z303" s="326"/>
      <c r="AA303" s="326"/>
      <c r="AB303" s="326"/>
      <c r="AC303" s="326"/>
      <c r="AD303" s="326"/>
      <c r="AE303" s="326"/>
      <c r="AF303" s="326"/>
      <c r="AG303" s="326"/>
      <c r="AH303" s="326"/>
      <c r="AI303" s="326"/>
      <c r="AJ303" s="326"/>
      <c r="AK303" s="326"/>
      <c r="AL303" s="326"/>
      <c r="AM303" s="326"/>
      <c r="AN303" s="326"/>
      <c r="AO303" s="326"/>
      <c r="AP303" s="326"/>
      <c r="AQ303" s="326"/>
      <c r="AR303" s="326"/>
      <c r="AS303" s="326"/>
      <c r="AT303" s="326"/>
      <c r="AU303" s="326"/>
      <c r="AV303" s="326"/>
      <c r="AW303" s="326"/>
      <c r="AX303" s="326"/>
    </row>
    <row r="304" spans="1:50" s="174" customFormat="1" ht="15" customHeight="1" thickTop="1" thickBot="1" x14ac:dyDescent="0.3">
      <c r="A304" s="309"/>
      <c r="B304" s="310"/>
      <c r="C304" s="334"/>
      <c r="D304" s="312"/>
      <c r="E304" s="335"/>
      <c r="F304" s="312"/>
      <c r="G304" s="313"/>
      <c r="H304" s="314"/>
      <c r="I304" s="314"/>
      <c r="J304" s="314"/>
      <c r="K304" s="314"/>
      <c r="L304" s="314"/>
      <c r="M304" s="314"/>
      <c r="N304" s="314"/>
      <c r="O304" s="324"/>
      <c r="P304" s="281"/>
      <c r="Q304" s="325"/>
      <c r="R304" s="324"/>
      <c r="S304" s="324"/>
      <c r="T304" s="326"/>
      <c r="U304" s="326"/>
      <c r="V304" s="326"/>
      <c r="W304" s="326"/>
      <c r="X304" s="326"/>
      <c r="Y304" s="326"/>
      <c r="Z304" s="326"/>
      <c r="AA304" s="326"/>
      <c r="AB304" s="326"/>
      <c r="AC304" s="326"/>
      <c r="AD304" s="326"/>
      <c r="AE304" s="326"/>
      <c r="AF304" s="326"/>
      <c r="AG304" s="326"/>
      <c r="AH304" s="326"/>
      <c r="AI304" s="326"/>
      <c r="AJ304" s="326"/>
      <c r="AK304" s="326"/>
      <c r="AL304" s="326"/>
      <c r="AM304" s="326"/>
      <c r="AN304" s="326"/>
      <c r="AO304" s="326"/>
      <c r="AP304" s="326"/>
      <c r="AQ304" s="326"/>
      <c r="AR304" s="326"/>
      <c r="AS304" s="326"/>
      <c r="AT304" s="326"/>
      <c r="AU304" s="326"/>
      <c r="AV304" s="326"/>
      <c r="AW304" s="326"/>
      <c r="AX304" s="326"/>
    </row>
    <row r="305" spans="1:50" s="174" customFormat="1" ht="42" customHeight="1" thickTop="1" thickBot="1" x14ac:dyDescent="0.3">
      <c r="A305" s="327"/>
      <c r="B305" s="328" t="s">
        <v>374</v>
      </c>
      <c r="C305" s="329">
        <v>1</v>
      </c>
      <c r="D305" s="330" t="s">
        <v>17</v>
      </c>
      <c r="E305" s="331"/>
      <c r="F305" s="332"/>
      <c r="G305" s="333">
        <v>0</v>
      </c>
      <c r="H305" s="297"/>
      <c r="I305" s="297"/>
      <c r="J305" s="297"/>
      <c r="K305" s="297"/>
      <c r="L305" s="297"/>
      <c r="M305" s="297"/>
      <c r="N305" s="297"/>
      <c r="O305" s="324"/>
      <c r="P305" s="281"/>
      <c r="Q305" s="325"/>
      <c r="R305" s="324"/>
      <c r="S305" s="324"/>
      <c r="T305" s="326"/>
      <c r="U305" s="326"/>
      <c r="V305" s="326"/>
      <c r="W305" s="326"/>
      <c r="X305" s="326"/>
      <c r="Y305" s="326"/>
      <c r="Z305" s="326"/>
      <c r="AA305" s="326"/>
      <c r="AB305" s="326"/>
      <c r="AC305" s="326"/>
      <c r="AD305" s="326"/>
      <c r="AE305" s="326"/>
      <c r="AF305" s="326"/>
      <c r="AG305" s="326"/>
      <c r="AH305" s="326"/>
      <c r="AI305" s="326"/>
      <c r="AJ305" s="326"/>
      <c r="AK305" s="326"/>
      <c r="AL305" s="326"/>
      <c r="AM305" s="326"/>
      <c r="AN305" s="326"/>
      <c r="AO305" s="326"/>
      <c r="AP305" s="326"/>
      <c r="AQ305" s="326"/>
      <c r="AR305" s="326"/>
      <c r="AS305" s="326"/>
      <c r="AT305" s="326"/>
      <c r="AU305" s="326"/>
      <c r="AV305" s="326"/>
      <c r="AW305" s="326"/>
      <c r="AX305" s="326"/>
    </row>
    <row r="306" spans="1:50" s="174" customFormat="1" ht="11.25" customHeight="1" thickTop="1" thickBot="1" x14ac:dyDescent="0.3">
      <c r="A306" s="336"/>
      <c r="B306" s="337"/>
      <c r="C306" s="338"/>
      <c r="D306" s="339"/>
      <c r="E306" s="277"/>
      <c r="F306" s="340"/>
      <c r="G306" s="341"/>
      <c r="H306" s="342"/>
      <c r="I306" s="342"/>
      <c r="J306" s="342"/>
      <c r="K306" s="342"/>
      <c r="L306" s="342"/>
      <c r="M306" s="342"/>
      <c r="N306" s="342"/>
      <c r="O306" s="324"/>
      <c r="P306" s="281"/>
      <c r="Q306" s="325"/>
      <c r="R306" s="324"/>
      <c r="S306" s="324"/>
      <c r="T306" s="326"/>
      <c r="U306" s="326"/>
      <c r="V306" s="326"/>
      <c r="W306" s="326"/>
      <c r="X306" s="326"/>
      <c r="Y306" s="326"/>
      <c r="Z306" s="326"/>
      <c r="AA306" s="326"/>
      <c r="AB306" s="326"/>
      <c r="AC306" s="326"/>
      <c r="AD306" s="326"/>
      <c r="AE306" s="326"/>
      <c r="AF306" s="326"/>
      <c r="AG306" s="326"/>
      <c r="AH306" s="326"/>
      <c r="AI306" s="326"/>
      <c r="AJ306" s="326"/>
      <c r="AK306" s="326"/>
      <c r="AL306" s="326"/>
      <c r="AM306" s="326"/>
      <c r="AN306" s="326"/>
      <c r="AO306" s="326"/>
      <c r="AP306" s="326"/>
      <c r="AQ306" s="326"/>
      <c r="AR306" s="326"/>
      <c r="AS306" s="326"/>
      <c r="AT306" s="326"/>
      <c r="AU306" s="326"/>
      <c r="AV306" s="326"/>
      <c r="AW306" s="326"/>
      <c r="AX306" s="326"/>
    </row>
    <row r="307" spans="1:50" s="283" customFormat="1" ht="23.25" customHeight="1" thickTop="1" thickBot="1" x14ac:dyDescent="0.3">
      <c r="A307" s="303"/>
      <c r="B307" s="304" t="s">
        <v>375</v>
      </c>
      <c r="C307" s="343">
        <v>0.05</v>
      </c>
      <c r="D307" s="306"/>
      <c r="E307" s="304"/>
      <c r="F307" s="307"/>
      <c r="G307" s="308">
        <f>SUM(C307*G281)</f>
        <v>0</v>
      </c>
      <c r="H307" s="297"/>
      <c r="I307" s="297"/>
      <c r="J307" s="297"/>
      <c r="K307" s="297"/>
      <c r="L307" s="297"/>
      <c r="M307" s="297"/>
      <c r="N307" s="297"/>
      <c r="P307" s="281"/>
      <c r="Q307" s="281"/>
      <c r="R307" s="344" t="s">
        <v>376</v>
      </c>
      <c r="S307" s="345"/>
    </row>
    <row r="308" spans="1:50" s="346" customFormat="1" ht="9" customHeight="1" thickTop="1" thickBot="1" x14ac:dyDescent="0.3">
      <c r="A308" s="309"/>
      <c r="B308" s="310"/>
      <c r="C308" s="312"/>
      <c r="D308" s="312"/>
      <c r="E308" s="312"/>
      <c r="F308" s="312"/>
      <c r="G308" s="313"/>
      <c r="H308" s="314"/>
      <c r="I308" s="314"/>
      <c r="J308" s="314"/>
      <c r="K308" s="314"/>
      <c r="L308" s="314"/>
      <c r="M308" s="314"/>
      <c r="N308" s="314"/>
      <c r="O308" s="283"/>
      <c r="P308" s="281"/>
      <c r="Q308" s="281"/>
      <c r="R308" s="281"/>
      <c r="S308" s="282"/>
    </row>
    <row r="309" spans="1:50" s="346" customFormat="1" ht="30.75" customHeight="1" thickTop="1" thickBot="1" x14ac:dyDescent="0.3">
      <c r="A309" s="347"/>
      <c r="B309" s="348" t="s">
        <v>377</v>
      </c>
      <c r="C309" s="349"/>
      <c r="D309" s="350"/>
      <c r="E309" s="348"/>
      <c r="F309" s="351"/>
      <c r="G309" s="352">
        <f>SUM(G293:G307)</f>
        <v>0</v>
      </c>
      <c r="H309" s="297"/>
      <c r="I309" s="297"/>
      <c r="J309" s="297"/>
      <c r="K309" s="297"/>
      <c r="L309" s="297"/>
      <c r="M309" s="297"/>
      <c r="N309" s="297"/>
      <c r="O309" s="283"/>
      <c r="P309" s="281"/>
      <c r="Q309" s="281"/>
      <c r="R309" s="281"/>
      <c r="S309" s="282"/>
    </row>
    <row r="310" spans="1:50" s="13" customFormat="1" ht="17.25" thickTop="1" x14ac:dyDescent="0.25">
      <c r="A310" s="353"/>
      <c r="B310" s="353"/>
      <c r="C310" s="354"/>
      <c r="D310" s="355"/>
      <c r="E310" s="354"/>
      <c r="F310" s="354"/>
      <c r="G310" s="354"/>
      <c r="H310" s="354"/>
      <c r="I310" s="354"/>
      <c r="J310" s="354"/>
      <c r="K310" s="354"/>
      <c r="L310" s="354"/>
      <c r="M310" s="354"/>
      <c r="N310" s="354"/>
      <c r="P310" s="283"/>
      <c r="Q310" s="283">
        <f>43880858.68-264320</f>
        <v>43616538.68</v>
      </c>
      <c r="R310" s="283"/>
      <c r="S310" s="283"/>
      <c r="T310" s="283"/>
      <c r="U310" s="283"/>
      <c r="V310" s="283"/>
      <c r="W310" s="283"/>
    </row>
    <row r="311" spans="1:50" s="362" customFormat="1" ht="26.25" customHeight="1" x14ac:dyDescent="0.25">
      <c r="A311" s="356"/>
      <c r="B311" s="357" t="s">
        <v>378</v>
      </c>
      <c r="C311" s="358"/>
      <c r="D311" s="359"/>
      <c r="E311" s="358" t="s">
        <v>379</v>
      </c>
      <c r="F311" s="360"/>
      <c r="G311" s="360"/>
      <c r="H311" s="361"/>
      <c r="I311" s="361"/>
      <c r="J311" s="361"/>
      <c r="K311" s="361"/>
    </row>
    <row r="312" spans="1:50" s="362" customFormat="1" ht="26.25" customHeight="1" x14ac:dyDescent="0.25">
      <c r="A312" s="363"/>
      <c r="B312" s="357"/>
      <c r="C312" s="358"/>
      <c r="D312" s="359"/>
      <c r="E312" s="358"/>
      <c r="F312" s="360"/>
      <c r="G312" s="360"/>
      <c r="H312" s="361"/>
      <c r="I312" s="361"/>
      <c r="J312" s="361"/>
      <c r="K312" s="361"/>
    </row>
    <row r="313" spans="1:50" s="362" customFormat="1" ht="26.25" customHeight="1" x14ac:dyDescent="0.25">
      <c r="A313" s="363"/>
      <c r="B313" s="364" t="s">
        <v>380</v>
      </c>
      <c r="C313" s="365"/>
      <c r="D313" s="365"/>
      <c r="E313" s="365" t="s">
        <v>380</v>
      </c>
      <c r="F313" s="358"/>
      <c r="G313" s="365"/>
      <c r="H313" s="361"/>
      <c r="I313" s="361"/>
      <c r="J313" s="361"/>
      <c r="K313" s="361"/>
    </row>
    <row r="314" spans="1:50" s="362" customFormat="1" ht="26.25" customHeight="1" x14ac:dyDescent="0.25">
      <c r="A314" s="356"/>
      <c r="B314" s="366" t="s">
        <v>381</v>
      </c>
      <c r="C314" s="367"/>
      <c r="D314" s="365"/>
      <c r="E314" s="366" t="s">
        <v>382</v>
      </c>
      <c r="F314" s="358"/>
      <c r="G314" s="365"/>
      <c r="H314" s="361"/>
      <c r="I314" s="361"/>
      <c r="J314" s="361"/>
      <c r="K314" s="361"/>
    </row>
    <row r="315" spans="1:50" s="362" customFormat="1" ht="26.25" customHeight="1" x14ac:dyDescent="0.25">
      <c r="A315" s="356"/>
      <c r="B315" s="364" t="s">
        <v>383</v>
      </c>
      <c r="C315" s="365"/>
      <c r="D315" s="365"/>
      <c r="E315" s="365" t="s">
        <v>384</v>
      </c>
      <c r="F315" s="358"/>
      <c r="G315" s="365"/>
      <c r="H315" s="361"/>
      <c r="I315" s="361"/>
      <c r="J315" s="361"/>
      <c r="K315" s="361"/>
    </row>
    <row r="316" spans="1:50" s="362" customFormat="1" ht="26.25" customHeight="1" x14ac:dyDescent="0.25">
      <c r="A316" s="356"/>
      <c r="B316" s="364"/>
      <c r="C316" s="365"/>
      <c r="D316" s="367"/>
      <c r="E316" s="365"/>
      <c r="F316" s="358"/>
      <c r="G316" s="365"/>
      <c r="H316" s="361"/>
      <c r="I316" s="361"/>
      <c r="J316" s="361"/>
      <c r="K316" s="361"/>
    </row>
    <row r="317" spans="1:50" s="362" customFormat="1" ht="26.25" customHeight="1" x14ac:dyDescent="0.25">
      <c r="A317" s="356"/>
      <c r="B317" s="364"/>
      <c r="C317" s="365"/>
      <c r="D317" s="365"/>
      <c r="E317" s="365"/>
      <c r="F317" s="358"/>
      <c r="G317" s="365"/>
      <c r="H317" s="361"/>
      <c r="I317" s="361"/>
      <c r="J317" s="361"/>
      <c r="K317" s="361"/>
    </row>
    <row r="318" spans="1:50" s="362" customFormat="1" ht="26.25" customHeight="1" x14ac:dyDescent="0.25">
      <c r="A318" s="368"/>
      <c r="B318" s="357" t="s">
        <v>385</v>
      </c>
      <c r="C318" s="358"/>
      <c r="D318" s="369"/>
      <c r="E318" s="358" t="s">
        <v>386</v>
      </c>
      <c r="F318" s="369"/>
      <c r="G318" s="365"/>
      <c r="H318" s="361"/>
      <c r="I318" s="361"/>
      <c r="J318" s="361"/>
      <c r="K318" s="361"/>
    </row>
    <row r="319" spans="1:50" s="362" customFormat="1" ht="26.25" customHeight="1" x14ac:dyDescent="0.25">
      <c r="A319" s="368"/>
      <c r="B319" s="357"/>
      <c r="C319" s="358"/>
      <c r="D319" s="369"/>
      <c r="E319" s="358"/>
      <c r="F319" s="369"/>
      <c r="G319" s="365"/>
      <c r="H319" s="361"/>
      <c r="I319" s="361"/>
      <c r="J319" s="361"/>
      <c r="K319" s="361"/>
    </row>
    <row r="320" spans="1:50" s="362" customFormat="1" ht="26.25" customHeight="1" x14ac:dyDescent="0.25">
      <c r="A320" s="368"/>
      <c r="B320" s="364" t="s">
        <v>380</v>
      </c>
      <c r="C320" s="365"/>
      <c r="D320" s="365"/>
      <c r="E320" s="365" t="s">
        <v>380</v>
      </c>
      <c r="F320" s="358"/>
      <c r="G320" s="365"/>
      <c r="H320" s="361"/>
      <c r="I320" s="361"/>
      <c r="J320" s="361"/>
      <c r="K320" s="361"/>
    </row>
    <row r="321" spans="1:14" s="362" customFormat="1" ht="26.25" customHeight="1" x14ac:dyDescent="0.25">
      <c r="A321" s="368"/>
      <c r="B321" s="366" t="s">
        <v>387</v>
      </c>
      <c r="C321" s="367"/>
      <c r="D321" s="367"/>
      <c r="E321" s="367" t="s">
        <v>388</v>
      </c>
      <c r="F321" s="358"/>
      <c r="G321" s="367"/>
      <c r="H321" s="361"/>
      <c r="I321" s="361"/>
      <c r="J321" s="361"/>
      <c r="K321" s="361"/>
    </row>
    <row r="322" spans="1:14" s="362" customFormat="1" ht="26.25" customHeight="1" x14ac:dyDescent="0.25">
      <c r="A322" s="368"/>
      <c r="B322" s="364" t="s">
        <v>389</v>
      </c>
      <c r="C322" s="365"/>
      <c r="D322" s="365"/>
      <c r="E322" s="365" t="s">
        <v>390</v>
      </c>
      <c r="F322" s="358"/>
      <c r="G322" s="365"/>
      <c r="H322" s="361"/>
      <c r="I322" s="361"/>
      <c r="J322" s="361"/>
      <c r="K322" s="361"/>
    </row>
    <row r="323" spans="1:14" s="13" customFormat="1" ht="16.5" x14ac:dyDescent="0.2">
      <c r="A323" s="370"/>
      <c r="B323" s="371"/>
      <c r="C323" s="372"/>
      <c r="D323" s="373"/>
      <c r="E323" s="372"/>
      <c r="F323" s="374"/>
      <c r="G323" s="354"/>
      <c r="H323" s="354"/>
      <c r="I323" s="354"/>
      <c r="J323" s="354"/>
      <c r="K323" s="354"/>
      <c r="L323" s="354"/>
      <c r="M323" s="354"/>
      <c r="N323" s="354"/>
    </row>
    <row r="324" spans="1:14" s="13" customFormat="1" ht="12.75" customHeight="1" x14ac:dyDescent="0.2">
      <c r="A324" s="370"/>
      <c r="B324" s="371"/>
      <c r="C324" s="372"/>
      <c r="D324" s="373"/>
      <c r="E324" s="372"/>
      <c r="F324" s="374"/>
      <c r="G324" s="354"/>
      <c r="H324" s="354"/>
      <c r="I324" s="354"/>
      <c r="J324" s="354"/>
      <c r="K324" s="354"/>
      <c r="L324" s="354"/>
      <c r="M324" s="354"/>
      <c r="N324" s="354"/>
    </row>
    <row r="325" spans="1:14" s="13" customFormat="1" ht="16.5" x14ac:dyDescent="0.2">
      <c r="A325" s="353"/>
      <c r="B325" s="353"/>
      <c r="C325" s="354"/>
      <c r="D325" s="355"/>
      <c r="E325" s="354"/>
      <c r="F325" s="372"/>
      <c r="G325" s="354"/>
      <c r="H325" s="354"/>
      <c r="I325" s="354"/>
      <c r="J325" s="354"/>
      <c r="K325" s="354"/>
      <c r="L325" s="354"/>
      <c r="M325" s="354"/>
      <c r="N325" s="354"/>
    </row>
    <row r="326" spans="1:14" s="13" customFormat="1" ht="16.5" x14ac:dyDescent="0.2">
      <c r="A326" s="375"/>
      <c r="B326" s="376"/>
      <c r="C326" s="377"/>
      <c r="D326" s="378"/>
      <c r="E326" s="379"/>
      <c r="F326" s="372"/>
      <c r="G326" s="377"/>
      <c r="H326" s="377"/>
      <c r="I326" s="377"/>
      <c r="J326" s="377"/>
      <c r="K326" s="377"/>
      <c r="L326" s="377"/>
      <c r="M326" s="377"/>
      <c r="N326" s="377"/>
    </row>
  </sheetData>
  <mergeCells count="8">
    <mergeCell ref="A7:G7"/>
    <mergeCell ref="B8:G8"/>
    <mergeCell ref="A1:G1"/>
    <mergeCell ref="A2:G2"/>
    <mergeCell ref="A3:G3"/>
    <mergeCell ref="A4:G4"/>
    <mergeCell ref="A6:B6"/>
    <mergeCell ref="F6:G6"/>
  </mergeCells>
  <pageMargins left="0.51181102362204722" right="0.70866141732283472" top="0.74803149606299213" bottom="0.74803149606299213" header="0.31496062992125984" footer="0.31496062992125984"/>
  <pageSetup paperSize="9" scale="58" orientation="portrait" r:id="rId1"/>
  <rowBreaks count="2" manualBreakCount="2">
    <brk id="211" max="6" man="1"/>
    <brk id="281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28c3dea-8b2a-48b7-870e-f13bb372dc22" xsi:nil="true"/>
    <lcf76f155ced4ddcb4097134ff3c332f xmlns="a59cf836-1048-4103-a887-95ba47d42fa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0D7D0A2BAC6F4CB7B893D8FDA5DD14" ma:contentTypeVersion="13" ma:contentTypeDescription="Crear nuevo documento." ma:contentTypeScope="" ma:versionID="0a7d851bc2ea84082cb47aa075a810ad">
  <xsd:schema xmlns:xsd="http://www.w3.org/2001/XMLSchema" xmlns:xs="http://www.w3.org/2001/XMLSchema" xmlns:p="http://schemas.microsoft.com/office/2006/metadata/properties" xmlns:ns2="a59cf836-1048-4103-a887-95ba47d42fa6" xmlns:ns3="d28c3dea-8b2a-48b7-870e-f13bb372dc22" targetNamespace="http://schemas.microsoft.com/office/2006/metadata/properties" ma:root="true" ma:fieldsID="90c5cfe4273ec9d456a34978731581ef" ns2:_="" ns3:_="">
    <xsd:import namespace="a59cf836-1048-4103-a887-95ba47d42fa6"/>
    <xsd:import namespace="d28c3dea-8b2a-48b7-870e-f13bb372dc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9cf836-1048-4103-a887-95ba47d42f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f16138d3-48b3-4cd3-b825-834a57c038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c3dea-8b2a-48b7-870e-f13bb372dc2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9188c63-ed19-4214-a31d-f26de48d3660}" ma:internalName="TaxCatchAll" ma:showField="CatchAllData" ma:web="d28c3dea-8b2a-48b7-870e-f13bb372dc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0B90B9-90C2-4408-A57E-7FF7AAD49556}">
  <ds:schemaRefs>
    <ds:schemaRef ds:uri="http://schemas.microsoft.com/office/2006/metadata/properties"/>
    <ds:schemaRef ds:uri="http://schemas.microsoft.com/office/infopath/2007/PartnerControls"/>
    <ds:schemaRef ds:uri="d28c3dea-8b2a-48b7-870e-f13bb372dc22"/>
    <ds:schemaRef ds:uri="a59cf836-1048-4103-a887-95ba47d42fa6"/>
  </ds:schemaRefs>
</ds:datastoreItem>
</file>

<file path=customXml/itemProps2.xml><?xml version="1.0" encoding="utf-8"?>
<ds:datastoreItem xmlns:ds="http://schemas.openxmlformats.org/officeDocument/2006/customXml" ds:itemID="{716204CF-0751-4D7C-BF0C-4D5B556997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84065B-846C-40A8-8FA9-9F709379D9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9cf836-1048-4103-a887-95ba47d42fa6"/>
    <ds:schemaRef ds:uri="d28c3dea-8b2a-48b7-870e-f13bb372dc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catalogo</vt:lpstr>
      <vt:lpstr>catalogo!Área_de_impresión</vt:lpstr>
      <vt:lpstr>catalogo!Títulos_a_imprimir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 Montero Meran</dc:creator>
  <cp:lastModifiedBy>user.app17</cp:lastModifiedBy>
  <dcterms:created xsi:type="dcterms:W3CDTF">2026-07-30T17:13:31Z</dcterms:created>
  <dcterms:modified xsi:type="dcterms:W3CDTF">2026-08-28T20:22:15Z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0x010100A10D7D0A2BAC6F4CB7B893D8FDA5DD14</vt:lpwstr>
  </property>
</Properties>
</file>