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11-PROYECTOS 2026\22. PUENTE GURABO\PRESUPUESTO\"/>
    </mc:Choice>
  </mc:AlternateContent>
  <xr:revisionPtr revIDLastSave="0" documentId="13_ncr:1_{61AB6D4B-99AC-485B-AA91-2BC162687A84}" xr6:coauthVersionLast="47" xr6:coauthVersionMax="47" xr10:uidLastSave="{00000000-0000-0000-0000-000000000000}"/>
  <bookViews>
    <workbookView xWindow="28680" yWindow="-120" windowWidth="29040" windowHeight="15720" xr2:uid="{7C967F60-3934-4670-838B-DA464FF5E5AA}"/>
  </bookViews>
  <sheets>
    <sheet name="PRESUPUESTO" sheetId="1" r:id="rId1"/>
  </sheets>
  <definedNames>
    <definedName name="_xlnm.Print_Titles" localSheetId="0">PRESUPUESTO!$1:$13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71" i="1" l="1"/>
  <c r="G283" i="1" s="1"/>
  <c r="F270" i="1"/>
  <c r="F269" i="1"/>
  <c r="F268" i="1"/>
  <c r="F267" i="1"/>
  <c r="G282" i="1" s="1"/>
  <c r="G261" i="1"/>
  <c r="F257" i="1"/>
  <c r="F247" i="1"/>
  <c r="F246" i="1"/>
  <c r="F245" i="1"/>
  <c r="F244" i="1"/>
  <c r="F243" i="1"/>
  <c r="F240" i="1"/>
  <c r="F239" i="1"/>
  <c r="F238" i="1"/>
  <c r="F237" i="1"/>
  <c r="F236" i="1"/>
  <c r="G240" i="1" s="1"/>
  <c r="F233" i="1"/>
  <c r="F232" i="1"/>
  <c r="F231" i="1"/>
  <c r="F228" i="1"/>
  <c r="F227" i="1"/>
  <c r="F226" i="1"/>
  <c r="F225" i="1"/>
  <c r="F222" i="1"/>
  <c r="F221" i="1"/>
  <c r="F220" i="1"/>
  <c r="F219" i="1"/>
  <c r="F218" i="1"/>
  <c r="F217" i="1"/>
  <c r="D214" i="1"/>
  <c r="F214" i="1" s="1"/>
  <c r="F213" i="1"/>
  <c r="F212" i="1"/>
  <c r="D209" i="1"/>
  <c r="F209" i="1" s="1"/>
  <c r="F208" i="1"/>
  <c r="F207" i="1"/>
  <c r="D203" i="1"/>
  <c r="F203" i="1" s="1"/>
  <c r="F202" i="1"/>
  <c r="F201" i="1"/>
  <c r="D198" i="1"/>
  <c r="F198" i="1" s="1"/>
  <c r="F197" i="1"/>
  <c r="F196" i="1"/>
  <c r="F193" i="1"/>
  <c r="F192" i="1"/>
  <c r="F191" i="1"/>
  <c r="F190" i="1"/>
  <c r="F189" i="1"/>
  <c r="F186" i="1"/>
  <c r="F185" i="1"/>
  <c r="F184" i="1"/>
  <c r="F183" i="1"/>
  <c r="F182" i="1"/>
  <c r="G186" i="1" s="1"/>
  <c r="F178" i="1"/>
  <c r="F177" i="1"/>
  <c r="F176" i="1"/>
  <c r="G178" i="1" s="1"/>
  <c r="F173" i="1"/>
  <c r="G173" i="1" s="1"/>
  <c r="F170" i="1"/>
  <c r="F169" i="1"/>
  <c r="F168" i="1"/>
  <c r="F167" i="1"/>
  <c r="F166" i="1"/>
  <c r="F165" i="1"/>
  <c r="F164" i="1"/>
  <c r="F163" i="1"/>
  <c r="F162" i="1"/>
  <c r="F159" i="1"/>
  <c r="F158" i="1"/>
  <c r="F157" i="1"/>
  <c r="F156" i="1"/>
  <c r="F155" i="1"/>
  <c r="F154" i="1"/>
  <c r="F153" i="1"/>
  <c r="F152" i="1"/>
  <c r="F151" i="1"/>
  <c r="G159" i="1" s="1"/>
  <c r="F148" i="1"/>
  <c r="F147" i="1"/>
  <c r="F146" i="1"/>
  <c r="F145" i="1"/>
  <c r="F144" i="1"/>
  <c r="F143" i="1"/>
  <c r="F142" i="1"/>
  <c r="F141" i="1"/>
  <c r="F140" i="1"/>
  <c r="F136" i="1"/>
  <c r="F135" i="1"/>
  <c r="F134" i="1"/>
  <c r="F133" i="1"/>
  <c r="F132" i="1"/>
  <c r="F131" i="1"/>
  <c r="F130" i="1"/>
  <c r="F129" i="1"/>
  <c r="F128" i="1"/>
  <c r="F125" i="1"/>
  <c r="F124" i="1"/>
  <c r="F123" i="1"/>
  <c r="F122" i="1"/>
  <c r="F121" i="1"/>
  <c r="F120" i="1"/>
  <c r="F119" i="1"/>
  <c r="F118" i="1"/>
  <c r="F117" i="1"/>
  <c r="F114" i="1"/>
  <c r="F113" i="1"/>
  <c r="F112" i="1"/>
  <c r="F111" i="1"/>
  <c r="F110" i="1"/>
  <c r="F109" i="1"/>
  <c r="F108" i="1"/>
  <c r="F107" i="1"/>
  <c r="F106" i="1"/>
  <c r="F102" i="1"/>
  <c r="F101" i="1"/>
  <c r="F100" i="1"/>
  <c r="F99" i="1"/>
  <c r="F97" i="1"/>
  <c r="F96" i="1"/>
  <c r="F95" i="1"/>
  <c r="F94" i="1"/>
  <c r="F92" i="1"/>
  <c r="F91" i="1"/>
  <c r="F90" i="1"/>
  <c r="F89" i="1"/>
  <c r="F87" i="1"/>
  <c r="F86" i="1"/>
  <c r="F85" i="1"/>
  <c r="F84" i="1"/>
  <c r="F82" i="1"/>
  <c r="F81" i="1"/>
  <c r="F80" i="1"/>
  <c r="F79" i="1"/>
  <c r="F77" i="1"/>
  <c r="F76" i="1"/>
  <c r="F75" i="1"/>
  <c r="F74" i="1"/>
  <c r="F69" i="1"/>
  <c r="F68" i="1"/>
  <c r="G69" i="1" s="1"/>
  <c r="F64" i="1"/>
  <c r="F63" i="1"/>
  <c r="F62" i="1"/>
  <c r="F59" i="1"/>
  <c r="F58" i="1"/>
  <c r="F56" i="1"/>
  <c r="F53" i="1"/>
  <c r="F52" i="1"/>
  <c r="G53" i="1" s="1"/>
  <c r="F49" i="1"/>
  <c r="F48" i="1"/>
  <c r="F45" i="1"/>
  <c r="F44" i="1"/>
  <c r="F42" i="1"/>
  <c r="F41" i="1"/>
  <c r="F40" i="1"/>
  <c r="F39" i="1"/>
  <c r="F38" i="1"/>
  <c r="F37" i="1"/>
  <c r="F35" i="1"/>
  <c r="F34" i="1"/>
  <c r="F33" i="1"/>
  <c r="F32" i="1"/>
  <c r="F30" i="1"/>
  <c r="F29" i="1"/>
  <c r="F27" i="1"/>
  <c r="F26" i="1"/>
  <c r="F25" i="1"/>
  <c r="F24" i="1"/>
  <c r="F23" i="1"/>
  <c r="F22" i="1"/>
  <c r="F21" i="1"/>
  <c r="F18" i="1"/>
  <c r="F17" i="1"/>
  <c r="F16" i="1"/>
  <c r="G214" i="1" l="1"/>
  <c r="G247" i="1"/>
  <c r="G228" i="1"/>
  <c r="G82" i="1"/>
  <c r="G92" i="1"/>
  <c r="G59" i="1"/>
  <c r="G136" i="1"/>
  <c r="G114" i="1"/>
  <c r="G222" i="1"/>
  <c r="G193" i="1"/>
  <c r="G49" i="1"/>
  <c r="G87" i="1"/>
  <c r="G198" i="1"/>
  <c r="G64" i="1"/>
  <c r="G97" i="1"/>
  <c r="G203" i="1"/>
  <c r="G271" i="1"/>
  <c r="G279" i="1" s="1"/>
  <c r="G77" i="1"/>
  <c r="G170" i="1"/>
  <c r="G125" i="1"/>
  <c r="G148" i="1"/>
  <c r="G18" i="1"/>
  <c r="G209" i="1"/>
  <c r="G233" i="1"/>
  <c r="G45" i="1"/>
  <c r="G102" i="1"/>
  <c r="G285" i="1" l="1"/>
  <c r="G289" i="1"/>
  <c r="G288" i="1"/>
  <c r="G287" i="1"/>
  <c r="G286" i="1"/>
  <c r="G284" i="1"/>
  <c r="G280" i="1"/>
  <c r="G249" i="1"/>
  <c r="G281" i="1" l="1"/>
  <c r="G290" i="1" s="1"/>
  <c r="G291" i="1" s="1"/>
  <c r="G252" i="1"/>
  <c r="G254" i="1"/>
  <c r="G250" i="1"/>
  <c r="G251" i="1" s="1"/>
  <c r="G256" i="1"/>
  <c r="G255" i="1"/>
  <c r="G253" i="1"/>
  <c r="G258" i="1"/>
  <c r="G260" i="1"/>
  <c r="G257" i="1"/>
  <c r="G262" i="1" l="1"/>
  <c r="G263" i="1" s="1"/>
  <c r="G293" i="1" s="1"/>
</calcChain>
</file>

<file path=xl/sharedStrings.xml><?xml version="1.0" encoding="utf-8"?>
<sst xmlns="http://schemas.openxmlformats.org/spreadsheetml/2006/main" count="549" uniqueCount="290">
  <si>
    <t>MINISTERIO  DE OBRAS PÚBLICAS Y COMUNICACIONES</t>
  </si>
  <si>
    <t>DIRECCIÓN GENERAL DE ESTUDIOS, DISEÑOS DE INFRAESTRUCTURAS  Y PRESUPUESTOS</t>
  </si>
  <si>
    <t>DEPARTAMENTO DE PRESUPUESTO Y ANÁLISIS DE COSTOS INFRAESTRUCTURAS VIALES</t>
  </si>
  <si>
    <t>PRESUP. No.</t>
  </si>
  <si>
    <t>FECHA:</t>
  </si>
  <si>
    <t>No.</t>
  </si>
  <si>
    <t>PARTIDAS</t>
  </si>
  <si>
    <t>UNIDAD</t>
  </si>
  <si>
    <t>CANTIDAD</t>
  </si>
  <si>
    <t xml:space="preserve">P.U. </t>
  </si>
  <si>
    <t>VALOR</t>
  </si>
  <si>
    <t>SUB - TOTAL</t>
  </si>
  <si>
    <t>I</t>
  </si>
  <si>
    <t>TRABAJOS GENERALES</t>
  </si>
  <si>
    <t>Ingeniería ( incluye obra de arte)</t>
  </si>
  <si>
    <t>Meses</t>
  </si>
  <si>
    <t xml:space="preserve">Mantenimiento de tránsito </t>
  </si>
  <si>
    <t>CAMPAMENTO - Incluye: caseta para almacén, oficina y alojamiento de personal, piso de concreto, paredes en madera y techo en zinc</t>
  </si>
  <si>
    <t>II</t>
  </si>
  <si>
    <t>MOVIMIENTO DE TIERRA</t>
  </si>
  <si>
    <t>2.1.1</t>
  </si>
  <si>
    <t>Limpieza, desmonte y destronque, área tipo "A"</t>
  </si>
  <si>
    <t>Hect</t>
  </si>
  <si>
    <t>2.1.2</t>
  </si>
  <si>
    <t>Limpieza, desmonte y destronque, área tipo "B"</t>
  </si>
  <si>
    <t>Remoción y recolocación de tuberías de acueducto</t>
  </si>
  <si>
    <t>PA</t>
  </si>
  <si>
    <t>Remoción de alambradas (5 cuerdas)</t>
  </si>
  <si>
    <t>ML</t>
  </si>
  <si>
    <t>Recolocación de alambradas</t>
  </si>
  <si>
    <t>Remoción de poste del tendido eléctrico</t>
  </si>
  <si>
    <t>Ud.</t>
  </si>
  <si>
    <t>Remoción de cunetas de hormigón</t>
  </si>
  <si>
    <t>2.3.2</t>
  </si>
  <si>
    <t>Excavación en material no clasificado:</t>
  </si>
  <si>
    <t>a)</t>
  </si>
  <si>
    <t>Con 60 m acarreo libre</t>
  </si>
  <si>
    <t>M3N</t>
  </si>
  <si>
    <t>2.3.4</t>
  </si>
  <si>
    <t>Excav. De Préstamo, Caso I, 1er km. con Acarreo Libre</t>
  </si>
  <si>
    <t>2.3.6</t>
  </si>
  <si>
    <t>Relleno:</t>
  </si>
  <si>
    <r>
      <rPr>
        <sz val="12"/>
        <rFont val="Arial MT"/>
        <family val="2"/>
      </rPr>
      <t>a) Para conformar Explanación</t>
    </r>
  </si>
  <si>
    <t>M3C</t>
  </si>
  <si>
    <t>2.3.9</t>
  </si>
  <si>
    <r>
      <rPr>
        <sz val="12"/>
        <rFont val="Arial MT"/>
        <family val="2"/>
      </rPr>
      <t>Excavación de canal de entrada y/o salida de alcantarillas en material no clasificado, 60 m de acarreo libre</t>
    </r>
  </si>
  <si>
    <r>
      <rPr>
        <sz val="12"/>
        <rFont val="Arial MT"/>
        <family val="2"/>
      </rPr>
      <t>Cuneta en  pie de talud B=1.50, b=0.50, H=0.40</t>
    </r>
  </si>
  <si>
    <r>
      <rPr>
        <sz val="12"/>
        <rFont val="Arial MT"/>
        <family val="2"/>
      </rPr>
      <t>Escarificación de Superficie</t>
    </r>
  </si>
  <si>
    <t>M2</t>
  </si>
  <si>
    <t>2.4.1</t>
  </si>
  <si>
    <t>Acarreo adicional de material de excavación (Bote) de 7.00 KM:</t>
  </si>
  <si>
    <t>Acarreo de material de Capa de rodadura , base y cunetas de hormigón</t>
  </si>
  <si>
    <t>M3E-Hm</t>
  </si>
  <si>
    <t>b)</t>
  </si>
  <si>
    <t>Acarreo adicional de material no clasificado</t>
  </si>
  <si>
    <t xml:space="preserve">c) </t>
  </si>
  <si>
    <t>Material para estructuras</t>
  </si>
  <si>
    <t>2.4.2.1</t>
  </si>
  <si>
    <r>
      <rPr>
        <sz val="12"/>
        <rFont val="Arial MT"/>
        <family val="2"/>
      </rPr>
      <t>Acarreo adicional material de Préstamo (30.00 Km)</t>
    </r>
  </si>
  <si>
    <t>M3E-Km</t>
  </si>
  <si>
    <t>2.4.2.2</t>
  </si>
  <si>
    <r>
      <rPr>
        <sz val="12"/>
        <rFont val="Arial MT"/>
        <family val="2"/>
      </rPr>
      <t>Acarreo adicional material de Base (40.00 KM)</t>
    </r>
  </si>
  <si>
    <t>2.4.2.3</t>
  </si>
  <si>
    <r>
      <rPr>
        <sz val="12"/>
        <rFont val="Arial MT"/>
        <family val="2"/>
      </rPr>
      <t>Acarreo adicional material de Sub-Base (40.00 KM)</t>
    </r>
  </si>
  <si>
    <t>Excavación para estructuras</t>
  </si>
  <si>
    <t>2.5.1</t>
  </si>
  <si>
    <r>
      <rPr>
        <sz val="12"/>
        <rFont val="Arial MT"/>
        <family val="2"/>
      </rPr>
      <t>Excavación para estructuras hasta 1.50 m de profundidad</t>
    </r>
  </si>
  <si>
    <t>2.6.1</t>
  </si>
  <si>
    <r>
      <rPr>
        <sz val="12"/>
        <rFont val="Arial MT"/>
        <family val="2"/>
      </rPr>
      <t>Terminación de Sub-rasante</t>
    </r>
  </si>
  <si>
    <t>III</t>
  </si>
  <si>
    <t>SUB-BASE Y BASE</t>
  </si>
  <si>
    <t>3.1.1</t>
  </si>
  <si>
    <t>Sub-Base Granular Natural (Incluye Acarreo 1er Km)</t>
  </si>
  <si>
    <t>3.1.7</t>
  </si>
  <si>
    <t>Base Granular Triturada (Incluye Acarreo 1er Km)</t>
  </si>
  <si>
    <t>IV</t>
  </si>
  <si>
    <t>CAPA DE RODADURA</t>
  </si>
  <si>
    <t>4.2.1</t>
  </si>
  <si>
    <r>
      <rPr>
        <sz val="12"/>
        <rFont val="Arial MT"/>
        <family val="2"/>
      </rPr>
      <t>Riego de imprimación (0.50 gls./m²)</t>
    </r>
  </si>
  <si>
    <t>4.5.1</t>
  </si>
  <si>
    <r>
      <rPr>
        <sz val="12"/>
        <rFont val="Arial MT"/>
        <family val="2"/>
      </rPr>
      <t>Señalización Horizontal y Vertical</t>
    </r>
  </si>
  <si>
    <t>V</t>
  </si>
  <si>
    <t>ESTRUCTURAS Y PUENTES</t>
  </si>
  <si>
    <t>5.1.1</t>
  </si>
  <si>
    <t>Hormigón Simple clase B, f´c= 180 kg/cm² vaciado en sitio para cunetas, incluye la ejecución canaleta (Industrial)</t>
  </si>
  <si>
    <t>M3</t>
  </si>
  <si>
    <t>5.6.1</t>
  </si>
  <si>
    <t>MURO DE GAVION TIPO CAJA FABRICA:</t>
  </si>
  <si>
    <r>
      <rPr>
        <sz val="12"/>
        <rFont val="Arial MT"/>
        <family val="2"/>
      </rPr>
      <t>b) Muro de gavión tipo caja 4x1x1 m, malla 8x10 cm-
2.4mm zn+pvc</t>
    </r>
  </si>
  <si>
    <t>5.6.2</t>
  </si>
  <si>
    <r>
      <rPr>
        <sz val="12"/>
        <rFont val="Arial MT"/>
        <family val="2"/>
      </rPr>
      <t>Malla geotextil</t>
    </r>
  </si>
  <si>
    <r>
      <rPr>
        <sz val="12"/>
        <rFont val="Arial MT"/>
        <family val="2"/>
      </rPr>
      <t>M2</t>
    </r>
  </si>
  <si>
    <t>VII</t>
  </si>
  <si>
    <t>OBRAS COMPLEMENTARIAS</t>
  </si>
  <si>
    <t>7.7.1</t>
  </si>
  <si>
    <r>
      <rPr>
        <sz val="12"/>
        <rFont val="Arial MT"/>
        <family val="2"/>
      </rPr>
      <t>Barrera de defensa metálica</t>
    </r>
    <r>
      <rPr>
        <sz val="12"/>
        <rFont val="Arial"/>
        <family val="2"/>
      </rPr>
      <t xml:space="preserve">  (postes cada 4.00 m)</t>
    </r>
  </si>
  <si>
    <t>7.7.2</t>
  </si>
  <si>
    <r>
      <rPr>
        <sz val="12"/>
        <rFont val="Arial MT"/>
        <family val="2"/>
      </rPr>
      <t>Piezas terminales</t>
    </r>
  </si>
  <si>
    <t>7.7.3</t>
  </si>
  <si>
    <r>
      <rPr>
        <sz val="12"/>
        <rFont val="Arial MT"/>
        <family val="2"/>
      </rPr>
      <t>Limpieza final y bote</t>
    </r>
  </si>
  <si>
    <t>P.A</t>
  </si>
  <si>
    <t>Limpieza Inicial</t>
  </si>
  <si>
    <t>Manejo de agua con bomba</t>
  </si>
  <si>
    <t>MOVIMIENTO DE TIERRA EN EL PUENTE</t>
  </si>
  <si>
    <t>1.-</t>
  </si>
  <si>
    <t>EN ESTRIBO  No.1</t>
  </si>
  <si>
    <t>2.5.4.1</t>
  </si>
  <si>
    <t>Excavación para zapata de estribo</t>
  </si>
  <si>
    <t>2.5.5.1</t>
  </si>
  <si>
    <t>Excavación para puentes con agotamiento de agua</t>
  </si>
  <si>
    <t>2.5.7.1</t>
  </si>
  <si>
    <t>Relleno para cimentaciones</t>
  </si>
  <si>
    <t>m3 C</t>
  </si>
  <si>
    <t>2.04.1</t>
  </si>
  <si>
    <t>Bote de  Material</t>
  </si>
  <si>
    <t>m3 E</t>
  </si>
  <si>
    <t>2.-</t>
  </si>
  <si>
    <t>EN ESTRIBO  No. 2</t>
  </si>
  <si>
    <t>2.5.4.2</t>
  </si>
  <si>
    <t>2.5.5.2</t>
  </si>
  <si>
    <t>2.5.7.2</t>
  </si>
  <si>
    <t>2.04.2</t>
  </si>
  <si>
    <t>Bote de Material</t>
  </si>
  <si>
    <t>3.-</t>
  </si>
  <si>
    <t>EN PILA No.1</t>
  </si>
  <si>
    <t>2.5.4.3</t>
  </si>
  <si>
    <t>Excavación para zapata de pila</t>
  </si>
  <si>
    <t>2.5.5.3</t>
  </si>
  <si>
    <t>Excavación zapata con agotamiento de agua</t>
  </si>
  <si>
    <t>2.5.7.3</t>
  </si>
  <si>
    <t>Relleno Material Compactado de Reposición</t>
  </si>
  <si>
    <t>2.04.3</t>
  </si>
  <si>
    <t>Bote de  Material  Inservible</t>
  </si>
  <si>
    <t>4.-</t>
  </si>
  <si>
    <t>EN PILA No.2</t>
  </si>
  <si>
    <t>5.-</t>
  </si>
  <si>
    <t>EN PILA No.3</t>
  </si>
  <si>
    <t>6.-</t>
  </si>
  <si>
    <t>EN PILA No.4</t>
  </si>
  <si>
    <t>FUNDACIONES</t>
  </si>
  <si>
    <t>Estribo No.1 - 14 Pilotes de H.A. DE 1.20m.
uds., vaciados in situ</t>
  </si>
  <si>
    <t>Replanteo</t>
  </si>
  <si>
    <t>Uds.</t>
  </si>
  <si>
    <t>Perforación de Pilotes Ø 1.20m - 14 Uds. DE 22.50m. (5% de sobre Excavación)</t>
  </si>
  <si>
    <t>m3</t>
  </si>
  <si>
    <t>Encamisado Excavación (Colocación Tubo Recuperable
en cada pilote)</t>
  </si>
  <si>
    <t>ml</t>
  </si>
  <si>
    <t xml:space="preserve">Suministro de Hormigón f'c 350 kg/cm2 normal +30% por infiltración y oquedades en la Perforación </t>
  </si>
  <si>
    <t>Colocación de Hormigón en Pilotes</t>
  </si>
  <si>
    <t>Suministro de Acero en Pilotes</t>
  </si>
  <si>
    <t>QQ</t>
  </si>
  <si>
    <t>Elaboración y Colocación  canasto de acero ( manejo, fijación y Colocación con grúas del canasto de acero)</t>
  </si>
  <si>
    <t>Carguío y Bote de material inservible</t>
  </si>
  <si>
    <t>m3e</t>
  </si>
  <si>
    <t>Demolición con compresores de la cabeza de pilotes 1.50m.</t>
  </si>
  <si>
    <t>Estribo No.2 - 14 Pilotes de H.A. DE 1.20m.
uds., vaciados in situ</t>
  </si>
  <si>
    <t>Perforación de Pilotes Ø 1.20m - 14 Uds. DE 22.50m. (5% de sobreExcavación)</t>
  </si>
  <si>
    <t>Demolición con compresores de la cabeza de pilotes</t>
  </si>
  <si>
    <t>Pila No1 - 20 Pilotes de H.A. DE 1.20m., vaciados in situ</t>
  </si>
  <si>
    <t>Perforación de Pilotes Ø 1.20m - 20 Uds. DE 24.50m. (5% de sobreExcavación)</t>
  </si>
  <si>
    <t>Encamisado Excavación (Colocación Tubo Recuperable en cada pilote)</t>
  </si>
  <si>
    <t>Pila No2 - 20 Pilotes de H.A. DE 1.20m., vaciados in situ</t>
  </si>
  <si>
    <t>.</t>
  </si>
  <si>
    <t>Pila No3 - 20 Pilotes de H.A. DE 1.20m., vaciados in situ</t>
  </si>
  <si>
    <t>Pila No4 - 20 Pilotes de H.A. DE 1.20m., vaciados in situ</t>
  </si>
  <si>
    <t>PLATAFORMA PARA LA CONSTRUCCION DE VIGAS POSTENSADAS</t>
  </si>
  <si>
    <t>Plataforma Construcción de las vigas, (incluye alquiler del solar, Cercado de la zona de construcción, remoción de material, relleno, y base de concreto de fc'=180 kg/cm2)</t>
  </si>
  <si>
    <t>m2</t>
  </si>
  <si>
    <t>HORMIGÓN SIMPLE INCLUYE ACONDICIONAMIENTO TERRENO DE FUNDACIÓN</t>
  </si>
  <si>
    <t>Bajo Cabezal Pilotes de Estribos</t>
  </si>
  <si>
    <t>Bajo Cabezal Pilotes de Pilas</t>
  </si>
  <si>
    <t>Bajo Losas en Aproches</t>
  </si>
  <si>
    <t>VI</t>
  </si>
  <si>
    <t>HORMIGÓN ARMADO Y ACERO EN:</t>
  </si>
  <si>
    <t>Estribo No.1</t>
  </si>
  <si>
    <t>6.01.1</t>
  </si>
  <si>
    <t>6.01.2</t>
  </si>
  <si>
    <t>6.01.3</t>
  </si>
  <si>
    <t>6.01.4</t>
  </si>
  <si>
    <t>6.01.5</t>
  </si>
  <si>
    <t xml:space="preserve">Estribo No.2 </t>
  </si>
  <si>
    <t>6.02.1</t>
  </si>
  <si>
    <t>6.02.2</t>
  </si>
  <si>
    <t>6.02.3</t>
  </si>
  <si>
    <t>6.02.4</t>
  </si>
  <si>
    <t>6.02.5</t>
  </si>
  <si>
    <t>Pila No.1</t>
  </si>
  <si>
    <t>6.03.1</t>
  </si>
  <si>
    <t>6.03.2</t>
  </si>
  <si>
    <t>6.03.3</t>
  </si>
  <si>
    <t xml:space="preserve"> Pila No.2</t>
  </si>
  <si>
    <t>6.04.1</t>
  </si>
  <si>
    <t>6.04.2</t>
  </si>
  <si>
    <t>6.04.3</t>
  </si>
  <si>
    <t xml:space="preserve"> Pila No.3</t>
  </si>
  <si>
    <t>6.05.1</t>
  </si>
  <si>
    <t>6.05.2</t>
  </si>
  <si>
    <t>6.05.3</t>
  </si>
  <si>
    <t>Pila No.4</t>
  </si>
  <si>
    <t>6.06.1</t>
  </si>
  <si>
    <t>6.06.2</t>
  </si>
  <si>
    <t>6.06.3</t>
  </si>
  <si>
    <t>Vigas Postensadas</t>
  </si>
  <si>
    <t>Izaje 24 Vigas postensadas de 24.50m</t>
  </si>
  <si>
    <t>Ton</t>
  </si>
  <si>
    <t>Izaje 24 Vigas postensadas de 28.05m</t>
  </si>
  <si>
    <t>Transporte  de la cama de vaciado al puente, 24 Vigas de 28.05 m</t>
  </si>
  <si>
    <t>VIII</t>
  </si>
  <si>
    <t>Viguetas Transversales</t>
  </si>
  <si>
    <t>IX</t>
  </si>
  <si>
    <t>APOYOS  ELASTOMÉRICOS  DE  LAS  VIGAS</t>
  </si>
  <si>
    <t>Placas de neopreno (400x 400 x 38.10mm, con dos Placas de acero  incrustadas, As de 1/8")</t>
  </si>
  <si>
    <t>Placas de neopreno (600x 600 x 100mm, con tres Placas de acero  incrustadas, As de 1/8")</t>
  </si>
  <si>
    <t>Base Apoyo vigas sobre pilas y estribos (Grouting) 120 Uds. De 0.80x0.80*0.075</t>
  </si>
  <si>
    <t>X</t>
  </si>
  <si>
    <t>ESTRUCTURA METALICA</t>
  </si>
  <si>
    <t xml:space="preserve">Viga cajon </t>
  </si>
  <si>
    <t>kgs</t>
  </si>
  <si>
    <t>Vigas de Arriostramiento W10x30</t>
  </si>
  <si>
    <t>Lbs</t>
  </si>
  <si>
    <t>Angulares de Arriostramiento 2L4x4x1/2</t>
  </si>
  <si>
    <t>Ariostramiento Interior Angulares 2L4x4x1/2</t>
  </si>
  <si>
    <t>Placas y conexiones</t>
  </si>
  <si>
    <t>XI</t>
  </si>
  <si>
    <t>MISCELÁNEOS</t>
  </si>
  <si>
    <r>
      <t>Pruebas de integridad</t>
    </r>
    <r>
      <rPr>
        <b/>
        <sz val="12"/>
        <rFont val="Arial"/>
        <family val="2"/>
      </rPr>
      <t>, (Sujeto a Verificación de la Supervisión Durante la ejecución y entregas de facturas)</t>
    </r>
  </si>
  <si>
    <r>
      <t>Pruebas de Carga Dinámica</t>
    </r>
    <r>
      <rPr>
        <b/>
        <sz val="12"/>
        <rFont val="Arial"/>
        <family val="2"/>
      </rPr>
      <t>, (Sujeto a Verificación de la Supervisión Durante la ejecución y entregas de facturas)</t>
    </r>
  </si>
  <si>
    <t>Desagüe en tubos de 6"</t>
  </si>
  <si>
    <t>Resane de superficie, Estribos, Pila, vigas , Bordillo</t>
  </si>
  <si>
    <t>Pintura en bordillos y muros new jersey</t>
  </si>
  <si>
    <t xml:space="preserve"> SUB-TOTAL GENERAL </t>
  </si>
  <si>
    <t>R.D.$</t>
  </si>
  <si>
    <t>Direccion Tecnica</t>
  </si>
  <si>
    <t>Itbis de la Direccion Tecnica</t>
  </si>
  <si>
    <t>Gastos Administrativos</t>
  </si>
  <si>
    <t xml:space="preserve">Seguros y Fianzas </t>
  </si>
  <si>
    <t>Supervisión y Fiscalización</t>
  </si>
  <si>
    <t>Imprevisto</t>
  </si>
  <si>
    <t>Ley 6/86</t>
  </si>
  <si>
    <t>Codia</t>
  </si>
  <si>
    <t>Control de Calidad</t>
  </si>
  <si>
    <t>Letrero en Obra</t>
  </si>
  <si>
    <t>P.A.</t>
  </si>
  <si>
    <t>Estudio y Diseño</t>
  </si>
  <si>
    <t>Transporte de equipos</t>
  </si>
  <si>
    <t>TOTAL GASTOS INDIRECTOS</t>
  </si>
  <si>
    <t xml:space="preserve">TOTAL GENERAL PRESUPUESTO </t>
  </si>
  <si>
    <t xml:space="preserve">CAPA DE RODADURA </t>
  </si>
  <si>
    <t>CAPA DE RODADURA  DE 2" (3,240 M2)</t>
  </si>
  <si>
    <t>Elaboración de Carpeta Hormigón Asfáltico</t>
  </si>
  <si>
    <t>Transporte (50 Km)</t>
  </si>
  <si>
    <t>M3E-KM</t>
  </si>
  <si>
    <t>Colocación de Carpeta Hormigón Asfáltico</t>
  </si>
  <si>
    <t xml:space="preserve">Riego adherencia </t>
  </si>
  <si>
    <t>Suministro de AC-30</t>
  </si>
  <si>
    <t xml:space="preserve">SUB-TOTAL CARPETA </t>
  </si>
  <si>
    <t>Dirección Técnica</t>
  </si>
  <si>
    <t>Itbis de la Dirección Técnica</t>
  </si>
  <si>
    <t>Itbis de la Elaboración Carpeta</t>
  </si>
  <si>
    <t>Itbis AC-30</t>
  </si>
  <si>
    <t xml:space="preserve"> </t>
  </si>
  <si>
    <t>TOTAL GRAL CARPETA</t>
  </si>
  <si>
    <t>NOTAS:</t>
  </si>
  <si>
    <t>El Gasto de Imprevisto solo puede ser utilizado con previa autorización de este Ministerio.</t>
  </si>
  <si>
    <t>La Limpieza Final será requisito indispensable para la formal recepción de la obra.</t>
  </si>
  <si>
    <t>Los P.A. serán pagados en las cubicaciones mediante desgloses de partidas y su factura correspondiente.</t>
  </si>
  <si>
    <t>Transporte de Equipos, Letreros en obra se pagarían a presentación de facturas.</t>
  </si>
  <si>
    <t xml:space="preserve">Los P.A  de los Trabajos Generales deberán ser pagados proporcional al monto cubicado. El campamento, y Desvió deberán de pagarse mediante desglose. </t>
  </si>
  <si>
    <t>PRESUPUESTO PARA LA CONSTRUCCIÓN PUENTE SOBRE ARROYO GURABO, EN AVENIDA HATUEY, PROVINCIA SANTIAGO</t>
  </si>
  <si>
    <t>22/07/2026</t>
  </si>
  <si>
    <t>Cabezal de Pilotes Estribo (f'c=350 kg/cm²), Acero G-60: 2.3 qq/m³</t>
  </si>
  <si>
    <t>Fuste, (f'c=350 kg/cm²), Acero G-60: 3.18 qq/m³</t>
  </si>
  <si>
    <t>Aletas, (f'c=350 kg/cm²), Acero G-60: 2.5 qq/m³</t>
  </si>
  <si>
    <t>Contrafuerte, (f'c=350 kg/cm²), Acero G-60: 2.72 qq/m³</t>
  </si>
  <si>
    <t>Pantalla, (f'c=350 kg/cm²), Acero G-60: 1.92 qq/m³</t>
  </si>
  <si>
    <r>
      <t>Cabezal de Pilotes (f'c=350 kg/cm²),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Acero G-60: 2.50 qq/m³</t>
    </r>
  </si>
  <si>
    <t xml:space="preserve">Fuste, (f'c=350 kg/cm²), Acero G-60: 5.35 qq/m³ </t>
  </si>
  <si>
    <t xml:space="preserve">Cabezal superior de pila, (f'c= 350 kg/cm²), Acero G-60: 2.58 qq/m³ </t>
  </si>
  <si>
    <t>Vigas Postensadas de 24.50 m (24 Uds.), (f'c= 350 kg/cm²),              Acero G-60: 2.92 qq/m³</t>
  </si>
  <si>
    <t>Vigas Postensadas de 28.05 m (24 Uds.), (f'c= 350 kg/cm²), Acero G-60: 2.92 qq/m³</t>
  </si>
  <si>
    <t>Viguetas Intermedias y Extremas, (f'c= 350 kg/cm²),                   Acero G-60: 3.47 qq/m³</t>
  </si>
  <si>
    <t>Losa del Tablero, (f'c= 350 kg/cm²), Acero G-60: 1.94 qq/m³</t>
  </si>
  <si>
    <t>Bordillos Tipo New Jersey, (f'c= 280 kg/cm²), Acero                             G-60: 2.98 qq/m³</t>
  </si>
  <si>
    <t>Losas  de Aproche(espesor var.), (f'c= 350 kg/cm²),                          G-60:1.79 qq/m³</t>
  </si>
  <si>
    <t xml:space="preserve">Transporte  de la cama de vaciado al puente, 24 Vigas de 24.50 m </t>
  </si>
  <si>
    <t xml:space="preserve">PUENTE SOBRE ARROYO GURABO EN AV. HATUEY - SANTIAGO </t>
  </si>
  <si>
    <t>CONSTRUCCIÓN DEL ENLACE Y PUENTE SOBRE EL ARROYO GURABO, PROVINCIA SANTIAGO</t>
  </si>
  <si>
    <t xml:space="preserve">TOTAL GRAL PRESUP.  + CARPETA </t>
  </si>
  <si>
    <t>Para el Item 2.2.16 (Remoción y recolocación de tuberías de acueductos), considerar un PA=</t>
  </si>
  <si>
    <t xml:space="preserve">Para el Item 4.5.1 (Señalización horizontal y vertical), considerar un PA=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</si>
</sst>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m\.d\.yy;@"/>
    <numFmt numFmtId="166" formatCode="0.0"/>
    <numFmt numFmtId="167" formatCode="&quot;RD$&quot;\ #,##0.00"/>
    <numFmt numFmtId="168" formatCode="0.00;[Red]0.00"/>
    <numFmt numFmtId="169" formatCode="&quot;RD$&quot;#,##0_);[Red]\(&quot;RD$&quot;#,##0\)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50"/>
      <name val="Arial"/>
      <family val="2"/>
    </font>
    <font>
      <sz val="10"/>
      <name val="Geneva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2"/>
      <name val="Arial MT"/>
      <family val="2"/>
    </font>
    <font>
      <sz val="12"/>
      <name val="Arial MT"/>
    </font>
    <font>
      <sz val="12"/>
      <color indexed="8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40" fontId="6" fillId="0" borderId="0" applyFont="0" applyFill="0" applyBorder="0" applyAlignment="0" applyProtection="0"/>
    <xf numFmtId="0" fontId="2" fillId="0" borderId="0"/>
    <xf numFmtId="0" fontId="8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16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</cellStyleXfs>
  <cellXfs count="173">
    <xf numFmtId="0" fontId="0" fillId="0" borderId="0" xfId="0"/>
    <xf numFmtId="4" fontId="3" fillId="2" borderId="0" xfId="1" applyNumberFormat="1" applyFont="1" applyFill="1" applyAlignment="1">
      <alignment horizontal="center" vertical="center"/>
    </xf>
    <xf numFmtId="4" fontId="3" fillId="2" borderId="0" xfId="1" applyNumberFormat="1" applyFont="1" applyFill="1" applyAlignment="1">
      <alignment horizontal="center"/>
    </xf>
    <xf numFmtId="4" fontId="3" fillId="3" borderId="0" xfId="1" applyNumberFormat="1" applyFont="1" applyFill="1" applyAlignment="1">
      <alignment horizontal="center" vertical="center"/>
    </xf>
    <xf numFmtId="164" fontId="3" fillId="3" borderId="0" xfId="1" applyFont="1" applyFill="1" applyAlignment="1">
      <alignment horizontal="center" vertical="center"/>
    </xf>
    <xf numFmtId="4" fontId="3" fillId="3" borderId="0" xfId="1" applyNumberFormat="1" applyFont="1" applyFill="1"/>
    <xf numFmtId="4" fontId="3" fillId="4" borderId="0" xfId="1" applyNumberFormat="1" applyFont="1" applyFill="1" applyAlignment="1">
      <alignment horizontal="center" vertical="center"/>
    </xf>
    <xf numFmtId="4" fontId="3" fillId="4" borderId="0" xfId="1" applyNumberFormat="1" applyFont="1" applyFill="1" applyAlignment="1">
      <alignment vertical="center"/>
    </xf>
    <xf numFmtId="4" fontId="5" fillId="4" borderId="0" xfId="1" applyNumberFormat="1" applyFont="1" applyFill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4" fontId="3" fillId="2" borderId="0" xfId="1" applyNumberFormat="1" applyFont="1" applyFill="1" applyAlignment="1">
      <alignment vertical="center"/>
    </xf>
    <xf numFmtId="4" fontId="3" fillId="0" borderId="0" xfId="1" applyNumberFormat="1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top"/>
    </xf>
    <xf numFmtId="40" fontId="3" fillId="0" borderId="0" xfId="3" applyFont="1" applyAlignment="1">
      <alignment horizontal="center" vertical="center"/>
    </xf>
    <xf numFmtId="14" fontId="4" fillId="0" borderId="1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4" fillId="0" borderId="5" xfId="5" applyFont="1" applyBorder="1" applyAlignment="1">
      <alignment horizontal="center" vertical="top"/>
    </xf>
    <xf numFmtId="4" fontId="4" fillId="0" borderId="5" xfId="5" applyNumberFormat="1" applyFont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4" fillId="0" borderId="0" xfId="5" applyFont="1" applyAlignment="1">
      <alignment horizontal="center" vertical="top"/>
    </xf>
    <xf numFmtId="4" fontId="4" fillId="0" borderId="0" xfId="5" applyNumberFormat="1" applyFont="1" applyAlignment="1">
      <alignment horizontal="center" vertical="center"/>
    </xf>
    <xf numFmtId="0" fontId="4" fillId="0" borderId="0" xfId="6" applyFont="1" applyAlignment="1">
      <alignment horizontal="center" wrapText="1"/>
    </xf>
    <xf numFmtId="0" fontId="4" fillId="0" borderId="1" xfId="6" applyFont="1" applyBorder="1" applyAlignment="1">
      <alignment horizontal="center" wrapText="1"/>
    </xf>
    <xf numFmtId="0" fontId="4" fillId="0" borderId="0" xfId="6" applyFont="1" applyAlignment="1">
      <alignment wrapText="1"/>
    </xf>
    <xf numFmtId="0" fontId="3" fillId="0" borderId="0" xfId="6" applyFont="1" applyAlignment="1">
      <alignment horizontal="center" vertical="center" wrapText="1"/>
    </xf>
    <xf numFmtId="2" fontId="4" fillId="0" borderId="0" xfId="6" applyNumberFormat="1" applyFont="1" applyAlignment="1">
      <alignment horizontal="center"/>
    </xf>
    <xf numFmtId="0" fontId="4" fillId="0" borderId="0" xfId="6" applyFont="1"/>
    <xf numFmtId="43" fontId="3" fillId="0" borderId="0" xfId="7" applyFont="1" applyFill="1" applyBorder="1" applyAlignment="1">
      <alignment horizontal="center"/>
    </xf>
    <xf numFmtId="0" fontId="3" fillId="0" borderId="0" xfId="6" applyFont="1" applyAlignment="1">
      <alignment vertical="center"/>
    </xf>
    <xf numFmtId="0" fontId="3" fillId="0" borderId="0" xfId="6" applyFont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4" fontId="3" fillId="0" borderId="0" xfId="8" applyNumberFormat="1" applyFont="1" applyFill="1" applyBorder="1" applyAlignment="1">
      <alignment horizontal="right" vertical="top"/>
    </xf>
    <xf numFmtId="4" fontId="4" fillId="0" borderId="0" xfId="1" applyNumberFormat="1" applyFont="1" applyFill="1" applyBorder="1" applyAlignment="1">
      <alignment horizontal="right" vertical="center" wrapText="1"/>
    </xf>
    <xf numFmtId="43" fontId="3" fillId="0" borderId="0" xfId="7" applyFont="1" applyFill="1" applyBorder="1" applyAlignment="1">
      <alignment horizontal="center" vertical="top"/>
    </xf>
    <xf numFmtId="0" fontId="3" fillId="0" borderId="0" xfId="6" applyFont="1" applyAlignment="1">
      <alignment vertical="top" wrapText="1"/>
    </xf>
    <xf numFmtId="4" fontId="3" fillId="0" borderId="0" xfId="8" applyNumberFormat="1" applyFont="1" applyFill="1" applyBorder="1" applyAlignment="1">
      <alignment horizontal="right" vertical="center"/>
    </xf>
    <xf numFmtId="43" fontId="3" fillId="0" borderId="0" xfId="7" applyFont="1" applyBorder="1" applyAlignment="1">
      <alignment horizontal="center" vertical="top"/>
    </xf>
    <xf numFmtId="0" fontId="3" fillId="0" borderId="0" xfId="7" applyNumberFormat="1" applyFont="1" applyBorder="1" applyAlignment="1">
      <alignment horizontal="center"/>
    </xf>
    <xf numFmtId="165" fontId="3" fillId="0" borderId="0" xfId="7" applyNumberFormat="1" applyFont="1" applyBorder="1" applyAlignment="1">
      <alignment horizontal="center"/>
    </xf>
    <xf numFmtId="0" fontId="4" fillId="0" borderId="0" xfId="7" applyNumberFormat="1" applyFont="1" applyBorder="1" applyAlignment="1">
      <alignment horizontal="center"/>
    </xf>
    <xf numFmtId="0" fontId="4" fillId="0" borderId="0" xfId="6" applyFont="1" applyAlignment="1">
      <alignment horizontal="left" vertical="center"/>
    </xf>
    <xf numFmtId="0" fontId="9" fillId="0" borderId="0" xfId="6" applyFont="1" applyAlignment="1">
      <alignment vertical="top" wrapText="1"/>
    </xf>
    <xf numFmtId="0" fontId="4" fillId="0" borderId="0" xfId="6" applyFont="1" applyAlignment="1">
      <alignment horizontal="left" vertical="top"/>
    </xf>
    <xf numFmtId="43" fontId="3" fillId="0" borderId="0" xfId="7" applyFont="1" applyBorder="1" applyAlignment="1">
      <alignment horizontal="center"/>
    </xf>
    <xf numFmtId="166" fontId="4" fillId="0" borderId="0" xfId="7" applyNumberFormat="1" applyFont="1" applyBorder="1" applyAlignment="1">
      <alignment horizontal="center"/>
    </xf>
    <xf numFmtId="2" fontId="4" fillId="0" borderId="0" xfId="6" applyNumberFormat="1" applyFont="1" applyAlignment="1">
      <alignment horizontal="center" vertical="center"/>
    </xf>
    <xf numFmtId="0" fontId="10" fillId="0" borderId="0" xfId="6" applyFont="1" applyAlignment="1">
      <alignment horizontal="left" vertical="top"/>
    </xf>
    <xf numFmtId="43" fontId="3" fillId="0" borderId="0" xfId="7" applyFont="1" applyBorder="1" applyAlignment="1">
      <alignment horizontal="center" vertical="center"/>
    </xf>
    <xf numFmtId="0" fontId="9" fillId="0" borderId="0" xfId="6" applyFont="1" applyAlignment="1">
      <alignment vertical="center" wrapText="1"/>
    </xf>
    <xf numFmtId="43" fontId="4" fillId="0" borderId="0" xfId="7" applyFont="1" applyBorder="1" applyAlignment="1">
      <alignment horizontal="center"/>
    </xf>
    <xf numFmtId="0" fontId="4" fillId="0" borderId="0" xfId="6" applyFont="1" applyAlignment="1">
      <alignment horizontal="center"/>
    </xf>
    <xf numFmtId="0" fontId="3" fillId="0" borderId="0" xfId="6" applyFont="1" applyAlignment="1">
      <alignment horizontal="center"/>
    </xf>
    <xf numFmtId="2" fontId="4" fillId="0" borderId="0" xfId="7" applyNumberFormat="1" applyFont="1" applyBorder="1" applyAlignment="1">
      <alignment horizontal="center"/>
    </xf>
    <xf numFmtId="2" fontId="3" fillId="0" borderId="0" xfId="7" applyNumberFormat="1" applyFont="1" applyBorder="1" applyAlignment="1">
      <alignment horizontal="center" vertical="center"/>
    </xf>
    <xf numFmtId="0" fontId="3" fillId="0" borderId="0" xfId="6" applyFont="1" applyAlignment="1">
      <alignment vertical="center" wrapText="1"/>
    </xf>
    <xf numFmtId="2" fontId="3" fillId="0" borderId="0" xfId="7" applyNumberFormat="1" applyFont="1" applyBorder="1" applyAlignment="1">
      <alignment horizontal="center" vertical="top"/>
    </xf>
    <xf numFmtId="0" fontId="3" fillId="0" borderId="0" xfId="6" applyFont="1" applyAlignment="1">
      <alignment horizontal="center" vertical="top"/>
    </xf>
    <xf numFmtId="4" fontId="3" fillId="0" borderId="0" xfId="0" applyNumberFormat="1" applyFont="1" applyAlignment="1">
      <alignment horizontal="right" vertical="top" wrapText="1"/>
    </xf>
    <xf numFmtId="2" fontId="3" fillId="0" borderId="0" xfId="7" applyNumberFormat="1" applyFont="1" applyBorder="1" applyAlignment="1">
      <alignment horizontal="center"/>
    </xf>
    <xf numFmtId="4" fontId="3" fillId="0" borderId="0" xfId="8" applyNumberFormat="1" applyFont="1" applyFill="1" applyBorder="1" applyAlignment="1">
      <alignment horizontal="right" vertical="center" wrapText="1"/>
    </xf>
    <xf numFmtId="4" fontId="3" fillId="0" borderId="0" xfId="1" applyNumberFormat="1" applyFont="1" applyFill="1" applyBorder="1" applyAlignment="1">
      <alignment horizontal="right" vertical="center" wrapText="1"/>
    </xf>
    <xf numFmtId="2" fontId="3" fillId="0" borderId="0" xfId="7" applyNumberFormat="1" applyFont="1" applyFill="1" applyBorder="1" applyAlignment="1">
      <alignment horizontal="center"/>
    </xf>
    <xf numFmtId="0" fontId="3" fillId="0" borderId="0" xfId="6" applyFont="1"/>
    <xf numFmtId="2" fontId="4" fillId="0" borderId="0" xfId="7" applyNumberFormat="1" applyFont="1" applyFill="1" applyBorder="1" applyAlignment="1">
      <alignment horizontal="center"/>
    </xf>
    <xf numFmtId="4" fontId="4" fillId="0" borderId="0" xfId="0" applyNumberFormat="1" applyFont="1" applyAlignment="1">
      <alignment horizontal="right" vertical="center" wrapText="1"/>
    </xf>
    <xf numFmtId="4" fontId="4" fillId="0" borderId="0" xfId="8" applyNumberFormat="1" applyFont="1" applyFill="1" applyBorder="1" applyAlignment="1">
      <alignment horizontal="right" vertical="top"/>
    </xf>
    <xf numFmtId="2" fontId="3" fillId="0" borderId="0" xfId="7" applyNumberFormat="1" applyFont="1" applyFill="1" applyBorder="1" applyAlignment="1">
      <alignment horizontal="center" vertical="center"/>
    </xf>
    <xf numFmtId="4" fontId="4" fillId="0" borderId="0" xfId="1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center" vertical="center"/>
    </xf>
    <xf numFmtId="4" fontId="4" fillId="0" borderId="0" xfId="10" applyNumberFormat="1" applyFont="1" applyAlignment="1">
      <alignment vertical="center" wrapText="1"/>
    </xf>
    <xf numFmtId="4" fontId="4" fillId="0" borderId="4" xfId="10" applyNumberFormat="1" applyFont="1" applyBorder="1" applyAlignment="1">
      <alignment horizontal="left" vertical="center"/>
    </xf>
    <xf numFmtId="0" fontId="11" fillId="0" borderId="2" xfId="10" applyFont="1" applyBorder="1"/>
    <xf numFmtId="4" fontId="4" fillId="0" borderId="2" xfId="10" applyNumberFormat="1" applyFont="1" applyBorder="1" applyAlignment="1">
      <alignment horizontal="center" vertical="center"/>
    </xf>
    <xf numFmtId="0" fontId="7" fillId="0" borderId="2" xfId="5" applyFont="1" applyBorder="1" applyAlignment="1">
      <alignment horizontal="right" vertical="center"/>
    </xf>
    <xf numFmtId="4" fontId="7" fillId="0" borderId="3" xfId="11" applyNumberFormat="1" applyFont="1" applyBorder="1" applyAlignment="1">
      <alignment vertical="center"/>
    </xf>
    <xf numFmtId="4" fontId="4" fillId="0" borderId="0" xfId="1" applyNumberFormat="1" applyFont="1" applyFill="1" applyBorder="1" applyAlignment="1">
      <alignment horizontal="center" vertical="center"/>
    </xf>
    <xf numFmtId="4" fontId="12" fillId="0" borderId="6" xfId="11" applyNumberFormat="1" applyFont="1" applyBorder="1" applyAlignment="1">
      <alignment horizontal="left" vertical="center"/>
    </xf>
    <xf numFmtId="0" fontId="11" fillId="0" borderId="0" xfId="10" applyFont="1"/>
    <xf numFmtId="4" fontId="3" fillId="0" borderId="0" xfId="11" applyNumberFormat="1" applyFont="1" applyAlignment="1">
      <alignment horizontal="center" vertical="center"/>
    </xf>
    <xf numFmtId="10" fontId="3" fillId="0" borderId="0" xfId="10" applyNumberFormat="1" applyFont="1" applyAlignment="1">
      <alignment vertical="center"/>
    </xf>
    <xf numFmtId="43" fontId="12" fillId="0" borderId="7" xfId="12" applyFont="1" applyFill="1" applyBorder="1" applyAlignment="1">
      <alignment horizontal="center" vertical="center" wrapText="1"/>
    </xf>
    <xf numFmtId="4" fontId="3" fillId="0" borderId="0" xfId="10" applyNumberFormat="1" applyFont="1"/>
    <xf numFmtId="10" fontId="13" fillId="0" borderId="0" xfId="7" applyNumberFormat="1" applyFont="1" applyFill="1" applyBorder="1" applyAlignment="1">
      <alignment horizontal="right" vertical="center"/>
    </xf>
    <xf numFmtId="4" fontId="3" fillId="0" borderId="0" xfId="4" applyNumberFormat="1" applyFont="1" applyAlignment="1">
      <alignment horizontal="center" vertical="center" wrapText="1"/>
    </xf>
    <xf numFmtId="4" fontId="3" fillId="0" borderId="0" xfId="4" applyNumberFormat="1" applyFont="1" applyAlignment="1">
      <alignment vertical="center" wrapText="1"/>
    </xf>
    <xf numFmtId="4" fontId="3" fillId="0" borderId="6" xfId="9" applyNumberFormat="1" applyBorder="1" applyAlignment="1">
      <alignment horizontal="left" vertical="center"/>
    </xf>
    <xf numFmtId="4" fontId="3" fillId="0" borderId="0" xfId="9" applyNumberFormat="1" applyAlignment="1">
      <alignment horizontal="center" vertical="center"/>
    </xf>
    <xf numFmtId="10" fontId="3" fillId="0" borderId="0" xfId="10" applyNumberFormat="1" applyFont="1" applyAlignment="1">
      <alignment horizontal="right" vertical="center"/>
    </xf>
    <xf numFmtId="4" fontId="3" fillId="0" borderId="0" xfId="13" applyNumberFormat="1" applyFont="1" applyAlignment="1">
      <alignment horizontal="center" vertical="center" wrapText="1"/>
    </xf>
    <xf numFmtId="4" fontId="3" fillId="0" borderId="0" xfId="2" applyNumberFormat="1" applyFont="1"/>
    <xf numFmtId="4" fontId="7" fillId="0" borderId="4" xfId="14" applyNumberFormat="1" applyFont="1" applyBorder="1" applyAlignment="1">
      <alignment vertical="center"/>
    </xf>
    <xf numFmtId="4" fontId="7" fillId="0" borderId="2" xfId="14" applyNumberFormat="1" applyFont="1" applyBorder="1" applyAlignment="1">
      <alignment vertical="center"/>
    </xf>
    <xf numFmtId="4" fontId="3" fillId="0" borderId="0" xfId="15" applyNumberFormat="1" applyFont="1" applyAlignment="1">
      <alignment horizontal="center" vertical="center"/>
    </xf>
    <xf numFmtId="4" fontId="11" fillId="0" borderId="0" xfId="10" applyNumberFormat="1" applyFont="1"/>
    <xf numFmtId="0" fontId="3" fillId="0" borderId="0" xfId="15" applyFont="1" applyAlignment="1">
      <alignment horizontal="center" vertical="center"/>
    </xf>
    <xf numFmtId="0" fontId="4" fillId="0" borderId="0" xfId="13" applyFont="1" applyAlignment="1">
      <alignment horizontal="left"/>
    </xf>
    <xf numFmtId="0" fontId="4" fillId="0" borderId="0" xfId="15" applyFont="1" applyAlignment="1">
      <alignment horizontal="center" vertical="center"/>
    </xf>
    <xf numFmtId="0" fontId="7" fillId="0" borderId="0" xfId="14" applyFont="1" applyAlignment="1">
      <alignment horizontal="center" vertical="center" wrapText="1"/>
    </xf>
    <xf numFmtId="0" fontId="4" fillId="0" borderId="0" xfId="14" applyFont="1" applyAlignment="1">
      <alignment horizontal="center" vertical="center" wrapText="1"/>
    </xf>
    <xf numFmtId="0" fontId="7" fillId="0" borderId="0" xfId="14" applyFont="1" applyAlignment="1">
      <alignment horizontal="left" vertical="center" wrapText="1"/>
    </xf>
    <xf numFmtId="167" fontId="7" fillId="0" borderId="0" xfId="11" applyNumberFormat="1" applyFont="1" applyAlignment="1">
      <alignment vertical="center"/>
    </xf>
    <xf numFmtId="168" fontId="4" fillId="0" borderId="0" xfId="10" applyNumberFormat="1" applyFont="1" applyAlignment="1">
      <alignment horizontal="center" vertical="top"/>
    </xf>
    <xf numFmtId="0" fontId="4" fillId="0" borderId="0" xfId="13" applyFont="1" applyAlignment="1">
      <alignment vertical="top" wrapText="1"/>
    </xf>
    <xf numFmtId="164" fontId="4" fillId="0" borderId="0" xfId="16" applyFont="1" applyBorder="1" applyAlignment="1">
      <alignment horizontal="left" vertical="center"/>
    </xf>
    <xf numFmtId="0" fontId="3" fillId="0" borderId="0" xfId="14" applyFont="1" applyAlignment="1">
      <alignment horizontal="center"/>
    </xf>
    <xf numFmtId="43" fontId="3" fillId="0" borderId="0" xfId="12" applyFont="1" applyBorder="1"/>
    <xf numFmtId="43" fontId="3" fillId="0" borderId="0" xfId="12" applyFont="1" applyBorder="1" applyAlignment="1">
      <alignment vertical="center"/>
    </xf>
    <xf numFmtId="0" fontId="4" fillId="0" borderId="0" xfId="14" applyFont="1"/>
    <xf numFmtId="43" fontId="3" fillId="0" borderId="0" xfId="12" applyFont="1" applyFill="1" applyBorder="1"/>
    <xf numFmtId="43" fontId="3" fillId="0" borderId="0" xfId="12" applyFont="1" applyFill="1" applyBorder="1" applyAlignment="1">
      <alignment vertical="center"/>
    </xf>
    <xf numFmtId="43" fontId="4" fillId="0" borderId="0" xfId="14" applyNumberFormat="1" applyFont="1"/>
    <xf numFmtId="168" fontId="3" fillId="0" borderId="0" xfId="10" applyNumberFormat="1" applyFont="1" applyAlignment="1">
      <alignment horizontal="center" vertical="top"/>
    </xf>
    <xf numFmtId="0" fontId="3" fillId="0" borderId="0" xfId="9" applyAlignment="1">
      <alignment horizontal="left" vertical="top" wrapText="1"/>
    </xf>
    <xf numFmtId="0" fontId="3" fillId="0" borderId="0" xfId="9" applyAlignment="1">
      <alignment horizontal="center" vertical="center" wrapText="1"/>
    </xf>
    <xf numFmtId="0" fontId="12" fillId="0" borderId="0" xfId="14" applyFont="1" applyAlignment="1">
      <alignment horizontal="center" vertical="top" wrapText="1"/>
    </xf>
    <xf numFmtId="0" fontId="12" fillId="0" borderId="0" xfId="14" applyFont="1" applyAlignment="1">
      <alignment vertical="top" wrapText="1"/>
    </xf>
    <xf numFmtId="10" fontId="12" fillId="0" borderId="0" xfId="14" applyNumberFormat="1" applyFont="1" applyAlignment="1">
      <alignment horizontal="right" vertical="center" wrapText="1"/>
    </xf>
    <xf numFmtId="0" fontId="12" fillId="0" borderId="6" xfId="14" applyFont="1" applyBorder="1" applyAlignment="1">
      <alignment vertical="center"/>
    </xf>
    <xf numFmtId="0" fontId="12" fillId="0" borderId="0" xfId="14" applyFont="1" applyAlignment="1">
      <alignment vertical="center"/>
    </xf>
    <xf numFmtId="0" fontId="7" fillId="0" borderId="4" xfId="14" applyFont="1" applyBorder="1" applyAlignment="1">
      <alignment vertical="center"/>
    </xf>
    <xf numFmtId="0" fontId="7" fillId="0" borderId="2" xfId="14" applyFont="1" applyBorder="1" applyAlignment="1">
      <alignment vertical="center"/>
    </xf>
    <xf numFmtId="0" fontId="7" fillId="0" borderId="2" xfId="14" applyFont="1" applyBorder="1" applyAlignment="1">
      <alignment horizontal="left" vertical="center"/>
    </xf>
    <xf numFmtId="10" fontId="7" fillId="0" borderId="2" xfId="14" applyNumberFormat="1" applyFont="1" applyBorder="1" applyAlignment="1">
      <alignment horizontal="right" vertical="center" wrapText="1"/>
    </xf>
    <xf numFmtId="164" fontId="3" fillId="0" borderId="0" xfId="17" applyNumberFormat="1" applyFont="1" applyFill="1" applyBorder="1" applyAlignment="1">
      <alignment vertical="top"/>
    </xf>
    <xf numFmtId="0" fontId="3" fillId="0" borderId="0" xfId="18" applyFont="1" applyAlignment="1">
      <alignment horizontal="left" vertical="top" wrapText="1"/>
    </xf>
    <xf numFmtId="0" fontId="3" fillId="0" borderId="0" xfId="18" applyFont="1" applyAlignment="1">
      <alignment horizontal="left" vertical="center" wrapText="1"/>
    </xf>
    <xf numFmtId="43" fontId="3" fillId="0" borderId="0" xfId="12" applyFont="1" applyFill="1" applyBorder="1" applyAlignment="1">
      <alignment horizontal="left" vertical="center" wrapText="1"/>
    </xf>
    <xf numFmtId="164" fontId="3" fillId="0" borderId="0" xfId="18" applyNumberFormat="1" applyFont="1" applyAlignment="1">
      <alignment horizontal="left" vertical="center" wrapText="1"/>
    </xf>
    <xf numFmtId="4" fontId="4" fillId="0" borderId="0" xfId="10" applyNumberFormat="1" applyFont="1" applyAlignment="1">
      <alignment horizontal="center"/>
    </xf>
    <xf numFmtId="4" fontId="3" fillId="0" borderId="0" xfId="18" applyNumberFormat="1" applyFont="1" applyAlignment="1">
      <alignment vertical="center" wrapText="1"/>
    </xf>
    <xf numFmtId="4" fontId="3" fillId="0" borderId="0" xfId="10" applyNumberFormat="1" applyFont="1" applyAlignment="1">
      <alignment horizontal="center" vertical="center"/>
    </xf>
    <xf numFmtId="0" fontId="4" fillId="0" borderId="0" xfId="19" applyFont="1" applyAlignment="1">
      <alignment horizontal="left" vertical="top"/>
    </xf>
    <xf numFmtId="40" fontId="3" fillId="0" borderId="0" xfId="3" applyFont="1" applyFill="1" applyBorder="1" applyAlignment="1">
      <alignment horizontal="center" vertical="center"/>
    </xf>
    <xf numFmtId="0" fontId="3" fillId="0" borderId="0" xfId="10" applyFont="1" applyAlignment="1">
      <alignment horizontal="center" vertical="center"/>
    </xf>
    <xf numFmtId="0" fontId="4" fillId="0" borderId="0" xfId="19" applyFont="1" applyAlignment="1">
      <alignment horizontal="right"/>
    </xf>
    <xf numFmtId="40" fontId="4" fillId="0" borderId="0" xfId="3" applyFont="1" applyFill="1" applyBorder="1"/>
    <xf numFmtId="0" fontId="3" fillId="0" borderId="0" xfId="15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43" fontId="3" fillId="0" borderId="0" xfId="6" applyNumberFormat="1" applyFont="1" applyAlignment="1">
      <alignment vertical="center"/>
    </xf>
    <xf numFmtId="43" fontId="3" fillId="0" borderId="0" xfId="6" applyNumberFormat="1" applyFont="1"/>
    <xf numFmtId="4" fontId="3" fillId="0" borderId="0" xfId="7" applyNumberFormat="1" applyFont="1" applyBorder="1"/>
    <xf numFmtId="4" fontId="3" fillId="0" borderId="0" xfId="1" applyNumberFormat="1" applyFont="1" applyFill="1" applyBorder="1" applyAlignment="1">
      <alignment horizontal="right" vertical="top" wrapText="1"/>
    </xf>
    <xf numFmtId="4" fontId="3" fillId="0" borderId="0" xfId="7" applyNumberFormat="1" applyFont="1" applyFill="1" applyBorder="1"/>
    <xf numFmtId="4" fontId="3" fillId="0" borderId="0" xfId="7" applyNumberFormat="1" applyFont="1" applyFill="1" applyBorder="1" applyAlignment="1">
      <alignment vertical="center"/>
    </xf>
    <xf numFmtId="4" fontId="3" fillId="0" borderId="0" xfId="7" applyNumberFormat="1" applyFont="1" applyBorder="1" applyAlignment="1">
      <alignment vertical="center"/>
    </xf>
    <xf numFmtId="4" fontId="3" fillId="0" borderId="0" xfId="7" applyNumberFormat="1" applyFont="1" applyBorder="1" applyAlignment="1">
      <alignment vertical="top"/>
    </xf>
    <xf numFmtId="4" fontId="3" fillId="0" borderId="0" xfId="9" applyNumberFormat="1" applyAlignment="1">
      <alignment horizontal="right" wrapText="1"/>
    </xf>
    <xf numFmtId="0" fontId="3" fillId="0" borderId="0" xfId="0" applyFont="1" applyAlignment="1">
      <alignment horizontal="center" vertical="center"/>
    </xf>
    <xf numFmtId="0" fontId="3" fillId="0" borderId="0" xfId="6" applyFont="1" applyAlignment="1">
      <alignment vertical="top"/>
    </xf>
    <xf numFmtId="0" fontId="3" fillId="0" borderId="0" xfId="6" applyFont="1" applyAlignment="1">
      <alignment horizontal="left"/>
    </xf>
    <xf numFmtId="0" fontId="4" fillId="0" borderId="1" xfId="6" applyFont="1" applyBorder="1" applyAlignment="1">
      <alignment horizontal="center" vertical="center" wrapText="1"/>
    </xf>
    <xf numFmtId="0" fontId="3" fillId="0" borderId="0" xfId="15" applyFont="1" applyAlignment="1">
      <alignment horizontal="left" vertical="top" wrapText="1"/>
    </xf>
    <xf numFmtId="4" fontId="4" fillId="0" borderId="0" xfId="1" applyNumberFormat="1" applyFont="1" applyAlignment="1">
      <alignment horizontal="center"/>
    </xf>
    <xf numFmtId="4" fontId="4" fillId="0" borderId="0" xfId="1" applyNumberFormat="1" applyFont="1" applyAlignment="1">
      <alignment horizontal="left"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" fontId="7" fillId="0" borderId="4" xfId="14" applyNumberFormat="1" applyFont="1" applyBorder="1" applyAlignment="1">
      <alignment horizontal="left" vertical="center" wrapText="1"/>
    </xf>
    <xf numFmtId="4" fontId="7" fillId="0" borderId="2" xfId="14" applyNumberFormat="1" applyFont="1" applyBorder="1" applyAlignment="1">
      <alignment horizontal="left" vertical="center" wrapText="1"/>
    </xf>
    <xf numFmtId="0" fontId="12" fillId="0" borderId="6" xfId="14" applyFont="1" applyBorder="1" applyAlignment="1">
      <alignment horizontal="left" vertical="center" wrapText="1"/>
    </xf>
    <xf numFmtId="0" fontId="12" fillId="0" borderId="0" xfId="14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20">
    <cellStyle name="Millares" xfId="1" builtinId="3"/>
    <cellStyle name="Millares 10 2 2" xfId="12" xr:uid="{FA643B3B-9124-4F36-AD21-71BF17595F77}"/>
    <cellStyle name="Millares 12 2" xfId="8" xr:uid="{88EF49C7-5D7A-4B90-9F78-F003E8C9E2E2}"/>
    <cellStyle name="Millares 2" xfId="7" xr:uid="{1C6F877D-86BA-479D-A397-79D8E571BEEF}"/>
    <cellStyle name="Millares_Formato Pres." xfId="3" xr:uid="{AA009E24-7ED4-4B7F-BCF8-B774F6EF6901}"/>
    <cellStyle name="Millares_NUEVO FORMATO DE CUBICACION 2" xfId="17" xr:uid="{275BCC40-A223-47BB-BF05-C0858EF3407E}"/>
    <cellStyle name="Millares_PRESUPUESTO  TORMENTA SANDY, PROV. BARAHONA, CARMEN 2" xfId="16" xr:uid="{942F6941-DF1B-4EE8-8E4C-DEF408EF9601}"/>
    <cellStyle name="Normal" xfId="0" builtinId="0"/>
    <cellStyle name="Normal 10 2" xfId="14" xr:uid="{DAB2B7A9-75D9-4927-B342-0A1B41DBCABB}"/>
    <cellStyle name="Normal 11" xfId="6" xr:uid="{A5B3C52A-5710-454F-A1F5-5309FF1BDAF1}"/>
    <cellStyle name="Normal 11 2" xfId="4" xr:uid="{16A77FDC-149F-4034-9675-75F9F3389A73}"/>
    <cellStyle name="Normal 2 10" xfId="18" xr:uid="{983B8043-1E4A-4813-AC57-D3E13891CA1F}"/>
    <cellStyle name="Normal 3" xfId="13" xr:uid="{FA7CAF69-392B-452C-969D-0CEBBC461729}"/>
    <cellStyle name="Normal 3 2 2" xfId="19" xr:uid="{F60D50B3-7F97-4204-9A74-04B97A362960}"/>
    <cellStyle name="Normal 4" xfId="11" xr:uid="{5F7A748A-003A-4A81-9701-49FA5534D5EC}"/>
    <cellStyle name="Normal_Formato Pres." xfId="2" xr:uid="{D85ECFE4-F328-4F14-A51D-601A798BD84F}"/>
    <cellStyle name="Normal_Formato Pres. 2" xfId="15" xr:uid="{89639973-0853-47C5-AD60-492F54AED317}"/>
    <cellStyle name="Normal_Presp. Recon. Car. cruce Carretera  mella-guerra-bayaguana  2" xfId="9" xr:uid="{BFB875F6-B4AA-4E94-B53C-84B5AB167CDB}"/>
    <cellStyle name="Normal_Xl0000018" xfId="5" xr:uid="{D40D5BB6-B948-49C0-93E4-280BB5440527}"/>
    <cellStyle name="Normal_Xl0000020" xfId="10" xr:uid="{2E48169C-80B1-43E6-906D-E3B5040C9E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8FEE5-6492-4EE2-8510-3C6BC27AE055}">
  <dimension ref="A1:G312"/>
  <sheetViews>
    <sheetView tabSelected="1" view="pageBreakPreview" topLeftCell="A40" zoomScaleNormal="100" zoomScaleSheetLayoutView="100" workbookViewId="0">
      <selection activeCell="B48" sqref="B47:B48"/>
    </sheetView>
  </sheetViews>
  <sheetFormatPr baseColWidth="10" defaultRowHeight="15"/>
  <cols>
    <col min="1" max="1" width="9.28515625" customWidth="1"/>
    <col min="2" max="2" width="67.85546875" customWidth="1"/>
    <col min="3" max="3" width="13.5703125" customWidth="1"/>
    <col min="4" max="5" width="14.28515625" customWidth="1"/>
    <col min="6" max="6" width="18.42578125" customWidth="1"/>
    <col min="7" max="7" width="17" customWidth="1"/>
  </cols>
  <sheetData>
    <row r="1" spans="1:7" ht="15.75">
      <c r="A1" s="1"/>
      <c r="B1" s="2"/>
      <c r="C1" s="3"/>
      <c r="D1" s="4"/>
      <c r="E1" s="3"/>
      <c r="F1" s="5"/>
      <c r="G1" s="5"/>
    </row>
    <row r="2" spans="1:7" ht="15.75">
      <c r="A2" s="161" t="s">
        <v>0</v>
      </c>
      <c r="B2" s="161"/>
      <c r="C2" s="161"/>
      <c r="D2" s="161"/>
      <c r="E2" s="161"/>
      <c r="F2" s="161"/>
      <c r="G2" s="161"/>
    </row>
    <row r="3" spans="1:7" ht="15.75">
      <c r="A3" s="161" t="s">
        <v>1</v>
      </c>
      <c r="B3" s="161"/>
      <c r="C3" s="161"/>
      <c r="D3" s="161"/>
      <c r="E3" s="161"/>
      <c r="F3" s="161"/>
      <c r="G3" s="161"/>
    </row>
    <row r="4" spans="1:7" ht="15.75">
      <c r="A4" s="161" t="s">
        <v>2</v>
      </c>
      <c r="B4" s="161"/>
      <c r="C4" s="161"/>
      <c r="D4" s="161"/>
      <c r="E4" s="161"/>
      <c r="F4" s="161"/>
      <c r="G4" s="161"/>
    </row>
    <row r="5" spans="1:7">
      <c r="A5" s="6"/>
      <c r="B5" s="7"/>
      <c r="C5" s="8"/>
      <c r="D5" s="9"/>
      <c r="E5" s="1"/>
      <c r="F5" s="10"/>
      <c r="G5" s="10"/>
    </row>
    <row r="6" spans="1:7" ht="16.5" thickBot="1">
      <c r="A6" s="11"/>
      <c r="B6" s="162"/>
      <c r="C6" s="162"/>
      <c r="D6" s="162"/>
      <c r="E6" s="162"/>
      <c r="F6" s="11"/>
      <c r="G6" s="11"/>
    </row>
    <row r="7" spans="1:7" ht="16.5" thickBot="1">
      <c r="A7" s="12"/>
      <c r="B7" s="13"/>
      <c r="C7" s="12"/>
      <c r="D7" s="14"/>
      <c r="E7" s="14"/>
      <c r="F7" s="15" t="s">
        <v>3</v>
      </c>
      <c r="G7" s="16">
        <v>0</v>
      </c>
    </row>
    <row r="8" spans="1:7" ht="16.5" thickBot="1">
      <c r="A8" s="12"/>
      <c r="B8" s="13"/>
      <c r="C8" s="12"/>
      <c r="D8" s="14"/>
      <c r="E8" s="14"/>
      <c r="F8" s="15" t="s">
        <v>4</v>
      </c>
      <c r="G8" s="17" t="s">
        <v>269</v>
      </c>
    </row>
    <row r="9" spans="1:7" ht="16.5" thickBot="1">
      <c r="A9" s="12"/>
      <c r="B9" s="13"/>
      <c r="C9" s="12"/>
      <c r="D9" s="14"/>
      <c r="E9" s="14"/>
      <c r="F9" s="18"/>
      <c r="G9" s="19"/>
    </row>
    <row r="10" spans="1:7" ht="24.75" customHeight="1" thickBot="1">
      <c r="A10" s="163" t="s">
        <v>268</v>
      </c>
      <c r="B10" s="164"/>
      <c r="C10" s="164"/>
      <c r="D10" s="164"/>
      <c r="E10" s="164"/>
      <c r="F10" s="164"/>
      <c r="G10" s="165"/>
    </row>
    <row r="11" spans="1:7" ht="15.75">
      <c r="A11" s="20"/>
      <c r="B11" s="20"/>
      <c r="C11" s="20"/>
      <c r="D11" s="20"/>
      <c r="E11" s="20"/>
      <c r="F11" s="20"/>
      <c r="G11" s="20"/>
    </row>
    <row r="12" spans="1:7" ht="15.75">
      <c r="A12" s="21" t="s">
        <v>5</v>
      </c>
      <c r="B12" s="22" t="s">
        <v>6</v>
      </c>
      <c r="C12" s="23" t="s">
        <v>7</v>
      </c>
      <c r="D12" s="23" t="s">
        <v>8</v>
      </c>
      <c r="E12" s="23" t="s">
        <v>9</v>
      </c>
      <c r="F12" s="23" t="s">
        <v>10</v>
      </c>
      <c r="G12" s="23" t="s">
        <v>11</v>
      </c>
    </row>
    <row r="13" spans="1:7" ht="16.5" thickBot="1">
      <c r="A13" s="24"/>
      <c r="B13" s="25"/>
      <c r="C13" s="26"/>
      <c r="D13" s="26"/>
      <c r="E13" s="26"/>
      <c r="F13" s="26"/>
      <c r="G13" s="26"/>
    </row>
    <row r="14" spans="1:7" ht="32.25" thickBot="1">
      <c r="A14" s="27"/>
      <c r="B14" s="28" t="s">
        <v>286</v>
      </c>
      <c r="C14" s="29"/>
      <c r="D14" s="29"/>
      <c r="E14" s="30"/>
      <c r="F14" s="30"/>
      <c r="G14" s="30"/>
    </row>
    <row r="15" spans="1:7" ht="15.75">
      <c r="A15" s="31" t="s">
        <v>12</v>
      </c>
      <c r="B15" s="32" t="s">
        <v>13</v>
      </c>
      <c r="C15" s="32"/>
      <c r="D15" s="32"/>
      <c r="E15" s="32"/>
      <c r="F15" s="32"/>
      <c r="G15" s="32"/>
    </row>
    <row r="16" spans="1:7" ht="15.75">
      <c r="A16" s="33">
        <v>1.01</v>
      </c>
      <c r="B16" s="34" t="s">
        <v>14</v>
      </c>
      <c r="C16" s="35" t="s">
        <v>15</v>
      </c>
      <c r="D16" s="36">
        <v>8</v>
      </c>
      <c r="E16" s="66">
        <v>358091.78</v>
      </c>
      <c r="F16" s="37">
        <f>D16*E16</f>
        <v>2864734.24</v>
      </c>
      <c r="G16" s="38"/>
    </row>
    <row r="17" spans="1:7" ht="15.75">
      <c r="A17" s="33">
        <v>1.02</v>
      </c>
      <c r="B17" s="34" t="s">
        <v>16</v>
      </c>
      <c r="C17" s="35" t="s">
        <v>15</v>
      </c>
      <c r="D17" s="36">
        <v>8</v>
      </c>
      <c r="E17" s="66">
        <v>90260.2</v>
      </c>
      <c r="F17" s="37">
        <f t="shared" ref="F17:F81" si="0">D17*E17</f>
        <v>722081.6</v>
      </c>
      <c r="G17" s="38"/>
    </row>
    <row r="18" spans="1:7" ht="45">
      <c r="A18" s="39">
        <v>1.03</v>
      </c>
      <c r="B18" s="40" t="s">
        <v>17</v>
      </c>
      <c r="C18" s="35" t="s">
        <v>15</v>
      </c>
      <c r="D18" s="36">
        <v>8</v>
      </c>
      <c r="E18" s="147">
        <v>182812.12</v>
      </c>
      <c r="F18" s="41">
        <f>D18*E18</f>
        <v>1462496.96</v>
      </c>
      <c r="G18" s="38">
        <f>SUM(F16:F18)</f>
        <v>5049312.8</v>
      </c>
    </row>
    <row r="19" spans="1:7" ht="15.75">
      <c r="A19" s="42"/>
      <c r="B19" s="40"/>
      <c r="C19" s="35"/>
      <c r="D19" s="36"/>
      <c r="E19" s="68"/>
      <c r="F19" s="37"/>
      <c r="G19" s="38"/>
    </row>
    <row r="20" spans="1:7" ht="15.75">
      <c r="A20" s="31" t="s">
        <v>18</v>
      </c>
      <c r="B20" s="32" t="s">
        <v>19</v>
      </c>
      <c r="C20" s="32"/>
      <c r="D20" s="36"/>
      <c r="E20" s="68"/>
      <c r="F20" s="37"/>
      <c r="G20" s="38"/>
    </row>
    <row r="21" spans="1:7" ht="15.75">
      <c r="A21" s="43" t="s">
        <v>20</v>
      </c>
      <c r="B21" s="40" t="s">
        <v>21</v>
      </c>
      <c r="C21" s="35" t="s">
        <v>22</v>
      </c>
      <c r="D21" s="36">
        <v>0.33</v>
      </c>
      <c r="E21" s="66">
        <v>52781.33</v>
      </c>
      <c r="F21" s="37">
        <f t="shared" si="0"/>
        <v>17417.84</v>
      </c>
      <c r="G21" s="38"/>
    </row>
    <row r="22" spans="1:7" ht="15.75">
      <c r="A22" s="43" t="s">
        <v>23</v>
      </c>
      <c r="B22" s="40" t="s">
        <v>24</v>
      </c>
      <c r="C22" s="35" t="s">
        <v>22</v>
      </c>
      <c r="D22" s="36">
        <v>0.33</v>
      </c>
      <c r="E22" s="66">
        <v>48391.47</v>
      </c>
      <c r="F22" s="37">
        <f t="shared" si="0"/>
        <v>15969.19</v>
      </c>
      <c r="G22" s="38"/>
    </row>
    <row r="23" spans="1:7" ht="15.75">
      <c r="A23" s="44">
        <v>42402</v>
      </c>
      <c r="B23" s="40" t="s">
        <v>25</v>
      </c>
      <c r="C23" s="35" t="s">
        <v>26</v>
      </c>
      <c r="D23" s="36">
        <v>1</v>
      </c>
      <c r="E23" s="148">
        <v>168696</v>
      </c>
      <c r="F23" s="37">
        <f t="shared" si="0"/>
        <v>168696</v>
      </c>
      <c r="G23" s="38"/>
    </row>
    <row r="24" spans="1:7" ht="15.75">
      <c r="A24" s="44">
        <v>42768</v>
      </c>
      <c r="B24" s="40" t="s">
        <v>27</v>
      </c>
      <c r="C24" s="35" t="s">
        <v>28</v>
      </c>
      <c r="D24" s="36">
        <v>270</v>
      </c>
      <c r="E24" s="66">
        <v>66.819999999999993</v>
      </c>
      <c r="F24" s="37">
        <f t="shared" si="0"/>
        <v>18041.400000000001</v>
      </c>
      <c r="G24" s="38"/>
    </row>
    <row r="25" spans="1:7" ht="15.75">
      <c r="A25" s="44">
        <v>43133</v>
      </c>
      <c r="B25" s="40" t="s">
        <v>29</v>
      </c>
      <c r="C25" s="35" t="s">
        <v>28</v>
      </c>
      <c r="D25" s="36">
        <v>270</v>
      </c>
      <c r="E25" s="66">
        <v>200.61</v>
      </c>
      <c r="F25" s="37">
        <f t="shared" si="0"/>
        <v>54164.7</v>
      </c>
      <c r="G25" s="38"/>
    </row>
    <row r="26" spans="1:7" ht="15.75">
      <c r="A26" s="44">
        <v>45690</v>
      </c>
      <c r="B26" s="40" t="s">
        <v>30</v>
      </c>
      <c r="C26" s="35" t="s">
        <v>31</v>
      </c>
      <c r="D26" s="36">
        <v>2</v>
      </c>
      <c r="E26" s="66">
        <v>10439.5</v>
      </c>
      <c r="F26" s="37">
        <f t="shared" si="0"/>
        <v>20879</v>
      </c>
      <c r="G26" s="38"/>
    </row>
    <row r="27" spans="1:7" ht="15.75">
      <c r="A27" s="44">
        <v>46055</v>
      </c>
      <c r="B27" s="40" t="s">
        <v>32</v>
      </c>
      <c r="C27" s="35" t="s">
        <v>28</v>
      </c>
      <c r="D27" s="36">
        <v>1360</v>
      </c>
      <c r="E27" s="66">
        <v>162.18</v>
      </c>
      <c r="F27" s="37">
        <f t="shared" si="0"/>
        <v>220564.8</v>
      </c>
      <c r="G27" s="38"/>
    </row>
    <row r="28" spans="1:7" ht="15.75">
      <c r="A28" s="45" t="s">
        <v>33</v>
      </c>
      <c r="B28" s="46" t="s">
        <v>34</v>
      </c>
      <c r="C28" s="35"/>
      <c r="D28" s="36"/>
      <c r="E28" s="66"/>
      <c r="F28" s="37"/>
      <c r="G28" s="38"/>
    </row>
    <row r="29" spans="1:7" ht="15.75">
      <c r="A29" s="44" t="s">
        <v>35</v>
      </c>
      <c r="B29" s="40" t="s">
        <v>36</v>
      </c>
      <c r="C29" s="35" t="s">
        <v>37</v>
      </c>
      <c r="D29" s="36">
        <v>33139.26</v>
      </c>
      <c r="E29" s="66">
        <v>188.8</v>
      </c>
      <c r="F29" s="37">
        <f t="shared" si="0"/>
        <v>6256692.29</v>
      </c>
      <c r="G29" s="38"/>
    </row>
    <row r="30" spans="1:7" ht="15.75">
      <c r="A30" s="43" t="s">
        <v>38</v>
      </c>
      <c r="B30" s="47" t="s">
        <v>39</v>
      </c>
      <c r="C30" s="35" t="s">
        <v>37</v>
      </c>
      <c r="D30" s="36">
        <v>2791.74</v>
      </c>
      <c r="E30" s="66">
        <v>438.45</v>
      </c>
      <c r="F30" s="37">
        <f t="shared" si="0"/>
        <v>1224038.3999999999</v>
      </c>
      <c r="G30" s="38"/>
    </row>
    <row r="31" spans="1:7" ht="15.75">
      <c r="A31" s="45" t="s">
        <v>40</v>
      </c>
      <c r="B31" s="46" t="s">
        <v>41</v>
      </c>
      <c r="C31" s="35"/>
      <c r="D31" s="36"/>
      <c r="E31" s="66"/>
      <c r="F31" s="37"/>
      <c r="G31" s="38"/>
    </row>
    <row r="32" spans="1:7" ht="15.75">
      <c r="A32" s="43"/>
      <c r="B32" s="40" t="s">
        <v>42</v>
      </c>
      <c r="C32" s="35" t="s">
        <v>43</v>
      </c>
      <c r="D32" s="36">
        <v>9585.69</v>
      </c>
      <c r="E32" s="66">
        <v>107.89</v>
      </c>
      <c r="F32" s="37">
        <f t="shared" si="0"/>
        <v>1034200.09</v>
      </c>
      <c r="G32" s="38"/>
    </row>
    <row r="33" spans="1:7" ht="30">
      <c r="A33" s="43" t="s">
        <v>44</v>
      </c>
      <c r="B33" s="40" t="s">
        <v>45</v>
      </c>
      <c r="C33" s="35" t="s">
        <v>37</v>
      </c>
      <c r="D33" s="36">
        <v>43.2</v>
      </c>
      <c r="E33" s="66">
        <v>188.8</v>
      </c>
      <c r="F33" s="37">
        <f t="shared" si="0"/>
        <v>8156.16</v>
      </c>
      <c r="G33" s="38"/>
    </row>
    <row r="34" spans="1:7" ht="15.75">
      <c r="A34" s="44">
        <v>40577</v>
      </c>
      <c r="B34" s="40" t="s">
        <v>46</v>
      </c>
      <c r="C34" s="35" t="s">
        <v>28</v>
      </c>
      <c r="D34" s="36">
        <v>1380</v>
      </c>
      <c r="E34" s="66">
        <v>197.5</v>
      </c>
      <c r="F34" s="37">
        <f t="shared" si="0"/>
        <v>272550</v>
      </c>
      <c r="G34" s="38"/>
    </row>
    <row r="35" spans="1:7" ht="15.75">
      <c r="A35" s="44">
        <v>41308</v>
      </c>
      <c r="B35" s="40" t="s">
        <v>47</v>
      </c>
      <c r="C35" s="35" t="s">
        <v>48</v>
      </c>
      <c r="D35" s="36">
        <v>12786.5</v>
      </c>
      <c r="E35" s="66">
        <v>13.6</v>
      </c>
      <c r="F35" s="37">
        <f t="shared" si="0"/>
        <v>173896.4</v>
      </c>
      <c r="G35" s="38"/>
    </row>
    <row r="36" spans="1:7" ht="15.75">
      <c r="A36" s="45" t="s">
        <v>49</v>
      </c>
      <c r="B36" s="48" t="s">
        <v>50</v>
      </c>
      <c r="C36" s="35"/>
      <c r="D36" s="36"/>
      <c r="E36" s="66"/>
      <c r="F36" s="37"/>
      <c r="G36" s="38"/>
    </row>
    <row r="37" spans="1:7" ht="30">
      <c r="A37" s="44" t="s">
        <v>35</v>
      </c>
      <c r="B37" s="40" t="s">
        <v>51</v>
      </c>
      <c r="C37" s="35" t="s">
        <v>52</v>
      </c>
      <c r="D37" s="36">
        <v>32723.88</v>
      </c>
      <c r="E37" s="66">
        <v>2.86</v>
      </c>
      <c r="F37" s="37">
        <f t="shared" si="0"/>
        <v>93590.3</v>
      </c>
      <c r="G37" s="38"/>
    </row>
    <row r="38" spans="1:7" ht="15.75">
      <c r="A38" s="43" t="s">
        <v>53</v>
      </c>
      <c r="B38" s="47" t="s">
        <v>54</v>
      </c>
      <c r="C38" s="35" t="s">
        <v>52</v>
      </c>
      <c r="D38" s="36">
        <v>3104817.27</v>
      </c>
      <c r="E38" s="66">
        <v>2.86</v>
      </c>
      <c r="F38" s="37">
        <f t="shared" si="0"/>
        <v>8879777.3900000006</v>
      </c>
      <c r="G38" s="38"/>
    </row>
    <row r="39" spans="1:7" ht="15.75">
      <c r="A39" s="49" t="s">
        <v>55</v>
      </c>
      <c r="B39" s="47" t="s">
        <v>56</v>
      </c>
      <c r="C39" s="35" t="s">
        <v>52</v>
      </c>
      <c r="D39" s="36">
        <v>9280.93</v>
      </c>
      <c r="E39" s="66">
        <v>2.86</v>
      </c>
      <c r="F39" s="37">
        <f t="shared" si="0"/>
        <v>26543.46</v>
      </c>
      <c r="G39" s="38"/>
    </row>
    <row r="40" spans="1:7" ht="15.75">
      <c r="A40" s="43" t="s">
        <v>57</v>
      </c>
      <c r="B40" s="40" t="s">
        <v>58</v>
      </c>
      <c r="C40" s="35" t="s">
        <v>59</v>
      </c>
      <c r="D40" s="36">
        <v>105248.6</v>
      </c>
      <c r="E40" s="66">
        <v>24.92</v>
      </c>
      <c r="F40" s="37">
        <f t="shared" si="0"/>
        <v>2622795.11</v>
      </c>
      <c r="G40" s="38"/>
    </row>
    <row r="41" spans="1:7" ht="15.75">
      <c r="A41" s="43" t="s">
        <v>60</v>
      </c>
      <c r="B41" s="40" t="s">
        <v>61</v>
      </c>
      <c r="C41" s="35" t="s">
        <v>59</v>
      </c>
      <c r="D41" s="36">
        <v>157984.75</v>
      </c>
      <c r="E41" s="66">
        <v>24.92</v>
      </c>
      <c r="F41" s="37">
        <f t="shared" si="0"/>
        <v>3936979.97</v>
      </c>
      <c r="G41" s="38"/>
    </row>
    <row r="42" spans="1:7" ht="15.75">
      <c r="A42" s="43" t="s">
        <v>62</v>
      </c>
      <c r="B42" s="40" t="s">
        <v>63</v>
      </c>
      <c r="C42" s="35" t="s">
        <v>59</v>
      </c>
      <c r="D42" s="36">
        <v>122922.15</v>
      </c>
      <c r="E42" s="66">
        <v>24.92</v>
      </c>
      <c r="F42" s="37">
        <f t="shared" si="0"/>
        <v>3063219.98</v>
      </c>
      <c r="G42" s="38"/>
    </row>
    <row r="43" spans="1:7" ht="15.75">
      <c r="A43" s="50">
        <v>2.5</v>
      </c>
      <c r="B43" s="48" t="s">
        <v>64</v>
      </c>
      <c r="C43" s="35"/>
      <c r="D43" s="36"/>
      <c r="E43" s="66"/>
      <c r="F43" s="37"/>
      <c r="G43" s="38"/>
    </row>
    <row r="44" spans="1:7" ht="15.75">
      <c r="A44" s="43" t="s">
        <v>65</v>
      </c>
      <c r="B44" s="40" t="s">
        <v>66</v>
      </c>
      <c r="C44" s="35" t="s">
        <v>37</v>
      </c>
      <c r="D44" s="36">
        <v>99.06</v>
      </c>
      <c r="E44" s="66">
        <v>313.52999999999997</v>
      </c>
      <c r="F44" s="37">
        <f t="shared" si="0"/>
        <v>31058.28</v>
      </c>
      <c r="G44" s="38"/>
    </row>
    <row r="45" spans="1:7" ht="15.75">
      <c r="A45" s="43" t="s">
        <v>67</v>
      </c>
      <c r="B45" s="40" t="s">
        <v>68</v>
      </c>
      <c r="C45" s="35" t="s">
        <v>48</v>
      </c>
      <c r="D45" s="36">
        <v>12786.5</v>
      </c>
      <c r="E45" s="66">
        <v>14.83</v>
      </c>
      <c r="F45" s="37">
        <f t="shared" si="0"/>
        <v>189623.8</v>
      </c>
      <c r="G45" s="38">
        <f>SUM(F21:F45)</f>
        <v>28328854.559999999</v>
      </c>
    </row>
    <row r="46" spans="1:7" ht="15.75">
      <c r="A46" s="43"/>
      <c r="B46" s="40"/>
      <c r="C46" s="35"/>
      <c r="D46" s="36"/>
      <c r="E46" s="66"/>
      <c r="F46" s="37"/>
      <c r="G46" s="38"/>
    </row>
    <row r="47" spans="1:7" ht="15.75">
      <c r="A47" s="51" t="s">
        <v>69</v>
      </c>
      <c r="B47" s="32" t="s">
        <v>70</v>
      </c>
      <c r="C47" s="32"/>
      <c r="D47" s="36"/>
      <c r="E47" s="66"/>
      <c r="F47" s="37"/>
      <c r="G47" s="38"/>
    </row>
    <row r="48" spans="1:7" ht="15.75">
      <c r="A48" s="49" t="s">
        <v>71</v>
      </c>
      <c r="B48" s="40" t="s">
        <v>72</v>
      </c>
      <c r="C48" s="35" t="s">
        <v>43</v>
      </c>
      <c r="D48" s="36">
        <v>1800</v>
      </c>
      <c r="E48" s="66">
        <v>584.76</v>
      </c>
      <c r="F48" s="37">
        <f t="shared" si="0"/>
        <v>1052568</v>
      </c>
      <c r="G48" s="38"/>
    </row>
    <row r="49" spans="1:7" ht="15.75">
      <c r="A49" s="49" t="s">
        <v>73</v>
      </c>
      <c r="B49" s="40" t="s">
        <v>74</v>
      </c>
      <c r="C49" s="35" t="s">
        <v>43</v>
      </c>
      <c r="D49" s="36">
        <v>1800</v>
      </c>
      <c r="E49" s="66">
        <v>2568.4299999999998</v>
      </c>
      <c r="F49" s="37">
        <f t="shared" si="0"/>
        <v>4623174</v>
      </c>
      <c r="G49" s="38">
        <f>SUM(F48:F49)</f>
        <v>5675742</v>
      </c>
    </row>
    <row r="50" spans="1:7" ht="15.75">
      <c r="A50" s="49"/>
      <c r="B50" s="40"/>
      <c r="C50" s="35"/>
      <c r="D50" s="36"/>
      <c r="E50" s="66"/>
      <c r="F50" s="37"/>
      <c r="G50" s="38"/>
    </row>
    <row r="51" spans="1:7" ht="15.75">
      <c r="A51" s="51" t="s">
        <v>75</v>
      </c>
      <c r="B51" s="32" t="s">
        <v>76</v>
      </c>
      <c r="C51" s="32"/>
      <c r="D51" s="36"/>
      <c r="E51" s="66"/>
      <c r="F51" s="37"/>
      <c r="G51" s="38"/>
    </row>
    <row r="52" spans="1:7" ht="15.75">
      <c r="A52" s="49" t="s">
        <v>77</v>
      </c>
      <c r="B52" s="52" t="s">
        <v>78</v>
      </c>
      <c r="C52" s="35" t="s">
        <v>48</v>
      </c>
      <c r="D52" s="36">
        <v>12240</v>
      </c>
      <c r="E52" s="66">
        <v>194.19</v>
      </c>
      <c r="F52" s="37">
        <f t="shared" si="0"/>
        <v>2376885.6</v>
      </c>
      <c r="G52" s="38"/>
    </row>
    <row r="53" spans="1:7" ht="15.75">
      <c r="A53" s="49" t="s">
        <v>79</v>
      </c>
      <c r="B53" s="52" t="s">
        <v>80</v>
      </c>
      <c r="C53" s="35" t="s">
        <v>26</v>
      </c>
      <c r="D53" s="36">
        <v>1</v>
      </c>
      <c r="E53" s="66">
        <v>323781.05</v>
      </c>
      <c r="F53" s="37">
        <f t="shared" si="0"/>
        <v>323781.05</v>
      </c>
      <c r="G53" s="38">
        <f>SUM(F52:F53)</f>
        <v>2700666.65</v>
      </c>
    </row>
    <row r="54" spans="1:7" ht="15.75">
      <c r="A54" s="49"/>
      <c r="B54" s="52"/>
      <c r="C54" s="35"/>
      <c r="D54" s="36"/>
      <c r="E54" s="66"/>
      <c r="F54" s="37"/>
      <c r="G54" s="38"/>
    </row>
    <row r="55" spans="1:7" ht="15.75">
      <c r="A55" s="51" t="s">
        <v>81</v>
      </c>
      <c r="B55" s="32" t="s">
        <v>82</v>
      </c>
      <c r="C55" s="32"/>
      <c r="D55" s="36"/>
      <c r="E55" s="66"/>
      <c r="F55" s="37"/>
      <c r="G55" s="38"/>
    </row>
    <row r="56" spans="1:7" ht="30">
      <c r="A56" s="53" t="s">
        <v>83</v>
      </c>
      <c r="B56" s="54" t="s">
        <v>84</v>
      </c>
      <c r="C56" s="35" t="s">
        <v>85</v>
      </c>
      <c r="D56" s="36">
        <v>289.8</v>
      </c>
      <c r="E56" s="66">
        <v>13657.02</v>
      </c>
      <c r="F56" s="41">
        <f t="shared" si="0"/>
        <v>3957804.4</v>
      </c>
      <c r="G56" s="38"/>
    </row>
    <row r="57" spans="1:7" ht="15.75">
      <c r="A57" s="55" t="s">
        <v>86</v>
      </c>
      <c r="B57" s="48" t="s">
        <v>87</v>
      </c>
      <c r="C57" s="35"/>
      <c r="D57" s="36"/>
      <c r="E57" s="66"/>
      <c r="F57" s="37"/>
      <c r="G57" s="38"/>
    </row>
    <row r="58" spans="1:7" ht="30">
      <c r="A58" s="49"/>
      <c r="B58" s="40" t="s">
        <v>88</v>
      </c>
      <c r="C58" s="35" t="s">
        <v>85</v>
      </c>
      <c r="D58" s="36">
        <v>3000</v>
      </c>
      <c r="E58" s="66">
        <v>6070.06</v>
      </c>
      <c r="F58" s="37">
        <f t="shared" si="0"/>
        <v>18210180</v>
      </c>
      <c r="G58" s="38"/>
    </row>
    <row r="59" spans="1:7" ht="15.75">
      <c r="A59" s="49" t="s">
        <v>89</v>
      </c>
      <c r="B59" s="40" t="s">
        <v>90</v>
      </c>
      <c r="C59" s="35" t="s">
        <v>91</v>
      </c>
      <c r="D59" s="36">
        <v>1400</v>
      </c>
      <c r="E59" s="66">
        <v>146.31</v>
      </c>
      <c r="F59" s="37">
        <f t="shared" si="0"/>
        <v>204834</v>
      </c>
      <c r="G59" s="38">
        <f>SUM(F56:F59)</f>
        <v>22372818.399999999</v>
      </c>
    </row>
    <row r="60" spans="1:7" ht="15.75">
      <c r="A60" s="49"/>
      <c r="B60" s="40"/>
      <c r="C60" s="35"/>
      <c r="D60" s="36"/>
      <c r="E60" s="66"/>
      <c r="F60" s="37"/>
      <c r="G60" s="38"/>
    </row>
    <row r="61" spans="1:7" ht="15.75">
      <c r="A61" s="51" t="s">
        <v>92</v>
      </c>
      <c r="B61" s="32" t="s">
        <v>93</v>
      </c>
      <c r="C61" s="32"/>
      <c r="D61" s="36"/>
      <c r="E61" s="66"/>
      <c r="F61" s="37"/>
      <c r="G61" s="38"/>
    </row>
    <row r="62" spans="1:7" ht="15.75">
      <c r="A62" s="43" t="s">
        <v>94</v>
      </c>
      <c r="B62" s="40" t="s">
        <v>95</v>
      </c>
      <c r="C62" s="35" t="s">
        <v>28</v>
      </c>
      <c r="D62" s="36">
        <v>800</v>
      </c>
      <c r="E62" s="66">
        <v>4331.59</v>
      </c>
      <c r="F62" s="37">
        <f t="shared" si="0"/>
        <v>3465272</v>
      </c>
      <c r="G62" s="38"/>
    </row>
    <row r="63" spans="1:7" ht="15.75">
      <c r="A63" s="43" t="s">
        <v>96</v>
      </c>
      <c r="B63" s="40" t="s">
        <v>97</v>
      </c>
      <c r="C63" s="35" t="s">
        <v>31</v>
      </c>
      <c r="D63" s="36">
        <v>8</v>
      </c>
      <c r="E63" s="66">
        <v>6565.16</v>
      </c>
      <c r="F63" s="37">
        <f t="shared" si="0"/>
        <v>52521.279999999999</v>
      </c>
      <c r="G63" s="38"/>
    </row>
    <row r="64" spans="1:7" ht="15.75">
      <c r="A64" s="43" t="s">
        <v>98</v>
      </c>
      <c r="B64" s="40" t="s">
        <v>99</v>
      </c>
      <c r="C64" s="35" t="s">
        <v>100</v>
      </c>
      <c r="D64" s="36">
        <v>1</v>
      </c>
      <c r="E64" s="66">
        <v>20454.89</v>
      </c>
      <c r="F64" s="37">
        <f t="shared" si="0"/>
        <v>20454.89</v>
      </c>
      <c r="G64" s="38">
        <f>SUM(F62:F64)</f>
        <v>3538248.17</v>
      </c>
    </row>
    <row r="65" spans="1:7" ht="16.5" thickBot="1">
      <c r="A65" s="43"/>
      <c r="B65" s="40"/>
      <c r="C65" s="35"/>
      <c r="D65" s="36"/>
      <c r="E65" s="66"/>
      <c r="F65" s="37"/>
      <c r="G65" s="38"/>
    </row>
    <row r="66" spans="1:7" ht="32.25" thickBot="1">
      <c r="A66" s="51"/>
      <c r="B66" s="159" t="s">
        <v>285</v>
      </c>
      <c r="C66" s="32"/>
      <c r="D66" s="36"/>
      <c r="E66" s="66"/>
      <c r="F66" s="37"/>
      <c r="G66" s="38"/>
    </row>
    <row r="67" spans="1:7" ht="15.75">
      <c r="A67" s="31" t="s">
        <v>12</v>
      </c>
      <c r="B67" s="32" t="s">
        <v>13</v>
      </c>
      <c r="C67" s="32"/>
      <c r="D67" s="36"/>
      <c r="E67" s="66"/>
      <c r="F67" s="37"/>
      <c r="G67" s="38"/>
    </row>
    <row r="68" spans="1:7" ht="15.75">
      <c r="A68" s="49">
        <v>1.01</v>
      </c>
      <c r="B68" s="40" t="s">
        <v>101</v>
      </c>
      <c r="C68" s="35" t="s">
        <v>100</v>
      </c>
      <c r="D68" s="36">
        <v>1</v>
      </c>
      <c r="E68" s="149">
        <v>43686.75</v>
      </c>
      <c r="F68" s="37">
        <f t="shared" si="0"/>
        <v>43686.75</v>
      </c>
      <c r="G68" s="38"/>
    </row>
    <row r="69" spans="1:7" ht="15.75">
      <c r="A69" s="49">
        <v>1.02</v>
      </c>
      <c r="B69" s="40" t="s">
        <v>102</v>
      </c>
      <c r="C69" s="35" t="s">
        <v>100</v>
      </c>
      <c r="D69" s="36">
        <v>1</v>
      </c>
      <c r="E69" s="149">
        <v>119276</v>
      </c>
      <c r="F69" s="37">
        <f t="shared" si="0"/>
        <v>119276</v>
      </c>
      <c r="G69" s="38">
        <f>SUM(F68:F69)</f>
        <v>162962.75</v>
      </c>
    </row>
    <row r="70" spans="1:7" ht="15.75">
      <c r="A70" s="49"/>
      <c r="B70" s="40"/>
      <c r="C70" s="35"/>
      <c r="D70" s="36"/>
      <c r="E70" s="66"/>
      <c r="F70" s="37"/>
      <c r="G70" s="38"/>
    </row>
    <row r="71" spans="1:7" ht="15.75">
      <c r="A71" s="49"/>
      <c r="B71" s="40"/>
      <c r="C71" s="35"/>
      <c r="D71" s="36"/>
      <c r="E71" s="66"/>
      <c r="F71" s="37"/>
      <c r="G71" s="38"/>
    </row>
    <row r="72" spans="1:7" ht="15.75">
      <c r="A72" s="51" t="s">
        <v>18</v>
      </c>
      <c r="B72" s="32" t="s">
        <v>103</v>
      </c>
      <c r="C72" s="32"/>
      <c r="D72" s="36"/>
      <c r="E72" s="66"/>
      <c r="F72" s="37"/>
      <c r="G72" s="38"/>
    </row>
    <row r="73" spans="1:7" ht="15.75">
      <c r="A73" s="45" t="s">
        <v>104</v>
      </c>
      <c r="B73" s="32" t="s">
        <v>105</v>
      </c>
      <c r="C73" s="56"/>
      <c r="D73" s="36"/>
      <c r="E73" s="66"/>
      <c r="F73" s="37"/>
      <c r="G73" s="38"/>
    </row>
    <row r="74" spans="1:7" ht="15.75">
      <c r="A74" s="43" t="s">
        <v>106</v>
      </c>
      <c r="B74" s="40" t="s">
        <v>107</v>
      </c>
      <c r="C74" s="57" t="s">
        <v>37</v>
      </c>
      <c r="D74" s="36">
        <v>1582.8</v>
      </c>
      <c r="E74" s="149">
        <v>281.58</v>
      </c>
      <c r="F74" s="37">
        <f t="shared" si="0"/>
        <v>445684.82</v>
      </c>
      <c r="G74" s="38"/>
    </row>
    <row r="75" spans="1:7" ht="15.75">
      <c r="A75" s="43" t="s">
        <v>108</v>
      </c>
      <c r="B75" s="40" t="s">
        <v>109</v>
      </c>
      <c r="C75" s="57" t="s">
        <v>37</v>
      </c>
      <c r="D75" s="36">
        <v>188.31</v>
      </c>
      <c r="E75" s="149">
        <v>281.58</v>
      </c>
      <c r="F75" s="37">
        <f t="shared" si="0"/>
        <v>53024.33</v>
      </c>
      <c r="G75" s="38"/>
    </row>
    <row r="76" spans="1:7" ht="15.75">
      <c r="A76" s="43" t="s">
        <v>110</v>
      </c>
      <c r="B76" s="40" t="s">
        <v>111</v>
      </c>
      <c r="C76" s="57" t="s">
        <v>112</v>
      </c>
      <c r="D76" s="36">
        <v>1392.72</v>
      </c>
      <c r="E76" s="149">
        <v>1404.08</v>
      </c>
      <c r="F76" s="37">
        <f t="shared" si="0"/>
        <v>1955490.3</v>
      </c>
      <c r="G76" s="38"/>
    </row>
    <row r="77" spans="1:7" ht="15.75">
      <c r="A77" s="43" t="s">
        <v>113</v>
      </c>
      <c r="B77" s="40" t="s">
        <v>114</v>
      </c>
      <c r="C77" s="57" t="s">
        <v>115</v>
      </c>
      <c r="D77" s="36">
        <v>2057.64</v>
      </c>
      <c r="E77" s="149">
        <v>285.89999999999998</v>
      </c>
      <c r="F77" s="37">
        <f t="shared" si="0"/>
        <v>588279.28</v>
      </c>
      <c r="G77" s="38">
        <f>SUM(F74:F77)</f>
        <v>3042478.73</v>
      </c>
    </row>
    <row r="78" spans="1:7" ht="15.75">
      <c r="A78" s="45" t="s">
        <v>116</v>
      </c>
      <c r="B78" s="32" t="s">
        <v>117</v>
      </c>
      <c r="C78" s="56"/>
      <c r="D78" s="36"/>
      <c r="E78" s="66"/>
      <c r="F78" s="37"/>
      <c r="G78" s="38"/>
    </row>
    <row r="79" spans="1:7" ht="15.75">
      <c r="A79" s="43" t="s">
        <v>118</v>
      </c>
      <c r="B79" s="40" t="s">
        <v>107</v>
      </c>
      <c r="C79" s="57" t="s">
        <v>85</v>
      </c>
      <c r="D79" s="36">
        <v>1289.04</v>
      </c>
      <c r="E79" s="149">
        <v>281.58</v>
      </c>
      <c r="F79" s="37">
        <f t="shared" si="0"/>
        <v>362967.88</v>
      </c>
      <c r="G79" s="38"/>
    </row>
    <row r="80" spans="1:7" ht="15.75">
      <c r="A80" s="43" t="s">
        <v>119</v>
      </c>
      <c r="B80" s="40" t="s">
        <v>109</v>
      </c>
      <c r="C80" s="57" t="s">
        <v>85</v>
      </c>
      <c r="D80" s="36">
        <v>188.31</v>
      </c>
      <c r="E80" s="149">
        <v>281.58</v>
      </c>
      <c r="F80" s="37">
        <f t="shared" si="0"/>
        <v>53024.33</v>
      </c>
      <c r="G80" s="38"/>
    </row>
    <row r="81" spans="1:7" ht="15.75">
      <c r="A81" s="43" t="s">
        <v>120</v>
      </c>
      <c r="B81" s="40" t="s">
        <v>111</v>
      </c>
      <c r="C81" s="57" t="s">
        <v>85</v>
      </c>
      <c r="D81" s="36">
        <v>1098.96</v>
      </c>
      <c r="E81" s="149">
        <v>1404.08</v>
      </c>
      <c r="F81" s="37">
        <f t="shared" si="0"/>
        <v>1543027.76</v>
      </c>
      <c r="G81" s="38"/>
    </row>
    <row r="82" spans="1:7" ht="15.75">
      <c r="A82" s="43" t="s">
        <v>121</v>
      </c>
      <c r="B82" s="40" t="s">
        <v>122</v>
      </c>
      <c r="C82" s="57" t="s">
        <v>85</v>
      </c>
      <c r="D82" s="36">
        <v>1675.75</v>
      </c>
      <c r="E82" s="149">
        <v>285.89999999999998</v>
      </c>
      <c r="F82" s="37">
        <f t="shared" ref="F82:F148" si="1">D82*E82</f>
        <v>479096.93</v>
      </c>
      <c r="G82" s="38">
        <f>SUM(F79:F82)</f>
        <v>2438116.9</v>
      </c>
    </row>
    <row r="83" spans="1:7" ht="15.75">
      <c r="A83" s="45" t="s">
        <v>123</v>
      </c>
      <c r="B83" s="32" t="s">
        <v>124</v>
      </c>
      <c r="C83" s="56"/>
      <c r="D83" s="36"/>
      <c r="E83" s="66"/>
      <c r="F83" s="37"/>
      <c r="G83" s="38"/>
    </row>
    <row r="84" spans="1:7" ht="15.75">
      <c r="A84" s="43" t="s">
        <v>125</v>
      </c>
      <c r="B84" s="40" t="s">
        <v>126</v>
      </c>
      <c r="C84" s="57" t="s">
        <v>85</v>
      </c>
      <c r="D84" s="36">
        <v>3450.99</v>
      </c>
      <c r="E84" s="149">
        <v>281.58</v>
      </c>
      <c r="F84" s="37">
        <f t="shared" si="1"/>
        <v>971729.76</v>
      </c>
      <c r="G84" s="38"/>
    </row>
    <row r="85" spans="1:7" ht="15.75">
      <c r="A85" s="43" t="s">
        <v>127</v>
      </c>
      <c r="B85" s="40" t="s">
        <v>128</v>
      </c>
      <c r="C85" s="57" t="s">
        <v>85</v>
      </c>
      <c r="D85" s="36">
        <v>188.31</v>
      </c>
      <c r="E85" s="149">
        <v>281.58</v>
      </c>
      <c r="F85" s="37">
        <f t="shared" si="1"/>
        <v>53024.33</v>
      </c>
      <c r="G85" s="38"/>
    </row>
    <row r="86" spans="1:7" ht="15.75">
      <c r="A86" s="43" t="s">
        <v>129</v>
      </c>
      <c r="B86" s="40" t="s">
        <v>130</v>
      </c>
      <c r="C86" s="57" t="s">
        <v>85</v>
      </c>
      <c r="D86" s="36">
        <v>3096.18</v>
      </c>
      <c r="E86" s="149">
        <v>1404.08</v>
      </c>
      <c r="F86" s="37">
        <f t="shared" si="1"/>
        <v>4347284.41</v>
      </c>
      <c r="G86" s="38"/>
    </row>
    <row r="87" spans="1:7" ht="15.75">
      <c r="A87" s="43" t="s">
        <v>131</v>
      </c>
      <c r="B87" s="40" t="s">
        <v>132</v>
      </c>
      <c r="C87" s="57" t="s">
        <v>85</v>
      </c>
      <c r="D87" s="36">
        <v>4486.29</v>
      </c>
      <c r="E87" s="149">
        <v>285.89999999999998</v>
      </c>
      <c r="F87" s="37">
        <f t="shared" si="1"/>
        <v>1282630.31</v>
      </c>
      <c r="G87" s="38">
        <f>SUM(F84:F87)</f>
        <v>6654668.8099999996</v>
      </c>
    </row>
    <row r="88" spans="1:7" ht="15.75">
      <c r="A88" s="45" t="s">
        <v>133</v>
      </c>
      <c r="B88" s="32" t="s">
        <v>134</v>
      </c>
      <c r="C88" s="56"/>
      <c r="D88" s="36"/>
      <c r="E88" s="66"/>
      <c r="F88" s="37"/>
      <c r="G88" s="38"/>
    </row>
    <row r="89" spans="1:7" ht="15.75">
      <c r="A89" s="43" t="s">
        <v>125</v>
      </c>
      <c r="B89" s="40" t="s">
        <v>126</v>
      </c>
      <c r="C89" s="57" t="s">
        <v>85</v>
      </c>
      <c r="D89" s="36">
        <v>1238.27</v>
      </c>
      <c r="E89" s="149">
        <v>281.58</v>
      </c>
      <c r="F89" s="37">
        <f t="shared" si="1"/>
        <v>348672.07</v>
      </c>
      <c r="G89" s="38"/>
    </row>
    <row r="90" spans="1:7" ht="15.75">
      <c r="A90" s="43" t="s">
        <v>127</v>
      </c>
      <c r="B90" s="40" t="s">
        <v>128</v>
      </c>
      <c r="C90" s="57" t="s">
        <v>85</v>
      </c>
      <c r="D90" s="36">
        <v>188.31</v>
      </c>
      <c r="E90" s="149">
        <v>281.58</v>
      </c>
      <c r="F90" s="37">
        <f t="shared" si="1"/>
        <v>53024.33</v>
      </c>
      <c r="G90" s="38"/>
    </row>
    <row r="91" spans="1:7" ht="15.75">
      <c r="A91" s="43" t="s">
        <v>129</v>
      </c>
      <c r="B91" s="40" t="s">
        <v>130</v>
      </c>
      <c r="C91" s="57" t="s">
        <v>85</v>
      </c>
      <c r="D91" s="36">
        <v>883.45</v>
      </c>
      <c r="E91" s="149">
        <v>1404.08</v>
      </c>
      <c r="F91" s="37">
        <f t="shared" si="1"/>
        <v>1240434.48</v>
      </c>
      <c r="G91" s="38"/>
    </row>
    <row r="92" spans="1:7" ht="15.75">
      <c r="A92" s="43" t="s">
        <v>131</v>
      </c>
      <c r="B92" s="40" t="s">
        <v>132</v>
      </c>
      <c r="C92" s="57" t="s">
        <v>85</v>
      </c>
      <c r="D92" s="36">
        <v>1609.75</v>
      </c>
      <c r="E92" s="149">
        <v>285.89999999999998</v>
      </c>
      <c r="F92" s="37">
        <f t="shared" si="1"/>
        <v>460227.53</v>
      </c>
      <c r="G92" s="38">
        <f>SUM(F89:F92)</f>
        <v>2102358.41</v>
      </c>
    </row>
    <row r="93" spans="1:7" ht="15.75">
      <c r="A93" s="45" t="s">
        <v>135</v>
      </c>
      <c r="B93" s="32" t="s">
        <v>136</v>
      </c>
      <c r="C93" s="56"/>
      <c r="D93" s="36"/>
      <c r="E93" s="66"/>
      <c r="F93" s="37"/>
      <c r="G93" s="38"/>
    </row>
    <row r="94" spans="1:7" ht="15.75">
      <c r="A94" s="43" t="s">
        <v>125</v>
      </c>
      <c r="B94" s="40" t="s">
        <v>126</v>
      </c>
      <c r="C94" s="57" t="s">
        <v>85</v>
      </c>
      <c r="D94" s="36">
        <v>1091.81</v>
      </c>
      <c r="E94" s="149">
        <v>281.58</v>
      </c>
      <c r="F94" s="37">
        <f t="shared" si="1"/>
        <v>307431.86</v>
      </c>
      <c r="G94" s="38"/>
    </row>
    <row r="95" spans="1:7" ht="15.75">
      <c r="A95" s="43" t="s">
        <v>127</v>
      </c>
      <c r="B95" s="40" t="s">
        <v>128</v>
      </c>
      <c r="C95" s="57" t="s">
        <v>85</v>
      </c>
      <c r="D95" s="36">
        <v>188.31</v>
      </c>
      <c r="E95" s="149">
        <v>281.58</v>
      </c>
      <c r="F95" s="37">
        <f t="shared" si="1"/>
        <v>53024.33</v>
      </c>
      <c r="G95" s="38"/>
    </row>
    <row r="96" spans="1:7" ht="15.75">
      <c r="A96" s="43" t="s">
        <v>129</v>
      </c>
      <c r="B96" s="40" t="s">
        <v>130</v>
      </c>
      <c r="C96" s="57" t="s">
        <v>85</v>
      </c>
      <c r="D96" s="36">
        <v>736.99</v>
      </c>
      <c r="E96" s="149">
        <v>1404.08</v>
      </c>
      <c r="F96" s="37">
        <f t="shared" si="1"/>
        <v>1034792.92</v>
      </c>
      <c r="G96" s="38"/>
    </row>
    <row r="97" spans="1:7" ht="15.75">
      <c r="A97" s="43" t="s">
        <v>131</v>
      </c>
      <c r="B97" s="40" t="s">
        <v>132</v>
      </c>
      <c r="C97" s="57" t="s">
        <v>85</v>
      </c>
      <c r="D97" s="36">
        <v>1419.35</v>
      </c>
      <c r="E97" s="149">
        <v>285.89999999999998</v>
      </c>
      <c r="F97" s="37">
        <f t="shared" si="1"/>
        <v>405792.17</v>
      </c>
      <c r="G97" s="38">
        <f>SUM(F94:F97)</f>
        <v>1801041.28</v>
      </c>
    </row>
    <row r="98" spans="1:7" ht="15.75">
      <c r="A98" s="45" t="s">
        <v>137</v>
      </c>
      <c r="B98" s="32" t="s">
        <v>138</v>
      </c>
      <c r="C98" s="56"/>
      <c r="D98" s="36"/>
      <c r="E98" s="66"/>
      <c r="F98" s="37"/>
      <c r="G98" s="38"/>
    </row>
    <row r="99" spans="1:7" ht="15.75">
      <c r="A99" s="43" t="s">
        <v>125</v>
      </c>
      <c r="B99" s="40" t="s">
        <v>126</v>
      </c>
      <c r="C99" s="57" t="s">
        <v>85</v>
      </c>
      <c r="D99" s="36">
        <v>3471.6</v>
      </c>
      <c r="E99" s="149">
        <v>281.58</v>
      </c>
      <c r="F99" s="37">
        <f t="shared" si="1"/>
        <v>977533.13</v>
      </c>
      <c r="G99" s="38"/>
    </row>
    <row r="100" spans="1:7" ht="15.75">
      <c r="A100" s="43" t="s">
        <v>127</v>
      </c>
      <c r="B100" s="40" t="s">
        <v>128</v>
      </c>
      <c r="C100" s="57" t="s">
        <v>85</v>
      </c>
      <c r="D100" s="36">
        <v>188.31</v>
      </c>
      <c r="E100" s="149">
        <v>281.58</v>
      </c>
      <c r="F100" s="37">
        <f t="shared" si="1"/>
        <v>53024.33</v>
      </c>
      <c r="G100" s="38"/>
    </row>
    <row r="101" spans="1:7" ht="15.75">
      <c r="A101" s="43" t="s">
        <v>129</v>
      </c>
      <c r="B101" s="40" t="s">
        <v>130</v>
      </c>
      <c r="C101" s="57" t="s">
        <v>85</v>
      </c>
      <c r="D101" s="36">
        <v>3116.78</v>
      </c>
      <c r="E101" s="149">
        <v>1404.08</v>
      </c>
      <c r="F101" s="37">
        <f t="shared" si="1"/>
        <v>4376208.46</v>
      </c>
      <c r="G101" s="38"/>
    </row>
    <row r="102" spans="1:7" ht="15.75">
      <c r="A102" s="43" t="s">
        <v>131</v>
      </c>
      <c r="B102" s="40" t="s">
        <v>132</v>
      </c>
      <c r="C102" s="57" t="s">
        <v>85</v>
      </c>
      <c r="D102" s="36">
        <v>4513.08</v>
      </c>
      <c r="E102" s="149">
        <v>285.89999999999998</v>
      </c>
      <c r="F102" s="37">
        <f t="shared" si="1"/>
        <v>1290289.57</v>
      </c>
      <c r="G102" s="38">
        <f>SUM(F99:F102)</f>
        <v>6697055.4900000002</v>
      </c>
    </row>
    <row r="103" spans="1:7" ht="15.75">
      <c r="A103" s="43"/>
      <c r="B103" s="40"/>
      <c r="C103" s="57"/>
      <c r="D103" s="36"/>
      <c r="E103" s="66"/>
      <c r="F103" s="37"/>
      <c r="G103" s="38"/>
    </row>
    <row r="104" spans="1:7" ht="15.75">
      <c r="A104" s="51" t="s">
        <v>69</v>
      </c>
      <c r="B104" s="32" t="s">
        <v>139</v>
      </c>
      <c r="C104" s="32"/>
      <c r="D104" s="36"/>
      <c r="E104" s="66"/>
      <c r="F104" s="37"/>
      <c r="G104" s="38"/>
    </row>
    <row r="105" spans="1:7" ht="31.5">
      <c r="A105" s="58">
        <v>3.01</v>
      </c>
      <c r="B105" s="29" t="s">
        <v>140</v>
      </c>
      <c r="C105" s="57"/>
      <c r="D105" s="36"/>
      <c r="E105" s="66"/>
      <c r="F105" s="37"/>
      <c r="G105" s="38"/>
    </row>
    <row r="106" spans="1:7" ht="15.75">
      <c r="A106" s="59">
        <v>3.02</v>
      </c>
      <c r="B106" s="60" t="s">
        <v>141</v>
      </c>
      <c r="C106" s="35" t="s">
        <v>142</v>
      </c>
      <c r="D106" s="36">
        <v>14</v>
      </c>
      <c r="E106" s="66">
        <v>887.67</v>
      </c>
      <c r="F106" s="41">
        <f t="shared" si="1"/>
        <v>12427.38</v>
      </c>
      <c r="G106" s="38"/>
    </row>
    <row r="107" spans="1:7" ht="30">
      <c r="A107" s="59">
        <v>3.03</v>
      </c>
      <c r="B107" s="60" t="s">
        <v>143</v>
      </c>
      <c r="C107" s="35" t="s">
        <v>144</v>
      </c>
      <c r="D107" s="36">
        <v>374.07</v>
      </c>
      <c r="E107" s="66">
        <v>9195.39</v>
      </c>
      <c r="F107" s="41">
        <f t="shared" si="1"/>
        <v>3439719.54</v>
      </c>
      <c r="G107" s="38"/>
    </row>
    <row r="108" spans="1:7" ht="30">
      <c r="A108" s="61">
        <v>3.04</v>
      </c>
      <c r="B108" s="40" t="s">
        <v>145</v>
      </c>
      <c r="C108" s="62" t="s">
        <v>146</v>
      </c>
      <c r="D108" s="63">
        <v>56</v>
      </c>
      <c r="E108" s="150">
        <v>676.07</v>
      </c>
      <c r="F108" s="37">
        <f t="shared" si="1"/>
        <v>37859.919999999998</v>
      </c>
      <c r="G108" s="38"/>
    </row>
    <row r="109" spans="1:7" ht="30">
      <c r="A109" s="61">
        <v>3.05</v>
      </c>
      <c r="B109" s="40" t="s">
        <v>147</v>
      </c>
      <c r="C109" s="62" t="s">
        <v>144</v>
      </c>
      <c r="D109" s="63">
        <v>463.13</v>
      </c>
      <c r="E109" s="150">
        <v>10983.2</v>
      </c>
      <c r="F109" s="37">
        <f t="shared" si="1"/>
        <v>5086649.42</v>
      </c>
      <c r="G109" s="38"/>
    </row>
    <row r="110" spans="1:7" ht="15.75">
      <c r="A110" s="64">
        <v>3.06</v>
      </c>
      <c r="B110" s="40" t="s">
        <v>148</v>
      </c>
      <c r="C110" s="57" t="s">
        <v>144</v>
      </c>
      <c r="D110" s="36">
        <v>463.13</v>
      </c>
      <c r="E110" s="66">
        <v>1147.68</v>
      </c>
      <c r="F110" s="37">
        <f t="shared" si="1"/>
        <v>531525.04</v>
      </c>
      <c r="G110" s="38"/>
    </row>
    <row r="111" spans="1:7" ht="15.75">
      <c r="A111" s="59">
        <v>3.07</v>
      </c>
      <c r="B111" s="60" t="s">
        <v>149</v>
      </c>
      <c r="C111" s="35" t="s">
        <v>150</v>
      </c>
      <c r="D111" s="36">
        <v>1241.2</v>
      </c>
      <c r="E111" s="66">
        <v>4032</v>
      </c>
      <c r="F111" s="41">
        <f t="shared" si="1"/>
        <v>5004518.4000000004</v>
      </c>
      <c r="G111" s="38"/>
    </row>
    <row r="112" spans="1:7" ht="30">
      <c r="A112" s="59">
        <v>3.08</v>
      </c>
      <c r="B112" s="60" t="s">
        <v>151</v>
      </c>
      <c r="C112" s="35" t="s">
        <v>150</v>
      </c>
      <c r="D112" s="36">
        <v>1241.2</v>
      </c>
      <c r="E112" s="66">
        <v>1688.56</v>
      </c>
      <c r="F112" s="41">
        <f t="shared" si="1"/>
        <v>2095840.67</v>
      </c>
      <c r="G112" s="38"/>
    </row>
    <row r="113" spans="1:7" ht="15.75">
      <c r="A113" s="59">
        <v>3.09</v>
      </c>
      <c r="B113" s="60" t="s">
        <v>152</v>
      </c>
      <c r="C113" s="35" t="s">
        <v>153</v>
      </c>
      <c r="D113" s="36">
        <v>561.11</v>
      </c>
      <c r="E113" s="66">
        <v>285.89999999999998</v>
      </c>
      <c r="F113" s="41">
        <f t="shared" si="1"/>
        <v>160421.35</v>
      </c>
      <c r="G113" s="38"/>
    </row>
    <row r="114" spans="1:7" ht="15.75">
      <c r="A114" s="61">
        <v>3.1</v>
      </c>
      <c r="B114" s="40" t="s">
        <v>154</v>
      </c>
      <c r="C114" s="62" t="s">
        <v>153</v>
      </c>
      <c r="D114" s="63">
        <v>24.94</v>
      </c>
      <c r="E114" s="150">
        <v>4818.3599999999997</v>
      </c>
      <c r="F114" s="37">
        <f t="shared" si="1"/>
        <v>120169.9</v>
      </c>
      <c r="G114" s="38">
        <f>SUM(F106:F114)</f>
        <v>16489131.619999999</v>
      </c>
    </row>
    <row r="115" spans="1:7" ht="15.75">
      <c r="A115" s="64"/>
      <c r="B115" s="40"/>
      <c r="C115" s="57"/>
      <c r="D115" s="36"/>
      <c r="E115" s="66"/>
      <c r="F115" s="37"/>
      <c r="G115" s="38"/>
    </row>
    <row r="116" spans="1:7" ht="31.5">
      <c r="A116" s="58">
        <v>3.11</v>
      </c>
      <c r="B116" s="29" t="s">
        <v>155</v>
      </c>
      <c r="C116" s="57"/>
      <c r="D116" s="36"/>
      <c r="E116" s="66"/>
      <c r="F116" s="37"/>
      <c r="G116" s="38"/>
    </row>
    <row r="117" spans="1:7" ht="15.75">
      <c r="A117" s="59">
        <v>3.12</v>
      </c>
      <c r="B117" s="60" t="s">
        <v>141</v>
      </c>
      <c r="C117" s="35" t="s">
        <v>142</v>
      </c>
      <c r="D117" s="36">
        <v>14</v>
      </c>
      <c r="E117" s="66">
        <v>887.67</v>
      </c>
      <c r="F117" s="41">
        <f t="shared" si="1"/>
        <v>12427.38</v>
      </c>
      <c r="G117" s="38"/>
    </row>
    <row r="118" spans="1:7" ht="30">
      <c r="A118" s="61">
        <v>3.13</v>
      </c>
      <c r="B118" s="40" t="s">
        <v>156</v>
      </c>
      <c r="C118" s="62" t="s">
        <v>144</v>
      </c>
      <c r="D118" s="63">
        <v>374.07</v>
      </c>
      <c r="E118" s="150">
        <v>9195.39</v>
      </c>
      <c r="F118" s="37">
        <f t="shared" si="1"/>
        <v>3439719.54</v>
      </c>
      <c r="G118" s="38"/>
    </row>
    <row r="119" spans="1:7" ht="30">
      <c r="A119" s="61">
        <v>3.14</v>
      </c>
      <c r="B119" s="40" t="s">
        <v>145</v>
      </c>
      <c r="C119" s="62" t="s">
        <v>146</v>
      </c>
      <c r="D119" s="63">
        <v>56</v>
      </c>
      <c r="E119" s="150">
        <v>676.07</v>
      </c>
      <c r="F119" s="37">
        <f t="shared" si="1"/>
        <v>37859.919999999998</v>
      </c>
      <c r="G119" s="38"/>
    </row>
    <row r="120" spans="1:7" ht="30">
      <c r="A120" s="61">
        <v>3.15</v>
      </c>
      <c r="B120" s="40" t="s">
        <v>147</v>
      </c>
      <c r="C120" s="62" t="s">
        <v>144</v>
      </c>
      <c r="D120" s="63">
        <v>463.13</v>
      </c>
      <c r="E120" s="150">
        <v>10983.2</v>
      </c>
      <c r="F120" s="37">
        <f t="shared" si="1"/>
        <v>5086649.42</v>
      </c>
      <c r="G120" s="38"/>
    </row>
    <row r="121" spans="1:7" ht="15.75">
      <c r="A121" s="59">
        <v>3.16</v>
      </c>
      <c r="B121" s="60" t="s">
        <v>148</v>
      </c>
      <c r="C121" s="35" t="s">
        <v>144</v>
      </c>
      <c r="D121" s="36">
        <v>463.13</v>
      </c>
      <c r="E121" s="66">
        <v>1147.68</v>
      </c>
      <c r="F121" s="41">
        <f t="shared" si="1"/>
        <v>531525.04</v>
      </c>
      <c r="G121" s="38"/>
    </row>
    <row r="122" spans="1:7" ht="15.75">
      <c r="A122" s="59">
        <v>3.17</v>
      </c>
      <c r="B122" s="60" t="s">
        <v>149</v>
      </c>
      <c r="C122" s="35" t="s">
        <v>150</v>
      </c>
      <c r="D122" s="36">
        <v>1241.2</v>
      </c>
      <c r="E122" s="66">
        <v>4032</v>
      </c>
      <c r="F122" s="41">
        <f t="shared" si="1"/>
        <v>5004518.4000000004</v>
      </c>
      <c r="G122" s="38"/>
    </row>
    <row r="123" spans="1:7" ht="30">
      <c r="A123" s="61">
        <v>3.18</v>
      </c>
      <c r="B123" s="40" t="s">
        <v>151</v>
      </c>
      <c r="C123" s="62" t="s">
        <v>150</v>
      </c>
      <c r="D123" s="63">
        <v>1241.2</v>
      </c>
      <c r="E123" s="150">
        <v>1688.56</v>
      </c>
      <c r="F123" s="37">
        <f t="shared" si="1"/>
        <v>2095840.67</v>
      </c>
      <c r="G123" s="38"/>
    </row>
    <row r="124" spans="1:7" ht="15.75">
      <c r="A124" s="59">
        <v>3.19</v>
      </c>
      <c r="B124" s="60" t="s">
        <v>152</v>
      </c>
      <c r="C124" s="35" t="s">
        <v>153</v>
      </c>
      <c r="D124" s="36">
        <v>561.11</v>
      </c>
      <c r="E124" s="66">
        <v>285.89999999999998</v>
      </c>
      <c r="F124" s="41">
        <f t="shared" si="1"/>
        <v>160421.35</v>
      </c>
      <c r="G124" s="38"/>
    </row>
    <row r="125" spans="1:7" ht="15.75">
      <c r="A125" s="59">
        <v>3.2</v>
      </c>
      <c r="B125" s="60" t="s">
        <v>157</v>
      </c>
      <c r="C125" s="35" t="s">
        <v>153</v>
      </c>
      <c r="D125" s="36">
        <v>24.94</v>
      </c>
      <c r="E125" s="66">
        <v>4818.3599999999997</v>
      </c>
      <c r="F125" s="41">
        <f t="shared" si="1"/>
        <v>120169.9</v>
      </c>
      <c r="G125" s="38">
        <f>SUM(F117:F125)</f>
        <v>16489131.619999999</v>
      </c>
    </row>
    <row r="126" spans="1:7" ht="15.75">
      <c r="A126" s="64"/>
      <c r="B126" s="40"/>
      <c r="C126" s="57"/>
      <c r="D126" s="36"/>
      <c r="E126" s="66"/>
      <c r="F126" s="37"/>
      <c r="G126" s="38"/>
    </row>
    <row r="127" spans="1:7" ht="15.75">
      <c r="A127" s="58">
        <v>3.11</v>
      </c>
      <c r="B127" s="32" t="s">
        <v>158</v>
      </c>
      <c r="C127" s="57"/>
      <c r="D127" s="36"/>
      <c r="E127" s="66"/>
      <c r="F127" s="37"/>
      <c r="G127" s="38"/>
    </row>
    <row r="128" spans="1:7" ht="15.75">
      <c r="A128" s="64">
        <v>3.12</v>
      </c>
      <c r="B128" s="40" t="s">
        <v>141</v>
      </c>
      <c r="C128" s="57" t="s">
        <v>142</v>
      </c>
      <c r="D128" s="36">
        <v>20</v>
      </c>
      <c r="E128" s="66">
        <v>887.67</v>
      </c>
      <c r="F128" s="37">
        <f t="shared" si="1"/>
        <v>17753.400000000001</v>
      </c>
      <c r="G128" s="38"/>
    </row>
    <row r="129" spans="1:7" ht="30">
      <c r="A129" s="61">
        <v>3.13</v>
      </c>
      <c r="B129" s="40" t="s">
        <v>159</v>
      </c>
      <c r="C129" s="62" t="s">
        <v>144</v>
      </c>
      <c r="D129" s="63">
        <v>581.89</v>
      </c>
      <c r="E129" s="150">
        <v>9195.39</v>
      </c>
      <c r="F129" s="37">
        <f t="shared" si="1"/>
        <v>5350705.49</v>
      </c>
      <c r="G129" s="38"/>
    </row>
    <row r="130" spans="1:7" ht="30">
      <c r="A130" s="61">
        <v>3.14</v>
      </c>
      <c r="B130" s="40" t="s">
        <v>160</v>
      </c>
      <c r="C130" s="62" t="s">
        <v>146</v>
      </c>
      <c r="D130" s="63">
        <v>80</v>
      </c>
      <c r="E130" s="150">
        <v>676.07</v>
      </c>
      <c r="F130" s="37">
        <f t="shared" si="1"/>
        <v>54085.599999999999</v>
      </c>
      <c r="G130" s="38"/>
    </row>
    <row r="131" spans="1:7" ht="30">
      <c r="A131" s="61">
        <v>3.15</v>
      </c>
      <c r="B131" s="40" t="s">
        <v>147</v>
      </c>
      <c r="C131" s="62" t="s">
        <v>144</v>
      </c>
      <c r="D131" s="63">
        <v>720.43</v>
      </c>
      <c r="E131" s="150">
        <v>10983.2</v>
      </c>
      <c r="F131" s="37">
        <f t="shared" si="1"/>
        <v>7912626.7800000003</v>
      </c>
      <c r="G131" s="38"/>
    </row>
    <row r="132" spans="1:7" ht="15.75">
      <c r="A132" s="59">
        <v>3.16</v>
      </c>
      <c r="B132" s="60" t="s">
        <v>148</v>
      </c>
      <c r="C132" s="35" t="s">
        <v>144</v>
      </c>
      <c r="D132" s="36">
        <v>720.43</v>
      </c>
      <c r="E132" s="66">
        <v>1147.68</v>
      </c>
      <c r="F132" s="41">
        <f t="shared" si="1"/>
        <v>826823.1</v>
      </c>
      <c r="G132" s="38"/>
    </row>
    <row r="133" spans="1:7" ht="15.75">
      <c r="A133" s="59">
        <v>3.17</v>
      </c>
      <c r="B133" s="60" t="s">
        <v>149</v>
      </c>
      <c r="C133" s="35" t="s">
        <v>150</v>
      </c>
      <c r="D133" s="36">
        <v>1930.75</v>
      </c>
      <c r="E133" s="66">
        <v>4032</v>
      </c>
      <c r="F133" s="41">
        <f t="shared" si="1"/>
        <v>7784784</v>
      </c>
      <c r="G133" s="38"/>
    </row>
    <row r="134" spans="1:7" ht="30">
      <c r="A134" s="61">
        <v>3.18</v>
      </c>
      <c r="B134" s="40" t="s">
        <v>151</v>
      </c>
      <c r="C134" s="62" t="s">
        <v>150</v>
      </c>
      <c r="D134" s="63">
        <v>1930.75</v>
      </c>
      <c r="E134" s="150">
        <v>1688.56</v>
      </c>
      <c r="F134" s="37">
        <f t="shared" si="1"/>
        <v>3260187.22</v>
      </c>
      <c r="G134" s="38"/>
    </row>
    <row r="135" spans="1:7" ht="15.75">
      <c r="A135" s="59">
        <v>3.19</v>
      </c>
      <c r="B135" s="60" t="s">
        <v>152</v>
      </c>
      <c r="C135" s="35" t="s">
        <v>153</v>
      </c>
      <c r="D135" s="36">
        <v>872.83</v>
      </c>
      <c r="E135" s="66">
        <v>285.89999999999998</v>
      </c>
      <c r="F135" s="41">
        <f t="shared" si="1"/>
        <v>249542.1</v>
      </c>
      <c r="G135" s="38"/>
    </row>
    <row r="136" spans="1:7" ht="15.75">
      <c r="A136" s="59">
        <v>3.2</v>
      </c>
      <c r="B136" s="60" t="s">
        <v>157</v>
      </c>
      <c r="C136" s="35" t="s">
        <v>153</v>
      </c>
      <c r="D136" s="36">
        <v>35.630000000000003</v>
      </c>
      <c r="E136" s="66">
        <v>4818.3599999999997</v>
      </c>
      <c r="F136" s="41">
        <f t="shared" si="1"/>
        <v>171678.17</v>
      </c>
      <c r="G136" s="38">
        <f>SUM(F128:F136)</f>
        <v>25628185.859999999</v>
      </c>
    </row>
    <row r="137" spans="1:7" ht="15.75">
      <c r="A137" s="64"/>
      <c r="B137" s="40"/>
      <c r="C137" s="57"/>
      <c r="D137" s="36"/>
      <c r="E137" s="66"/>
      <c r="F137" s="37"/>
      <c r="G137" s="38"/>
    </row>
    <row r="138" spans="1:7" ht="15.75">
      <c r="A138" s="64"/>
      <c r="B138" s="40"/>
      <c r="C138" s="57"/>
      <c r="D138" s="36"/>
      <c r="E138" s="66"/>
      <c r="F138" s="37"/>
      <c r="G138" s="38"/>
    </row>
    <row r="139" spans="1:7" ht="15.75">
      <c r="A139" s="58">
        <v>3.11</v>
      </c>
      <c r="B139" s="32" t="s">
        <v>161</v>
      </c>
      <c r="C139" s="57"/>
      <c r="D139" s="36"/>
      <c r="E139" s="66"/>
      <c r="F139" s="37"/>
      <c r="G139" s="38"/>
    </row>
    <row r="140" spans="1:7" ht="15.75">
      <c r="A140" s="64">
        <v>3.12</v>
      </c>
      <c r="B140" s="40" t="s">
        <v>141</v>
      </c>
      <c r="C140" s="57" t="s">
        <v>142</v>
      </c>
      <c r="D140" s="36">
        <v>20</v>
      </c>
      <c r="E140" s="66">
        <v>887.67</v>
      </c>
      <c r="F140" s="37">
        <f t="shared" si="1"/>
        <v>17753.400000000001</v>
      </c>
      <c r="G140" s="38"/>
    </row>
    <row r="141" spans="1:7" ht="30">
      <c r="A141" s="61">
        <v>3.13</v>
      </c>
      <c r="B141" s="40" t="s">
        <v>159</v>
      </c>
      <c r="C141" s="62" t="s">
        <v>144</v>
      </c>
      <c r="D141" s="63">
        <v>581.89</v>
      </c>
      <c r="E141" s="150">
        <v>9195.39</v>
      </c>
      <c r="F141" s="37">
        <f t="shared" si="1"/>
        <v>5350705.49</v>
      </c>
      <c r="G141" s="38"/>
    </row>
    <row r="142" spans="1:7" ht="30">
      <c r="A142" s="61">
        <v>3.14</v>
      </c>
      <c r="B142" s="40" t="s">
        <v>160</v>
      </c>
      <c r="C142" s="62" t="s">
        <v>146</v>
      </c>
      <c r="D142" s="63">
        <v>80</v>
      </c>
      <c r="E142" s="150">
        <v>676.07</v>
      </c>
      <c r="F142" s="37">
        <f t="shared" si="1"/>
        <v>54085.599999999999</v>
      </c>
      <c r="G142" s="38"/>
    </row>
    <row r="143" spans="1:7" ht="30">
      <c r="A143" s="61">
        <v>3.15</v>
      </c>
      <c r="B143" s="40" t="s">
        <v>147</v>
      </c>
      <c r="C143" s="62" t="s">
        <v>144</v>
      </c>
      <c r="D143" s="63">
        <v>720.43</v>
      </c>
      <c r="E143" s="150">
        <v>10983.2</v>
      </c>
      <c r="F143" s="37">
        <f t="shared" si="1"/>
        <v>7912626.7800000003</v>
      </c>
      <c r="G143" s="38"/>
    </row>
    <row r="144" spans="1:7" ht="15.75">
      <c r="A144" s="64">
        <v>3.16</v>
      </c>
      <c r="B144" s="40" t="s">
        <v>148</v>
      </c>
      <c r="C144" s="57" t="s">
        <v>144</v>
      </c>
      <c r="D144" s="36">
        <v>720.43</v>
      </c>
      <c r="E144" s="66">
        <v>1147.68</v>
      </c>
      <c r="F144" s="37">
        <f t="shared" si="1"/>
        <v>826823.1</v>
      </c>
      <c r="G144" s="38"/>
    </row>
    <row r="145" spans="1:7" ht="15.75">
      <c r="A145" s="59">
        <v>3.17</v>
      </c>
      <c r="B145" s="60" t="s">
        <v>149</v>
      </c>
      <c r="C145" s="35" t="s">
        <v>150</v>
      </c>
      <c r="D145" s="36">
        <v>1930.75</v>
      </c>
      <c r="E145" s="66">
        <v>4032</v>
      </c>
      <c r="F145" s="41">
        <f t="shared" si="1"/>
        <v>7784784</v>
      </c>
      <c r="G145" s="38"/>
    </row>
    <row r="146" spans="1:7" ht="30">
      <c r="A146" s="61">
        <v>3.18</v>
      </c>
      <c r="B146" s="40" t="s">
        <v>151</v>
      </c>
      <c r="C146" s="62" t="s">
        <v>150</v>
      </c>
      <c r="D146" s="63">
        <v>1930.75</v>
      </c>
      <c r="E146" s="150">
        <v>1688.56</v>
      </c>
      <c r="F146" s="37">
        <f t="shared" si="1"/>
        <v>3260187.22</v>
      </c>
      <c r="G146" s="38"/>
    </row>
    <row r="147" spans="1:7" ht="15.75">
      <c r="A147" s="59">
        <v>3.19</v>
      </c>
      <c r="B147" s="60" t="s">
        <v>152</v>
      </c>
      <c r="C147" s="35" t="s">
        <v>153</v>
      </c>
      <c r="D147" s="36">
        <v>872.83</v>
      </c>
      <c r="E147" s="66">
        <v>285.89999999999998</v>
      </c>
      <c r="F147" s="41">
        <f t="shared" si="1"/>
        <v>249542.1</v>
      </c>
      <c r="G147" s="38"/>
    </row>
    <row r="148" spans="1:7" ht="15.75">
      <c r="A148" s="59">
        <v>3.2</v>
      </c>
      <c r="B148" s="60" t="s">
        <v>157</v>
      </c>
      <c r="C148" s="35" t="s">
        <v>153</v>
      </c>
      <c r="D148" s="36">
        <v>35.630000000000003</v>
      </c>
      <c r="E148" s="66">
        <v>4818.3599999999997</v>
      </c>
      <c r="F148" s="41">
        <f t="shared" si="1"/>
        <v>171678.17</v>
      </c>
      <c r="G148" s="38">
        <f>SUM(F140:F148)</f>
        <v>25628185.859999999</v>
      </c>
    </row>
    <row r="149" spans="1:7" ht="15.75">
      <c r="A149" s="64"/>
      <c r="B149" s="40"/>
      <c r="C149" s="57"/>
      <c r="D149" s="36"/>
      <c r="E149" s="66"/>
      <c r="F149" s="37"/>
      <c r="G149" s="38" t="s">
        <v>162</v>
      </c>
    </row>
    <row r="150" spans="1:7" ht="15.75">
      <c r="A150" s="58">
        <v>3.11</v>
      </c>
      <c r="B150" s="32" t="s">
        <v>163</v>
      </c>
      <c r="C150" s="57"/>
      <c r="D150" s="36"/>
      <c r="E150" s="66"/>
      <c r="F150" s="37"/>
      <c r="G150" s="38"/>
    </row>
    <row r="151" spans="1:7" ht="15.75">
      <c r="A151" s="59">
        <v>3.12</v>
      </c>
      <c r="B151" s="60" t="s">
        <v>141</v>
      </c>
      <c r="C151" s="35" t="s">
        <v>142</v>
      </c>
      <c r="D151" s="36">
        <v>20</v>
      </c>
      <c r="E151" s="66">
        <v>887.67</v>
      </c>
      <c r="F151" s="41">
        <f t="shared" ref="F151:F217" si="2">D151*E151</f>
        <v>17753.400000000001</v>
      </c>
      <c r="G151" s="38"/>
    </row>
    <row r="152" spans="1:7" ht="30">
      <c r="A152" s="61">
        <v>3.13</v>
      </c>
      <c r="B152" s="40" t="s">
        <v>159</v>
      </c>
      <c r="C152" s="62" t="s">
        <v>144</v>
      </c>
      <c r="D152" s="63">
        <v>581.89</v>
      </c>
      <c r="E152" s="150">
        <v>9195.39</v>
      </c>
      <c r="F152" s="37">
        <f t="shared" si="2"/>
        <v>5350705.49</v>
      </c>
      <c r="G152" s="38"/>
    </row>
    <row r="153" spans="1:7" ht="30">
      <c r="A153" s="61">
        <v>3.14</v>
      </c>
      <c r="B153" s="40" t="s">
        <v>160</v>
      </c>
      <c r="C153" s="62" t="s">
        <v>146</v>
      </c>
      <c r="D153" s="63">
        <v>80</v>
      </c>
      <c r="E153" s="150">
        <v>676.07</v>
      </c>
      <c r="F153" s="37">
        <f t="shared" si="2"/>
        <v>54085.599999999999</v>
      </c>
      <c r="G153" s="38"/>
    </row>
    <row r="154" spans="1:7" ht="30">
      <c r="A154" s="61">
        <v>3.15</v>
      </c>
      <c r="B154" s="40" t="s">
        <v>147</v>
      </c>
      <c r="C154" s="62" t="s">
        <v>144</v>
      </c>
      <c r="D154" s="63">
        <v>720.43</v>
      </c>
      <c r="E154" s="150">
        <v>10983.2</v>
      </c>
      <c r="F154" s="37">
        <f t="shared" si="2"/>
        <v>7912626.7800000003</v>
      </c>
      <c r="G154" s="38"/>
    </row>
    <row r="155" spans="1:7" ht="15.75">
      <c r="A155" s="59">
        <v>3.16</v>
      </c>
      <c r="B155" s="60" t="s">
        <v>148</v>
      </c>
      <c r="C155" s="35" t="s">
        <v>144</v>
      </c>
      <c r="D155" s="36">
        <v>720.43</v>
      </c>
      <c r="E155" s="66">
        <v>1147.68</v>
      </c>
      <c r="F155" s="41">
        <f t="shared" si="2"/>
        <v>826823.1</v>
      </c>
      <c r="G155" s="38"/>
    </row>
    <row r="156" spans="1:7" ht="15.75">
      <c r="A156" s="59">
        <v>3.17</v>
      </c>
      <c r="B156" s="60" t="s">
        <v>149</v>
      </c>
      <c r="C156" s="35" t="s">
        <v>150</v>
      </c>
      <c r="D156" s="36">
        <v>1930.75</v>
      </c>
      <c r="E156" s="66">
        <v>4032</v>
      </c>
      <c r="F156" s="41">
        <f t="shared" si="2"/>
        <v>7784784</v>
      </c>
      <c r="G156" s="38"/>
    </row>
    <row r="157" spans="1:7" ht="30">
      <c r="A157" s="61">
        <v>3.18</v>
      </c>
      <c r="B157" s="40" t="s">
        <v>151</v>
      </c>
      <c r="C157" s="62" t="s">
        <v>150</v>
      </c>
      <c r="D157" s="63">
        <v>1930.75</v>
      </c>
      <c r="E157" s="150">
        <v>1688.56</v>
      </c>
      <c r="F157" s="37">
        <f t="shared" si="2"/>
        <v>3260187.22</v>
      </c>
      <c r="G157" s="38"/>
    </row>
    <row r="158" spans="1:7" ht="15.75">
      <c r="A158" s="59">
        <v>3.19</v>
      </c>
      <c r="B158" s="60" t="s">
        <v>152</v>
      </c>
      <c r="C158" s="35" t="s">
        <v>153</v>
      </c>
      <c r="D158" s="36">
        <v>872.83</v>
      </c>
      <c r="E158" s="66">
        <v>285.89999999999998</v>
      </c>
      <c r="F158" s="41">
        <f t="shared" si="2"/>
        <v>249542.1</v>
      </c>
      <c r="G158" s="38"/>
    </row>
    <row r="159" spans="1:7" ht="15.75">
      <c r="A159" s="59">
        <v>3.2</v>
      </c>
      <c r="B159" s="60" t="s">
        <v>157</v>
      </c>
      <c r="C159" s="35" t="s">
        <v>153</v>
      </c>
      <c r="D159" s="36">
        <v>35.630000000000003</v>
      </c>
      <c r="E159" s="66">
        <v>4818.3599999999997</v>
      </c>
      <c r="F159" s="41">
        <f t="shared" si="2"/>
        <v>171678.17</v>
      </c>
      <c r="G159" s="38">
        <f>SUM(F151:F159)</f>
        <v>25628185.859999999</v>
      </c>
    </row>
    <row r="160" spans="1:7" ht="15.75">
      <c r="A160" s="64"/>
      <c r="B160" s="40"/>
      <c r="C160" s="57"/>
      <c r="D160" s="36"/>
      <c r="E160" s="66"/>
      <c r="F160" s="37"/>
      <c r="G160" s="38"/>
    </row>
    <row r="161" spans="1:7" ht="15.75">
      <c r="A161" s="58">
        <v>3.11</v>
      </c>
      <c r="B161" s="32" t="s">
        <v>164</v>
      </c>
      <c r="C161" s="57"/>
      <c r="D161" s="36"/>
      <c r="E161" s="66"/>
      <c r="F161" s="37"/>
      <c r="G161" s="38"/>
    </row>
    <row r="162" spans="1:7" ht="15.75">
      <c r="A162" s="59">
        <v>3.12</v>
      </c>
      <c r="B162" s="60" t="s">
        <v>141</v>
      </c>
      <c r="C162" s="35" t="s">
        <v>142</v>
      </c>
      <c r="D162" s="36">
        <v>20</v>
      </c>
      <c r="E162" s="66">
        <v>887.67</v>
      </c>
      <c r="F162" s="41">
        <f t="shared" si="2"/>
        <v>17753.400000000001</v>
      </c>
      <c r="G162" s="38"/>
    </row>
    <row r="163" spans="1:7" ht="30">
      <c r="A163" s="61">
        <v>3.13</v>
      </c>
      <c r="B163" s="40" t="s">
        <v>159</v>
      </c>
      <c r="C163" s="62" t="s">
        <v>144</v>
      </c>
      <c r="D163" s="63">
        <v>581.89</v>
      </c>
      <c r="E163" s="150">
        <v>9195.39</v>
      </c>
      <c r="F163" s="37">
        <f t="shared" si="2"/>
        <v>5350705.49</v>
      </c>
      <c r="G163" s="38"/>
    </row>
    <row r="164" spans="1:7" ht="30">
      <c r="A164" s="61">
        <v>3.14</v>
      </c>
      <c r="B164" s="40" t="s">
        <v>160</v>
      </c>
      <c r="C164" s="62" t="s">
        <v>146</v>
      </c>
      <c r="D164" s="63">
        <v>80</v>
      </c>
      <c r="E164" s="150">
        <v>676.07</v>
      </c>
      <c r="F164" s="37">
        <f t="shared" si="2"/>
        <v>54085.599999999999</v>
      </c>
      <c r="G164" s="38"/>
    </row>
    <row r="165" spans="1:7" ht="30">
      <c r="A165" s="61">
        <v>3.15</v>
      </c>
      <c r="B165" s="40" t="s">
        <v>147</v>
      </c>
      <c r="C165" s="62" t="s">
        <v>144</v>
      </c>
      <c r="D165" s="63">
        <v>720.43</v>
      </c>
      <c r="E165" s="150">
        <v>10983.2</v>
      </c>
      <c r="F165" s="37">
        <f t="shared" si="2"/>
        <v>7912626.7800000003</v>
      </c>
      <c r="G165" s="38"/>
    </row>
    <row r="166" spans="1:7" ht="15.75">
      <c r="A166" s="59">
        <v>3.16</v>
      </c>
      <c r="B166" s="60" t="s">
        <v>148</v>
      </c>
      <c r="C166" s="35" t="s">
        <v>144</v>
      </c>
      <c r="D166" s="36">
        <v>720.43</v>
      </c>
      <c r="E166" s="66">
        <v>1147.68</v>
      </c>
      <c r="F166" s="41">
        <f t="shared" si="2"/>
        <v>826823.1</v>
      </c>
      <c r="G166" s="38"/>
    </row>
    <row r="167" spans="1:7" ht="15.75">
      <c r="A167" s="59">
        <v>3.17</v>
      </c>
      <c r="B167" s="60" t="s">
        <v>149</v>
      </c>
      <c r="C167" s="35" t="s">
        <v>150</v>
      </c>
      <c r="D167" s="36">
        <v>1930.75</v>
      </c>
      <c r="E167" s="66">
        <v>4032</v>
      </c>
      <c r="F167" s="41">
        <f t="shared" si="2"/>
        <v>7784784</v>
      </c>
      <c r="G167" s="38"/>
    </row>
    <row r="168" spans="1:7" ht="30">
      <c r="A168" s="61">
        <v>3.18</v>
      </c>
      <c r="B168" s="40" t="s">
        <v>151</v>
      </c>
      <c r="C168" s="62" t="s">
        <v>150</v>
      </c>
      <c r="D168" s="63">
        <v>1930.75</v>
      </c>
      <c r="E168" s="150">
        <v>1688.56</v>
      </c>
      <c r="F168" s="37">
        <f t="shared" si="2"/>
        <v>3260187.22</v>
      </c>
      <c r="G168" s="38"/>
    </row>
    <row r="169" spans="1:7" ht="15.75">
      <c r="A169" s="59">
        <v>3.19</v>
      </c>
      <c r="B169" s="60" t="s">
        <v>152</v>
      </c>
      <c r="C169" s="35" t="s">
        <v>153</v>
      </c>
      <c r="D169" s="36">
        <v>872.83</v>
      </c>
      <c r="E169" s="66">
        <v>285.89999999999998</v>
      </c>
      <c r="F169" s="41">
        <f t="shared" si="2"/>
        <v>249542.1</v>
      </c>
      <c r="G169" s="38"/>
    </row>
    <row r="170" spans="1:7" ht="15.75">
      <c r="A170" s="59">
        <v>3.2</v>
      </c>
      <c r="B170" s="60" t="s">
        <v>157</v>
      </c>
      <c r="C170" s="35" t="s">
        <v>153</v>
      </c>
      <c r="D170" s="36">
        <v>35.630000000000003</v>
      </c>
      <c r="E170" s="66">
        <v>4818.3599999999997</v>
      </c>
      <c r="F170" s="41">
        <f t="shared" si="2"/>
        <v>171678.17</v>
      </c>
      <c r="G170" s="38">
        <f>SUM(F162:F170)</f>
        <v>25628185.859999999</v>
      </c>
    </row>
    <row r="171" spans="1:7" ht="15.75">
      <c r="A171" s="64"/>
      <c r="B171" s="40"/>
      <c r="C171" s="57"/>
      <c r="D171" s="36"/>
      <c r="E171" s="66"/>
      <c r="F171" s="37"/>
      <c r="G171" s="38"/>
    </row>
    <row r="172" spans="1:7" ht="15.75">
      <c r="A172" s="51" t="s">
        <v>75</v>
      </c>
      <c r="B172" s="32" t="s">
        <v>165</v>
      </c>
      <c r="C172" s="32"/>
      <c r="D172" s="36"/>
      <c r="E172" s="66"/>
      <c r="F172" s="37"/>
      <c r="G172" s="38"/>
    </row>
    <row r="173" spans="1:7" ht="45">
      <c r="A173" s="59">
        <v>4.01</v>
      </c>
      <c r="B173" s="60" t="s">
        <v>166</v>
      </c>
      <c r="C173" s="30" t="s">
        <v>167</v>
      </c>
      <c r="D173" s="36">
        <v>7640</v>
      </c>
      <c r="E173" s="66">
        <v>725.14</v>
      </c>
      <c r="F173" s="65">
        <f t="shared" si="2"/>
        <v>5540069.5999999996</v>
      </c>
      <c r="G173" s="38">
        <f>SUM(F173)</f>
        <v>5540069.5999999996</v>
      </c>
    </row>
    <row r="174" spans="1:7" ht="15.75">
      <c r="A174" s="64"/>
      <c r="B174" s="40"/>
      <c r="C174" s="57"/>
      <c r="D174" s="36"/>
      <c r="E174" s="66"/>
      <c r="F174" s="37"/>
      <c r="G174" s="38"/>
    </row>
    <row r="175" spans="1:7" ht="31.5">
      <c r="A175" s="51" t="s">
        <v>81</v>
      </c>
      <c r="B175" s="29" t="s">
        <v>168</v>
      </c>
      <c r="C175" s="32"/>
      <c r="D175" s="36"/>
      <c r="E175" s="66"/>
      <c r="F175" s="37"/>
      <c r="G175" s="38"/>
    </row>
    <row r="176" spans="1:7" ht="15.75">
      <c r="A176" s="64">
        <v>5.01</v>
      </c>
      <c r="B176" s="40" t="s">
        <v>169</v>
      </c>
      <c r="C176" s="57" t="s">
        <v>144</v>
      </c>
      <c r="D176" s="36">
        <v>51.84</v>
      </c>
      <c r="E176" s="150">
        <v>9233.89</v>
      </c>
      <c r="F176" s="37">
        <f t="shared" si="2"/>
        <v>478684.86</v>
      </c>
      <c r="G176" s="38"/>
    </row>
    <row r="177" spans="1:7" ht="15.75">
      <c r="A177" s="64">
        <v>5.0199999999999996</v>
      </c>
      <c r="B177" s="40" t="s">
        <v>170</v>
      </c>
      <c r="C177" s="57" t="s">
        <v>144</v>
      </c>
      <c r="D177" s="36">
        <v>128.30000000000001</v>
      </c>
      <c r="E177" s="150">
        <v>9233.89</v>
      </c>
      <c r="F177" s="37">
        <f t="shared" si="2"/>
        <v>1184708.0900000001</v>
      </c>
      <c r="G177" s="38"/>
    </row>
    <row r="178" spans="1:7" ht="15.75">
      <c r="A178" s="64">
        <v>5.03</v>
      </c>
      <c r="B178" s="40" t="s">
        <v>171</v>
      </c>
      <c r="C178" s="57" t="s">
        <v>167</v>
      </c>
      <c r="D178" s="36">
        <v>26.4</v>
      </c>
      <c r="E178" s="150">
        <v>9233.89</v>
      </c>
      <c r="F178" s="37">
        <f t="shared" si="2"/>
        <v>243774.7</v>
      </c>
      <c r="G178" s="38">
        <f>SUM(F176:F178)</f>
        <v>1907167.65</v>
      </c>
    </row>
    <row r="179" spans="1:7" ht="15.75">
      <c r="A179" s="51"/>
      <c r="B179" s="32"/>
      <c r="C179" s="32"/>
      <c r="D179" s="36"/>
      <c r="E179" s="66"/>
      <c r="F179" s="37"/>
      <c r="G179" s="38"/>
    </row>
    <row r="180" spans="1:7" ht="15.75">
      <c r="A180" s="51" t="s">
        <v>172</v>
      </c>
      <c r="B180" s="32" t="s">
        <v>173</v>
      </c>
      <c r="C180" s="32"/>
      <c r="D180" s="36"/>
      <c r="E180" s="66"/>
      <c r="F180" s="37"/>
      <c r="G180" s="38"/>
    </row>
    <row r="181" spans="1:7" ht="15.75">
      <c r="A181" s="51">
        <v>6.01</v>
      </c>
      <c r="B181" s="32" t="s">
        <v>174</v>
      </c>
      <c r="C181" s="32"/>
      <c r="D181" s="36"/>
      <c r="E181" s="66"/>
      <c r="F181" s="37"/>
      <c r="G181" s="38"/>
    </row>
    <row r="182" spans="1:7" ht="15.75">
      <c r="A182" s="67" t="s">
        <v>175</v>
      </c>
      <c r="B182" s="157" t="s">
        <v>270</v>
      </c>
      <c r="C182" s="57" t="s">
        <v>144</v>
      </c>
      <c r="D182" s="36">
        <v>190.08</v>
      </c>
      <c r="E182" s="151">
        <v>21715.74</v>
      </c>
      <c r="F182" s="37">
        <f>D182*E182</f>
        <v>4127727.86</v>
      </c>
      <c r="G182" s="66"/>
    </row>
    <row r="183" spans="1:7" ht="15.75">
      <c r="A183" s="64" t="s">
        <v>176</v>
      </c>
      <c r="B183" s="40" t="s">
        <v>271</v>
      </c>
      <c r="C183" s="57" t="s">
        <v>144</v>
      </c>
      <c r="D183" s="36">
        <v>23.1</v>
      </c>
      <c r="E183" s="149">
        <v>29195.08</v>
      </c>
      <c r="F183" s="37">
        <f>D183*E183</f>
        <v>674406.35</v>
      </c>
      <c r="G183" s="38"/>
    </row>
    <row r="184" spans="1:7" ht="15.75">
      <c r="A184" s="64" t="s">
        <v>177</v>
      </c>
      <c r="B184" s="40" t="s">
        <v>272</v>
      </c>
      <c r="C184" s="57" t="s">
        <v>144</v>
      </c>
      <c r="D184" s="36">
        <v>15.68</v>
      </c>
      <c r="E184" s="149">
        <v>28728.29</v>
      </c>
      <c r="F184" s="37">
        <f>D184*E184</f>
        <v>450459.59</v>
      </c>
      <c r="G184" s="38"/>
    </row>
    <row r="185" spans="1:7" ht="15.75">
      <c r="A185" s="64" t="s">
        <v>178</v>
      </c>
      <c r="B185" s="157" t="s">
        <v>273</v>
      </c>
      <c r="C185" s="57" t="s">
        <v>144</v>
      </c>
      <c r="D185" s="36">
        <v>2.29</v>
      </c>
      <c r="E185" s="149">
        <v>28071.49</v>
      </c>
      <c r="F185" s="37">
        <f>D185*E185</f>
        <v>64283.71</v>
      </c>
      <c r="G185" s="38"/>
    </row>
    <row r="186" spans="1:7" ht="15.75">
      <c r="A186" s="64" t="s">
        <v>179</v>
      </c>
      <c r="B186" s="40" t="s">
        <v>274</v>
      </c>
      <c r="C186" s="57" t="s">
        <v>144</v>
      </c>
      <c r="D186" s="36">
        <v>20.02</v>
      </c>
      <c r="E186" s="149">
        <v>23647.79</v>
      </c>
      <c r="F186" s="37">
        <f>D186*E186</f>
        <v>473428.76</v>
      </c>
      <c r="G186" s="38">
        <f>SUM(F182:F186)</f>
        <v>5790306.2699999996</v>
      </c>
    </row>
    <row r="187" spans="1:7" ht="15.75">
      <c r="A187" s="64"/>
      <c r="B187" s="40"/>
      <c r="C187" s="57"/>
      <c r="D187" s="36"/>
      <c r="E187" s="149"/>
      <c r="F187" s="37"/>
      <c r="G187" s="38"/>
    </row>
    <row r="188" spans="1:7" ht="15.75">
      <c r="A188" s="69">
        <v>6.02</v>
      </c>
      <c r="B188" s="32" t="s">
        <v>180</v>
      </c>
      <c r="C188" s="68"/>
      <c r="D188" s="36"/>
      <c r="E188" s="66"/>
      <c r="F188" s="37"/>
      <c r="G188" s="66"/>
    </row>
    <row r="189" spans="1:7" ht="15.75">
      <c r="A189" s="67" t="s">
        <v>181</v>
      </c>
      <c r="B189" s="68" t="s">
        <v>270</v>
      </c>
      <c r="C189" s="57" t="s">
        <v>144</v>
      </c>
      <c r="D189" s="36">
        <v>190.08</v>
      </c>
      <c r="E189" s="151">
        <v>21715.74</v>
      </c>
      <c r="F189" s="37">
        <f t="shared" si="2"/>
        <v>4127727.86</v>
      </c>
      <c r="G189" s="66"/>
    </row>
    <row r="190" spans="1:7" ht="15.75">
      <c r="A190" s="67" t="s">
        <v>182</v>
      </c>
      <c r="B190" s="40" t="s">
        <v>271</v>
      </c>
      <c r="C190" s="57" t="s">
        <v>144</v>
      </c>
      <c r="D190" s="36">
        <v>23.1</v>
      </c>
      <c r="E190" s="151">
        <v>29195.08</v>
      </c>
      <c r="F190" s="37">
        <f t="shared" si="2"/>
        <v>674406.35</v>
      </c>
      <c r="G190" s="66"/>
    </row>
    <row r="191" spans="1:7" ht="15.75">
      <c r="A191" s="67" t="s">
        <v>183</v>
      </c>
      <c r="B191" s="40" t="s">
        <v>272</v>
      </c>
      <c r="C191" s="57" t="s">
        <v>144</v>
      </c>
      <c r="D191" s="36">
        <v>15.68</v>
      </c>
      <c r="E191" s="151">
        <v>28728.29</v>
      </c>
      <c r="F191" s="37">
        <f t="shared" si="2"/>
        <v>450459.59</v>
      </c>
      <c r="G191" s="66"/>
    </row>
    <row r="192" spans="1:7" ht="15.75">
      <c r="A192" s="67" t="s">
        <v>184</v>
      </c>
      <c r="B192" s="157" t="s">
        <v>273</v>
      </c>
      <c r="C192" s="57" t="s">
        <v>144</v>
      </c>
      <c r="D192" s="36">
        <v>2.29</v>
      </c>
      <c r="E192" s="151">
        <v>28071.49</v>
      </c>
      <c r="F192" s="37">
        <f t="shared" si="2"/>
        <v>64283.71</v>
      </c>
      <c r="G192" s="66"/>
    </row>
    <row r="193" spans="1:7" ht="15.75">
      <c r="A193" s="67" t="s">
        <v>185</v>
      </c>
      <c r="B193" s="40" t="s">
        <v>274</v>
      </c>
      <c r="C193" s="57" t="s">
        <v>144</v>
      </c>
      <c r="D193" s="36">
        <v>20.02</v>
      </c>
      <c r="E193" s="151">
        <v>23647.79</v>
      </c>
      <c r="F193" s="37">
        <f t="shared" si="2"/>
        <v>473428.76</v>
      </c>
      <c r="G193" s="66">
        <f>SUM(F189:F193)</f>
        <v>5790306.2699999996</v>
      </c>
    </row>
    <row r="194" spans="1:7" ht="15.75">
      <c r="A194" s="51"/>
      <c r="B194" s="32"/>
      <c r="C194" s="32"/>
      <c r="D194" s="36"/>
      <c r="E194" s="66"/>
      <c r="F194" s="37"/>
      <c r="G194" s="38"/>
    </row>
    <row r="195" spans="1:7" ht="15.75">
      <c r="A195" s="69">
        <v>6.03</v>
      </c>
      <c r="B195" s="32" t="s">
        <v>186</v>
      </c>
      <c r="C195" s="32"/>
      <c r="D195" s="70"/>
      <c r="E195" s="38"/>
      <c r="F195" s="71"/>
      <c r="G195" s="38"/>
    </row>
    <row r="196" spans="1:7" ht="15.75">
      <c r="A196" s="67" t="s">
        <v>187</v>
      </c>
      <c r="B196" s="158" t="s">
        <v>275</v>
      </c>
      <c r="C196" s="57" t="s">
        <v>144</v>
      </c>
      <c r="D196" s="36">
        <v>354.82</v>
      </c>
      <c r="E196" s="151">
        <v>22389.33</v>
      </c>
      <c r="F196" s="37">
        <f t="shared" si="2"/>
        <v>7944182.0700000003</v>
      </c>
      <c r="G196" s="66"/>
    </row>
    <row r="197" spans="1:7" ht="15.75">
      <c r="A197" s="67" t="s">
        <v>188</v>
      </c>
      <c r="B197" s="40" t="s">
        <v>276</v>
      </c>
      <c r="C197" s="57" t="s">
        <v>144</v>
      </c>
      <c r="D197" s="36">
        <v>165.24</v>
      </c>
      <c r="E197" s="151">
        <v>38769.339999999997</v>
      </c>
      <c r="F197" s="37">
        <f t="shared" si="2"/>
        <v>6406245.7400000002</v>
      </c>
      <c r="G197" s="66"/>
    </row>
    <row r="198" spans="1:7" ht="15.75">
      <c r="A198" s="67" t="s">
        <v>189</v>
      </c>
      <c r="B198" s="157" t="s">
        <v>277</v>
      </c>
      <c r="C198" s="57" t="s">
        <v>144</v>
      </c>
      <c r="D198" s="36">
        <f>136.12+3.07</f>
        <v>139.19</v>
      </c>
      <c r="E198" s="151">
        <v>35549.15</v>
      </c>
      <c r="F198" s="37">
        <f t="shared" si="2"/>
        <v>4948086.1900000004</v>
      </c>
      <c r="G198" s="66">
        <f>SUM(F196:F198)</f>
        <v>19298514</v>
      </c>
    </row>
    <row r="199" spans="1:7" ht="15.75">
      <c r="A199" s="51"/>
      <c r="B199" s="32"/>
      <c r="C199" s="32"/>
      <c r="D199" s="36"/>
      <c r="E199" s="66"/>
      <c r="F199" s="37"/>
      <c r="G199" s="38"/>
    </row>
    <row r="200" spans="1:7" ht="15.75">
      <c r="A200" s="69">
        <v>6.04</v>
      </c>
      <c r="B200" s="32" t="s">
        <v>190</v>
      </c>
      <c r="C200" s="32"/>
      <c r="D200" s="36"/>
      <c r="E200" s="66"/>
      <c r="F200" s="37"/>
      <c r="G200" s="38"/>
    </row>
    <row r="201" spans="1:7" ht="15.75">
      <c r="A201" s="67" t="s">
        <v>191</v>
      </c>
      <c r="B201" s="158" t="s">
        <v>275</v>
      </c>
      <c r="C201" s="57" t="s">
        <v>144</v>
      </c>
      <c r="D201" s="36">
        <v>354.82</v>
      </c>
      <c r="E201" s="151">
        <v>22389.33</v>
      </c>
      <c r="F201" s="37">
        <f t="shared" si="2"/>
        <v>7944182.0700000003</v>
      </c>
      <c r="G201" s="66"/>
    </row>
    <row r="202" spans="1:7" ht="15.75">
      <c r="A202" s="67" t="s">
        <v>192</v>
      </c>
      <c r="B202" s="40" t="s">
        <v>276</v>
      </c>
      <c r="C202" s="57" t="s">
        <v>144</v>
      </c>
      <c r="D202" s="36">
        <v>193.12</v>
      </c>
      <c r="E202" s="151">
        <v>38769.339999999997</v>
      </c>
      <c r="F202" s="37">
        <f t="shared" si="2"/>
        <v>7487134.9400000004</v>
      </c>
      <c r="G202" s="38"/>
    </row>
    <row r="203" spans="1:7" ht="15.75">
      <c r="A203" s="67" t="s">
        <v>193</v>
      </c>
      <c r="B203" s="157" t="s">
        <v>277</v>
      </c>
      <c r="C203" s="57" t="s">
        <v>144</v>
      </c>
      <c r="D203" s="36">
        <f>216.68+3.07</f>
        <v>219.75</v>
      </c>
      <c r="E203" s="151">
        <v>35549.15</v>
      </c>
      <c r="F203" s="37">
        <f t="shared" si="2"/>
        <v>7811925.71</v>
      </c>
      <c r="G203" s="38">
        <f>SUM(F201:F203)</f>
        <v>23243242.719999999</v>
      </c>
    </row>
    <row r="204" spans="1:7" ht="15.75">
      <c r="A204" s="67"/>
      <c r="B204" s="40"/>
      <c r="C204" s="57"/>
      <c r="D204" s="36"/>
      <c r="E204" s="151"/>
      <c r="F204" s="37"/>
      <c r="G204" s="38"/>
    </row>
    <row r="205" spans="1:7" ht="15.75">
      <c r="A205" s="67"/>
      <c r="B205" s="40"/>
      <c r="C205" s="57"/>
      <c r="D205" s="36"/>
      <c r="E205" s="151"/>
      <c r="F205" s="37"/>
      <c r="G205" s="38"/>
    </row>
    <row r="206" spans="1:7" ht="15.75">
      <c r="A206" s="69">
        <v>6.05</v>
      </c>
      <c r="B206" s="32" t="s">
        <v>194</v>
      </c>
      <c r="C206" s="32"/>
      <c r="D206" s="36"/>
      <c r="E206" s="66"/>
      <c r="F206" s="37"/>
      <c r="G206" s="38"/>
    </row>
    <row r="207" spans="1:7" ht="15.75">
      <c r="A207" s="67" t="s">
        <v>195</v>
      </c>
      <c r="B207" s="158" t="s">
        <v>275</v>
      </c>
      <c r="C207" s="57" t="s">
        <v>144</v>
      </c>
      <c r="D207" s="36">
        <v>354.82</v>
      </c>
      <c r="E207" s="151">
        <v>22389.33</v>
      </c>
      <c r="F207" s="37">
        <f t="shared" si="2"/>
        <v>7944182.0700000003</v>
      </c>
      <c r="G207" s="66"/>
    </row>
    <row r="208" spans="1:7" ht="15.75">
      <c r="A208" s="64" t="s">
        <v>196</v>
      </c>
      <c r="B208" s="40" t="s">
        <v>276</v>
      </c>
      <c r="C208" s="57" t="s">
        <v>144</v>
      </c>
      <c r="D208" s="36">
        <v>187.2</v>
      </c>
      <c r="E208" s="149">
        <v>38769.339999999997</v>
      </c>
      <c r="F208" s="37">
        <f t="shared" si="2"/>
        <v>7257620.4500000002</v>
      </c>
      <c r="G208" s="38"/>
    </row>
    <row r="209" spans="1:7" ht="15.75">
      <c r="A209" s="64" t="s">
        <v>197</v>
      </c>
      <c r="B209" s="157" t="s">
        <v>277</v>
      </c>
      <c r="C209" s="57" t="s">
        <v>144</v>
      </c>
      <c r="D209" s="36">
        <f>216.68+3.07</f>
        <v>219.75</v>
      </c>
      <c r="E209" s="149">
        <v>35549.15</v>
      </c>
      <c r="F209" s="37">
        <f t="shared" si="2"/>
        <v>7811925.71</v>
      </c>
      <c r="G209" s="38">
        <f>SUM(F207:F209)</f>
        <v>23013728.23</v>
      </c>
    </row>
    <row r="210" spans="1:7" ht="15.75">
      <c r="A210" s="64"/>
      <c r="B210" s="40"/>
      <c r="C210" s="57"/>
      <c r="D210" s="36"/>
      <c r="E210" s="149"/>
      <c r="F210" s="37"/>
      <c r="G210" s="38"/>
    </row>
    <row r="211" spans="1:7" ht="15.75">
      <c r="A211" s="69">
        <v>6.06</v>
      </c>
      <c r="B211" s="32" t="s">
        <v>198</v>
      </c>
      <c r="C211" s="32"/>
      <c r="D211" s="36"/>
      <c r="E211" s="66"/>
      <c r="F211" s="37"/>
      <c r="G211" s="38"/>
    </row>
    <row r="212" spans="1:7" ht="15.75">
      <c r="A212" s="67" t="s">
        <v>199</v>
      </c>
      <c r="B212" s="158" t="s">
        <v>275</v>
      </c>
      <c r="C212" s="57" t="s">
        <v>144</v>
      </c>
      <c r="D212" s="36">
        <v>354.82</v>
      </c>
      <c r="E212" s="151">
        <v>22389.33</v>
      </c>
      <c r="F212" s="37">
        <f t="shared" si="2"/>
        <v>7944182.0700000003</v>
      </c>
      <c r="G212" s="66"/>
    </row>
    <row r="213" spans="1:7" ht="15.75">
      <c r="A213" s="67" t="s">
        <v>200</v>
      </c>
      <c r="B213" s="40" t="s">
        <v>276</v>
      </c>
      <c r="C213" s="57" t="s">
        <v>144</v>
      </c>
      <c r="D213" s="36">
        <v>154.4</v>
      </c>
      <c r="E213" s="151">
        <v>38769.339999999997</v>
      </c>
      <c r="F213" s="37">
        <f t="shared" si="2"/>
        <v>5985986.0999999996</v>
      </c>
      <c r="G213" s="38"/>
    </row>
    <row r="214" spans="1:7" ht="15.75">
      <c r="A214" s="67" t="s">
        <v>201</v>
      </c>
      <c r="B214" s="157" t="s">
        <v>277</v>
      </c>
      <c r="C214" s="57" t="s">
        <v>144</v>
      </c>
      <c r="D214" s="36">
        <f>136.12+3.07</f>
        <v>139.19</v>
      </c>
      <c r="E214" s="151">
        <v>35549.15</v>
      </c>
      <c r="F214" s="37">
        <f t="shared" si="2"/>
        <v>4948086.1900000004</v>
      </c>
      <c r="G214" s="38">
        <f>SUM(F212:F214)</f>
        <v>18878254.359999999</v>
      </c>
    </row>
    <row r="215" spans="1:7" ht="15.75">
      <c r="A215" s="64"/>
      <c r="B215" s="40"/>
      <c r="C215" s="57"/>
      <c r="D215" s="36"/>
      <c r="E215" s="66"/>
      <c r="F215" s="37"/>
      <c r="G215" s="38"/>
    </row>
    <row r="216" spans="1:7" ht="15.75">
      <c r="A216" s="51" t="s">
        <v>92</v>
      </c>
      <c r="B216" s="32" t="s">
        <v>202</v>
      </c>
      <c r="C216" s="32"/>
      <c r="D216" s="36"/>
      <c r="E216" s="66"/>
      <c r="F216" s="37"/>
      <c r="G216" s="38"/>
    </row>
    <row r="217" spans="1:7" ht="30">
      <c r="A217" s="72">
        <v>7.01</v>
      </c>
      <c r="B217" s="40" t="s">
        <v>278</v>
      </c>
      <c r="C217" s="35" t="s">
        <v>144</v>
      </c>
      <c r="D217" s="36">
        <v>348.03</v>
      </c>
      <c r="E217" s="152">
        <v>81492.3</v>
      </c>
      <c r="F217" s="41">
        <f t="shared" si="2"/>
        <v>28361765.170000002</v>
      </c>
      <c r="G217" s="38"/>
    </row>
    <row r="218" spans="1:7" ht="15.75">
      <c r="A218" s="59">
        <v>7.02</v>
      </c>
      <c r="B218" s="60" t="s">
        <v>203</v>
      </c>
      <c r="C218" s="35" t="s">
        <v>204</v>
      </c>
      <c r="D218" s="36">
        <v>870.07</v>
      </c>
      <c r="E218" s="153">
        <v>5522.11</v>
      </c>
      <c r="F218" s="41">
        <f t="shared" ref="F218:F247" si="3">D218*E218</f>
        <v>4804622.25</v>
      </c>
      <c r="G218" s="38"/>
    </row>
    <row r="219" spans="1:7" ht="15.75">
      <c r="A219" s="59">
        <v>7.03</v>
      </c>
      <c r="B219" s="34" t="s">
        <v>284</v>
      </c>
      <c r="C219" s="35" t="s">
        <v>204</v>
      </c>
      <c r="D219" s="36">
        <v>870.07</v>
      </c>
      <c r="E219" s="152">
        <v>228.57</v>
      </c>
      <c r="F219" s="41">
        <f t="shared" si="3"/>
        <v>198871.9</v>
      </c>
      <c r="G219" s="38"/>
    </row>
    <row r="220" spans="1:7" ht="30">
      <c r="A220" s="59">
        <v>7.04</v>
      </c>
      <c r="B220" s="40" t="s">
        <v>279</v>
      </c>
      <c r="C220" s="35" t="s">
        <v>144</v>
      </c>
      <c r="D220" s="36">
        <v>394.21</v>
      </c>
      <c r="E220" s="153">
        <v>81492.3</v>
      </c>
      <c r="F220" s="41">
        <f t="shared" si="3"/>
        <v>32125079.579999998</v>
      </c>
      <c r="G220" s="38"/>
    </row>
    <row r="221" spans="1:7" ht="15.75">
      <c r="A221" s="59">
        <v>7.05</v>
      </c>
      <c r="B221" s="60" t="s">
        <v>205</v>
      </c>
      <c r="C221" s="35" t="s">
        <v>204</v>
      </c>
      <c r="D221" s="36">
        <v>985.52</v>
      </c>
      <c r="E221" s="153">
        <v>5522.11</v>
      </c>
      <c r="F221" s="41">
        <f t="shared" si="3"/>
        <v>5442149.8499999996</v>
      </c>
      <c r="G221" s="38"/>
    </row>
    <row r="222" spans="1:7" ht="15.75">
      <c r="A222" s="59">
        <v>7.06</v>
      </c>
      <c r="B222" s="34" t="s">
        <v>206</v>
      </c>
      <c r="C222" s="35" t="s">
        <v>204</v>
      </c>
      <c r="D222" s="36">
        <v>985.52</v>
      </c>
      <c r="E222" s="153">
        <v>228.57</v>
      </c>
      <c r="F222" s="41">
        <f t="shared" si="3"/>
        <v>225260.31</v>
      </c>
      <c r="G222" s="38">
        <f>SUM(F217:F222)</f>
        <v>71157749.060000002</v>
      </c>
    </row>
    <row r="223" spans="1:7" ht="15.75">
      <c r="A223" s="64"/>
      <c r="B223" s="40"/>
      <c r="C223" s="57"/>
      <c r="D223" s="36"/>
      <c r="E223" s="66"/>
      <c r="F223" s="37"/>
      <c r="G223" s="38"/>
    </row>
    <row r="224" spans="1:7" ht="15.75">
      <c r="A224" s="51" t="s">
        <v>207</v>
      </c>
      <c r="B224" s="32" t="s">
        <v>208</v>
      </c>
      <c r="C224" s="32"/>
      <c r="D224" s="36"/>
      <c r="E224" s="66"/>
      <c r="F224" s="37"/>
      <c r="G224" s="38"/>
    </row>
    <row r="225" spans="1:7" ht="30">
      <c r="A225" s="64">
        <v>8.01</v>
      </c>
      <c r="B225" s="40" t="s">
        <v>280</v>
      </c>
      <c r="C225" s="57" t="s">
        <v>144</v>
      </c>
      <c r="D225" s="36">
        <v>74.099999999999994</v>
      </c>
      <c r="E225" s="149">
        <v>43916.25</v>
      </c>
      <c r="F225" s="37">
        <f t="shared" si="3"/>
        <v>3254194.13</v>
      </c>
      <c r="G225" s="38"/>
    </row>
    <row r="226" spans="1:7" ht="15.75">
      <c r="A226" s="64">
        <v>8.02</v>
      </c>
      <c r="B226" s="40" t="s">
        <v>281</v>
      </c>
      <c r="C226" s="57" t="s">
        <v>144</v>
      </c>
      <c r="D226" s="36">
        <v>953.65</v>
      </c>
      <c r="E226" s="149">
        <v>20288.060000000001</v>
      </c>
      <c r="F226" s="37">
        <f>D226*E226</f>
        <v>19347708.420000002</v>
      </c>
      <c r="G226" s="38"/>
    </row>
    <row r="227" spans="1:7" ht="30">
      <c r="A227" s="64">
        <v>8.0299999999999994</v>
      </c>
      <c r="B227" s="40" t="s">
        <v>282</v>
      </c>
      <c r="C227" s="57" t="s">
        <v>144</v>
      </c>
      <c r="D227" s="36">
        <v>190.94</v>
      </c>
      <c r="E227" s="149">
        <v>35933.74</v>
      </c>
      <c r="F227" s="37">
        <f t="shared" si="3"/>
        <v>6861188.3200000003</v>
      </c>
      <c r="G227" s="38"/>
    </row>
    <row r="228" spans="1:7" ht="30">
      <c r="A228" s="64">
        <v>8.0399999999999991</v>
      </c>
      <c r="B228" s="40" t="s">
        <v>283</v>
      </c>
      <c r="C228" s="57" t="s">
        <v>144</v>
      </c>
      <c r="D228" s="36">
        <v>121.29</v>
      </c>
      <c r="E228" s="149">
        <v>19352.689999999999</v>
      </c>
      <c r="F228" s="37">
        <f t="shared" si="3"/>
        <v>2347287.77</v>
      </c>
      <c r="G228" s="38">
        <f>SUM(F225:F228)</f>
        <v>31810378.640000001</v>
      </c>
    </row>
    <row r="229" spans="1:7" ht="15.75">
      <c r="A229" s="64"/>
      <c r="B229" s="40"/>
      <c r="C229" s="57"/>
      <c r="D229" s="36"/>
      <c r="E229" s="66"/>
      <c r="F229" s="37"/>
      <c r="G229" s="38"/>
    </row>
    <row r="230" spans="1:7" ht="15.75">
      <c r="A230" s="51" t="s">
        <v>209</v>
      </c>
      <c r="B230" s="32" t="s">
        <v>210</v>
      </c>
      <c r="C230" s="32"/>
      <c r="D230" s="36"/>
      <c r="E230" s="66"/>
      <c r="F230" s="37"/>
      <c r="G230" s="38"/>
    </row>
    <row r="231" spans="1:7" ht="30">
      <c r="A231" s="64">
        <v>9.01</v>
      </c>
      <c r="B231" s="40" t="s">
        <v>211</v>
      </c>
      <c r="C231" s="62" t="s">
        <v>142</v>
      </c>
      <c r="D231" s="63">
        <v>96</v>
      </c>
      <c r="E231" s="154">
        <v>35032.17</v>
      </c>
      <c r="F231" s="37">
        <f>D231*E231</f>
        <v>3363088.32</v>
      </c>
      <c r="G231" s="73"/>
    </row>
    <row r="232" spans="1:7" ht="30">
      <c r="A232" s="64">
        <v>9.02</v>
      </c>
      <c r="B232" s="40" t="s">
        <v>212</v>
      </c>
      <c r="C232" s="62" t="s">
        <v>142</v>
      </c>
      <c r="D232" s="63">
        <v>24</v>
      </c>
      <c r="E232" s="154">
        <v>112149.89</v>
      </c>
      <c r="F232" s="37">
        <f t="shared" si="3"/>
        <v>2691597.36</v>
      </c>
      <c r="G232" s="73"/>
    </row>
    <row r="233" spans="1:7" ht="30">
      <c r="A233" s="64">
        <v>9.0299999999999994</v>
      </c>
      <c r="B233" s="40" t="s">
        <v>213</v>
      </c>
      <c r="C233" s="62" t="s">
        <v>144</v>
      </c>
      <c r="D233" s="63">
        <v>5.76</v>
      </c>
      <c r="E233" s="150">
        <v>93227</v>
      </c>
      <c r="F233" s="37">
        <f t="shared" si="3"/>
        <v>536987.52</v>
      </c>
      <c r="G233" s="73">
        <f>SUM(F231:F233)</f>
        <v>6591673.2000000002</v>
      </c>
    </row>
    <row r="234" spans="1:7" ht="15.75">
      <c r="A234" s="64"/>
      <c r="B234" s="40"/>
      <c r="C234" s="57"/>
      <c r="D234" s="36"/>
      <c r="E234" s="66"/>
      <c r="F234" s="37"/>
      <c r="G234" s="38"/>
    </row>
    <row r="235" spans="1:7" ht="15.75">
      <c r="A235" s="51" t="s">
        <v>214</v>
      </c>
      <c r="B235" s="32" t="s">
        <v>215</v>
      </c>
      <c r="C235" s="32"/>
      <c r="D235" s="36"/>
      <c r="E235" s="66"/>
      <c r="F235" s="37"/>
      <c r="G235" s="38"/>
    </row>
    <row r="236" spans="1:7" ht="15.75">
      <c r="A236" s="64">
        <v>10.01</v>
      </c>
      <c r="B236" s="40" t="s">
        <v>216</v>
      </c>
      <c r="C236" s="57" t="s">
        <v>217</v>
      </c>
      <c r="D236" s="36">
        <v>779565.45</v>
      </c>
      <c r="E236" s="66">
        <v>320.42</v>
      </c>
      <c r="F236" s="37">
        <f t="shared" si="3"/>
        <v>249788361.49000001</v>
      </c>
      <c r="G236" s="38"/>
    </row>
    <row r="237" spans="1:7" ht="15.75">
      <c r="A237" s="64">
        <v>10.02</v>
      </c>
      <c r="B237" s="40" t="s">
        <v>218</v>
      </c>
      <c r="C237" s="57" t="s">
        <v>219</v>
      </c>
      <c r="D237" s="36">
        <v>22954.400000000001</v>
      </c>
      <c r="E237" s="66">
        <v>145.38</v>
      </c>
      <c r="F237" s="37">
        <f t="shared" si="3"/>
        <v>3337110.67</v>
      </c>
      <c r="G237" s="38"/>
    </row>
    <row r="238" spans="1:7" ht="15.75">
      <c r="A238" s="64">
        <v>10.029999999999999</v>
      </c>
      <c r="B238" s="40" t="s">
        <v>220</v>
      </c>
      <c r="C238" s="57" t="s">
        <v>219</v>
      </c>
      <c r="D238" s="36">
        <v>40392</v>
      </c>
      <c r="E238" s="66">
        <v>145.38</v>
      </c>
      <c r="F238" s="37">
        <f t="shared" si="3"/>
        <v>5872188.96</v>
      </c>
      <c r="G238" s="38"/>
    </row>
    <row r="239" spans="1:7" ht="15.75">
      <c r="A239" s="64">
        <v>10.039999999999999</v>
      </c>
      <c r="B239" s="40" t="s">
        <v>221</v>
      </c>
      <c r="C239" s="57" t="s">
        <v>219</v>
      </c>
      <c r="D239" s="36">
        <v>65395.96</v>
      </c>
      <c r="E239" s="66">
        <v>145.38</v>
      </c>
      <c r="F239" s="37">
        <f t="shared" si="3"/>
        <v>9507264.6600000001</v>
      </c>
      <c r="G239" s="38"/>
    </row>
    <row r="240" spans="1:7" ht="15.75">
      <c r="A240" s="64">
        <v>10.050000000000001</v>
      </c>
      <c r="B240" s="40" t="s">
        <v>222</v>
      </c>
      <c r="C240" s="57" t="s">
        <v>219</v>
      </c>
      <c r="D240" s="36">
        <v>14025</v>
      </c>
      <c r="E240" s="66">
        <v>145.38</v>
      </c>
      <c r="F240" s="37">
        <f t="shared" si="3"/>
        <v>2038954.5</v>
      </c>
      <c r="G240" s="38">
        <f>SUM(F236:F240)</f>
        <v>270543880.27999997</v>
      </c>
    </row>
    <row r="241" spans="1:7" ht="15.75">
      <c r="A241" s="64"/>
      <c r="B241" s="40"/>
      <c r="C241" s="57"/>
      <c r="D241" s="36"/>
      <c r="E241" s="66"/>
      <c r="F241" s="37"/>
      <c r="G241" s="38"/>
    </row>
    <row r="242" spans="1:7" ht="15.75">
      <c r="A242" s="51" t="s">
        <v>223</v>
      </c>
      <c r="B242" s="32" t="s">
        <v>224</v>
      </c>
      <c r="C242" s="32"/>
      <c r="D242" s="36"/>
      <c r="E242" s="66"/>
      <c r="F242" s="37"/>
      <c r="G242" s="38"/>
    </row>
    <row r="243" spans="1:7" ht="31.5">
      <c r="A243" s="59">
        <v>11.01</v>
      </c>
      <c r="B243" s="74" t="s">
        <v>225</v>
      </c>
      <c r="C243" s="35" t="s">
        <v>142</v>
      </c>
      <c r="D243" s="36">
        <v>108</v>
      </c>
      <c r="E243" s="153">
        <v>8327.25</v>
      </c>
      <c r="F243" s="41">
        <f t="shared" si="3"/>
        <v>899343</v>
      </c>
      <c r="G243" s="38"/>
    </row>
    <row r="244" spans="1:7" ht="31.5">
      <c r="A244" s="59">
        <v>11.02</v>
      </c>
      <c r="B244" s="74" t="s">
        <v>226</v>
      </c>
      <c r="C244" s="35" t="s">
        <v>142</v>
      </c>
      <c r="D244" s="36">
        <v>6</v>
      </c>
      <c r="E244" s="153">
        <v>111779.01</v>
      </c>
      <c r="F244" s="41">
        <f t="shared" si="3"/>
        <v>670674.06000000006</v>
      </c>
      <c r="G244" s="38"/>
    </row>
    <row r="245" spans="1:7" ht="15.75">
      <c r="A245" s="64">
        <v>11.03</v>
      </c>
      <c r="B245" s="40" t="s">
        <v>227</v>
      </c>
      <c r="C245" s="57" t="s">
        <v>142</v>
      </c>
      <c r="D245" s="36">
        <v>172</v>
      </c>
      <c r="E245" s="155">
        <v>905.91</v>
      </c>
      <c r="F245" s="37">
        <f t="shared" si="3"/>
        <v>155816.51999999999</v>
      </c>
      <c r="G245" s="38"/>
    </row>
    <row r="246" spans="1:7" ht="15.75">
      <c r="A246" s="64">
        <v>11.04</v>
      </c>
      <c r="B246" s="40" t="s">
        <v>228</v>
      </c>
      <c r="C246" s="57" t="s">
        <v>167</v>
      </c>
      <c r="D246" s="36">
        <v>11047.6</v>
      </c>
      <c r="E246" s="155">
        <v>154.69999999999999</v>
      </c>
      <c r="F246" s="37">
        <f t="shared" si="3"/>
        <v>1709063.72</v>
      </c>
      <c r="G246" s="38"/>
    </row>
    <row r="247" spans="1:7" ht="15.75">
      <c r="A247" s="64">
        <v>11.05</v>
      </c>
      <c r="B247" s="40" t="s">
        <v>229</v>
      </c>
      <c r="C247" s="57" t="s">
        <v>167</v>
      </c>
      <c r="D247" s="36">
        <v>1615.68</v>
      </c>
      <c r="E247" s="149">
        <v>268.82</v>
      </c>
      <c r="F247" s="37">
        <f t="shared" si="3"/>
        <v>434327.1</v>
      </c>
      <c r="G247" s="38">
        <f>SUM(F243:F247)</f>
        <v>3869224.4</v>
      </c>
    </row>
    <row r="248" spans="1:7" ht="16.5" thickBot="1">
      <c r="A248" s="64"/>
      <c r="B248" s="40"/>
      <c r="C248" s="57"/>
      <c r="D248" s="36"/>
      <c r="E248" s="66"/>
      <c r="F248" s="37"/>
      <c r="G248" s="38"/>
    </row>
    <row r="249" spans="1:7" ht="16.5" thickBot="1">
      <c r="A249" s="75"/>
      <c r="B249" s="76"/>
      <c r="C249" s="77" t="s">
        <v>230</v>
      </c>
      <c r="D249" s="78"/>
      <c r="E249" s="79"/>
      <c r="F249" s="80" t="s">
        <v>231</v>
      </c>
      <c r="G249" s="81">
        <f>SUM(G18:G247)</f>
        <v>713489826.30999994</v>
      </c>
    </row>
    <row r="250" spans="1:7" ht="15.75">
      <c r="A250" s="82"/>
      <c r="B250" s="76"/>
      <c r="C250" s="83" t="s">
        <v>232</v>
      </c>
      <c r="D250" s="84"/>
      <c r="E250" s="85"/>
      <c r="F250" s="86">
        <v>0.1</v>
      </c>
      <c r="G250" s="87">
        <f>G249*F250</f>
        <v>71348982.629999995</v>
      </c>
    </row>
    <row r="251" spans="1:7" ht="15.75">
      <c r="A251" s="82"/>
      <c r="B251" s="76"/>
      <c r="C251" s="83" t="s">
        <v>233</v>
      </c>
      <c r="D251" s="84"/>
      <c r="E251" s="85"/>
      <c r="F251" s="86">
        <v>0.18</v>
      </c>
      <c r="G251" s="87">
        <f>G250*F251</f>
        <v>12842816.869999999</v>
      </c>
    </row>
    <row r="252" spans="1:7" ht="15.75">
      <c r="A252" s="82"/>
      <c r="B252" s="76"/>
      <c r="C252" s="83" t="s">
        <v>234</v>
      </c>
      <c r="D252" s="84"/>
      <c r="E252" s="85"/>
      <c r="F252" s="86">
        <v>0.03</v>
      </c>
      <c r="G252" s="87">
        <f>G249*F252</f>
        <v>21404694.789999999</v>
      </c>
    </row>
    <row r="253" spans="1:7" ht="15.75">
      <c r="A253" s="82"/>
      <c r="B253" s="76"/>
      <c r="C253" s="83" t="s">
        <v>235</v>
      </c>
      <c r="D253" s="84"/>
      <c r="E253" s="85"/>
      <c r="F253" s="86">
        <v>4.4999999999999998E-2</v>
      </c>
      <c r="G253" s="87">
        <f>G249*F253</f>
        <v>32107042.18</v>
      </c>
    </row>
    <row r="254" spans="1:7" ht="15.75">
      <c r="A254" s="82"/>
      <c r="B254" s="76"/>
      <c r="C254" s="83" t="s">
        <v>236</v>
      </c>
      <c r="D254" s="84"/>
      <c r="E254" s="85"/>
      <c r="F254" s="86">
        <v>0.05</v>
      </c>
      <c r="G254" s="87">
        <f>G249*F254</f>
        <v>35674491.32</v>
      </c>
    </row>
    <row r="255" spans="1:7" ht="15.75">
      <c r="A255" s="82"/>
      <c r="B255" s="76"/>
      <c r="C255" s="83" t="s">
        <v>237</v>
      </c>
      <c r="D255" s="84"/>
      <c r="E255" s="85"/>
      <c r="F255" s="86">
        <v>0.05</v>
      </c>
      <c r="G255" s="87">
        <f>G249*F255</f>
        <v>35674491.32</v>
      </c>
    </row>
    <row r="256" spans="1:7" ht="15.75">
      <c r="A256" s="82"/>
      <c r="B256" s="76"/>
      <c r="C256" s="83" t="s">
        <v>238</v>
      </c>
      <c r="D256" s="84"/>
      <c r="E256" s="85"/>
      <c r="F256" s="86">
        <v>0.01</v>
      </c>
      <c r="G256" s="87">
        <f>G249*F256</f>
        <v>7134898.2599999998</v>
      </c>
    </row>
    <row r="257" spans="1:7" ht="15.75">
      <c r="A257" s="82"/>
      <c r="B257" s="88"/>
      <c r="C257" s="83" t="s">
        <v>239</v>
      </c>
      <c r="D257" s="84"/>
      <c r="E257" s="85"/>
      <c r="F257" s="86">
        <f>1/1000</f>
        <v>1E-3</v>
      </c>
      <c r="G257" s="87">
        <f>G249*F257</f>
        <v>713489.83</v>
      </c>
    </row>
    <row r="258" spans="1:7" ht="15.75">
      <c r="A258" s="82"/>
      <c r="B258" s="76"/>
      <c r="C258" s="83" t="s">
        <v>240</v>
      </c>
      <c r="D258" s="84"/>
      <c r="E258" s="85"/>
      <c r="F258" s="89">
        <v>0.02</v>
      </c>
      <c r="G258" s="87">
        <f>F258*G249</f>
        <v>14269796.529999999</v>
      </c>
    </row>
    <row r="259" spans="1:7" ht="15.75">
      <c r="A259" s="90"/>
      <c r="B259" s="91"/>
      <c r="C259" s="92" t="s">
        <v>241</v>
      </c>
      <c r="D259" s="84"/>
      <c r="E259" s="93"/>
      <c r="F259" s="94" t="s">
        <v>242</v>
      </c>
      <c r="G259" s="87">
        <v>80000</v>
      </c>
    </row>
    <row r="260" spans="1:7" ht="15.75">
      <c r="A260" s="82"/>
      <c r="B260" s="76"/>
      <c r="C260" s="83" t="s">
        <v>243</v>
      </c>
      <c r="D260" s="84"/>
      <c r="E260" s="85"/>
      <c r="F260" s="94" t="s">
        <v>242</v>
      </c>
      <c r="G260" s="87">
        <f>G249*1.5%</f>
        <v>10702347.390000001</v>
      </c>
    </row>
    <row r="261" spans="1:7" ht="16.5" thickBot="1">
      <c r="A261" s="82"/>
      <c r="B261" s="76"/>
      <c r="C261" s="83" t="s">
        <v>244</v>
      </c>
      <c r="D261" s="84"/>
      <c r="E261" s="85"/>
      <c r="F261" s="94" t="s">
        <v>242</v>
      </c>
      <c r="G261" s="87">
        <f>5*30000*2</f>
        <v>300000</v>
      </c>
    </row>
    <row r="262" spans="1:7" ht="16.5" thickBot="1">
      <c r="A262" s="95"/>
      <c r="B262" s="96"/>
      <c r="C262" s="97" t="s">
        <v>245</v>
      </c>
      <c r="D262" s="78"/>
      <c r="E262" s="98"/>
      <c r="F262" s="80" t="s">
        <v>231</v>
      </c>
      <c r="G262" s="81">
        <f>SUM(G250:G261)</f>
        <v>242253051.12</v>
      </c>
    </row>
    <row r="263" spans="1:7" ht="16.5" thickBot="1">
      <c r="A263" s="99"/>
      <c r="B263" s="100"/>
      <c r="C263" s="97" t="s">
        <v>246</v>
      </c>
      <c r="D263" s="78"/>
      <c r="E263" s="98"/>
      <c r="F263" s="80" t="s">
        <v>231</v>
      </c>
      <c r="G263" s="81">
        <f>G249+G262</f>
        <v>955742877.42999995</v>
      </c>
    </row>
    <row r="264" spans="1:7" ht="15.75">
      <c r="A264" s="101"/>
      <c r="B264" s="102"/>
      <c r="C264" s="103"/>
      <c r="D264" s="104"/>
      <c r="E264" s="105"/>
      <c r="F264" s="106"/>
      <c r="G264" s="107"/>
    </row>
    <row r="265" spans="1:7" ht="15.75">
      <c r="A265" s="108"/>
      <c r="B265" s="109" t="s">
        <v>247</v>
      </c>
      <c r="C265" s="110"/>
      <c r="D265" s="111"/>
      <c r="E265" s="112"/>
      <c r="F265" s="113"/>
      <c r="G265" s="114"/>
    </row>
    <row r="266" spans="1:7" ht="15.75">
      <c r="A266" s="51" t="s">
        <v>75</v>
      </c>
      <c r="B266" s="32" t="s">
        <v>248</v>
      </c>
      <c r="C266" s="32"/>
      <c r="D266" s="36"/>
      <c r="E266" s="115"/>
      <c r="F266" s="116"/>
      <c r="G266" s="114"/>
    </row>
    <row r="267" spans="1:7" ht="15.75">
      <c r="A267" s="64">
        <v>4.0999999999999996</v>
      </c>
      <c r="B267" s="40" t="s">
        <v>249</v>
      </c>
      <c r="C267" s="57" t="s">
        <v>43</v>
      </c>
      <c r="D267" s="36">
        <v>164.59</v>
      </c>
      <c r="E267" s="115">
        <v>8434.4</v>
      </c>
      <c r="F267" s="116">
        <f>+D267*E267</f>
        <v>1388217.9</v>
      </c>
      <c r="G267" s="114"/>
    </row>
    <row r="268" spans="1:7" ht="15.75">
      <c r="A268" s="64">
        <v>4.2</v>
      </c>
      <c r="B268" s="40" t="s">
        <v>250</v>
      </c>
      <c r="C268" s="57" t="s">
        <v>251</v>
      </c>
      <c r="D268" s="36">
        <v>10287</v>
      </c>
      <c r="E268" s="115">
        <v>29.05</v>
      </c>
      <c r="F268" s="116">
        <f>+D268*E268</f>
        <v>298837.34999999998</v>
      </c>
      <c r="G268" s="114"/>
    </row>
    <row r="269" spans="1:7" ht="15.75">
      <c r="A269" s="64">
        <v>4.3</v>
      </c>
      <c r="B269" s="40" t="s">
        <v>252</v>
      </c>
      <c r="C269" s="57" t="s">
        <v>43</v>
      </c>
      <c r="D269" s="36">
        <v>164.59</v>
      </c>
      <c r="E269" s="115">
        <v>920.65</v>
      </c>
      <c r="F269" s="116">
        <f>+D269*E269</f>
        <v>151529.78</v>
      </c>
      <c r="G269" s="114"/>
    </row>
    <row r="270" spans="1:7" ht="15.75">
      <c r="A270" s="64">
        <v>4.4000000000000004</v>
      </c>
      <c r="B270" s="40" t="s">
        <v>253</v>
      </c>
      <c r="C270" s="57" t="s">
        <v>48</v>
      </c>
      <c r="D270" s="36">
        <v>3240</v>
      </c>
      <c r="E270" s="115">
        <v>36.25</v>
      </c>
      <c r="F270" s="116">
        <f>+D270*E270</f>
        <v>117450</v>
      </c>
      <c r="G270" s="114"/>
    </row>
    <row r="271" spans="1:7" ht="15.75">
      <c r="A271" s="64">
        <v>4.5</v>
      </c>
      <c r="B271" s="40" t="s">
        <v>254</v>
      </c>
      <c r="C271" s="57" t="s">
        <v>43</v>
      </c>
      <c r="D271" s="36">
        <v>164.59</v>
      </c>
      <c r="E271" s="115">
        <v>6471.5</v>
      </c>
      <c r="F271" s="116">
        <f>+D271*E271</f>
        <v>1065144.19</v>
      </c>
      <c r="G271" s="117">
        <f>SUM(F267:F271)</f>
        <v>3021179.22</v>
      </c>
    </row>
    <row r="272" spans="1:7" ht="15.75">
      <c r="A272" s="64"/>
      <c r="B272" s="40"/>
      <c r="C272" s="57"/>
      <c r="D272" s="36"/>
      <c r="E272" s="115"/>
      <c r="F272" s="116"/>
      <c r="G272" s="117"/>
    </row>
    <row r="273" spans="1:7" ht="15.75">
      <c r="A273" s="64"/>
      <c r="B273" s="40"/>
      <c r="C273" s="57"/>
      <c r="D273" s="36"/>
      <c r="E273" s="115"/>
      <c r="F273" s="116"/>
      <c r="G273" s="117"/>
    </row>
    <row r="274" spans="1:7" ht="15.75">
      <c r="A274" s="64"/>
      <c r="B274" s="40"/>
      <c r="C274" s="57"/>
      <c r="D274" s="36"/>
      <c r="E274" s="115"/>
      <c r="F274" s="116"/>
      <c r="G274" s="117"/>
    </row>
    <row r="275" spans="1:7" ht="15.75">
      <c r="A275" s="64"/>
      <c r="B275" s="40"/>
      <c r="C275" s="57"/>
      <c r="D275" s="36"/>
      <c r="E275" s="115"/>
      <c r="F275" s="116"/>
      <c r="G275" s="117"/>
    </row>
    <row r="276" spans="1:7" ht="15.75">
      <c r="A276" s="64"/>
      <c r="B276" s="40"/>
      <c r="C276" s="57"/>
      <c r="D276" s="36"/>
      <c r="E276" s="115"/>
      <c r="F276" s="116"/>
      <c r="G276" s="117"/>
    </row>
    <row r="277" spans="1:7" ht="15.75">
      <c r="A277" s="64"/>
      <c r="B277" s="40"/>
      <c r="C277" s="57"/>
      <c r="D277" s="36"/>
      <c r="E277" s="115"/>
      <c r="F277" s="116"/>
      <c r="G277" s="117"/>
    </row>
    <row r="278" spans="1:7" ht="16.5" thickBot="1">
      <c r="A278" s="118"/>
      <c r="B278" s="119"/>
      <c r="C278" s="120"/>
      <c r="D278" s="111"/>
      <c r="E278" s="115"/>
      <c r="F278" s="116"/>
      <c r="G278" s="114"/>
    </row>
    <row r="279" spans="1:7" ht="16.5" thickBot="1">
      <c r="A279" s="121"/>
      <c r="B279" s="122"/>
      <c r="C279" s="166" t="s">
        <v>255</v>
      </c>
      <c r="D279" s="167"/>
      <c r="E279" s="167"/>
      <c r="F279" s="80" t="s">
        <v>231</v>
      </c>
      <c r="G279" s="81">
        <f>G271</f>
        <v>3021179.22</v>
      </c>
    </row>
    <row r="280" spans="1:7">
      <c r="A280" s="121"/>
      <c r="B280" s="122"/>
      <c r="C280" s="168" t="s">
        <v>256</v>
      </c>
      <c r="D280" s="169"/>
      <c r="E280" s="169"/>
      <c r="F280" s="123">
        <v>0.1</v>
      </c>
      <c r="G280" s="87">
        <f>G279*F280</f>
        <v>302117.92</v>
      </c>
    </row>
    <row r="281" spans="1:7">
      <c r="A281" s="121"/>
      <c r="B281" s="122"/>
      <c r="C281" s="168" t="s">
        <v>257</v>
      </c>
      <c r="D281" s="169"/>
      <c r="E281" s="169"/>
      <c r="F281" s="123">
        <v>0.18</v>
      </c>
      <c r="G281" s="87">
        <f>+F281*G280</f>
        <v>54381.23</v>
      </c>
    </row>
    <row r="282" spans="1:7">
      <c r="A282" s="121"/>
      <c r="B282" s="122"/>
      <c r="C282" s="168" t="s">
        <v>258</v>
      </c>
      <c r="D282" s="169"/>
      <c r="E282" s="169"/>
      <c r="F282" s="123">
        <v>0.18</v>
      </c>
      <c r="G282" s="87">
        <f>+F282*F267</f>
        <v>249879.22</v>
      </c>
    </row>
    <row r="283" spans="1:7">
      <c r="A283" s="121"/>
      <c r="B283" s="122"/>
      <c r="C283" s="124" t="s">
        <v>259</v>
      </c>
      <c r="D283" s="125"/>
      <c r="E283" s="125"/>
      <c r="F283" s="123">
        <v>0.18</v>
      </c>
      <c r="G283" s="87">
        <f>+F283*F271</f>
        <v>191725.95</v>
      </c>
    </row>
    <row r="284" spans="1:7">
      <c r="A284" s="121"/>
      <c r="B284" s="122" t="s">
        <v>260</v>
      </c>
      <c r="C284" s="124" t="s">
        <v>234</v>
      </c>
      <c r="D284" s="125"/>
      <c r="E284" s="125"/>
      <c r="F284" s="123">
        <v>0.03</v>
      </c>
      <c r="G284" s="87">
        <f>G279*F284</f>
        <v>90635.38</v>
      </c>
    </row>
    <row r="285" spans="1:7">
      <c r="A285" s="121"/>
      <c r="B285" s="122"/>
      <c r="C285" s="124" t="s">
        <v>235</v>
      </c>
      <c r="D285" s="125"/>
      <c r="E285" s="125"/>
      <c r="F285" s="123">
        <v>4.4999999999999998E-2</v>
      </c>
      <c r="G285" s="87">
        <f>G279*F285</f>
        <v>135953.06</v>
      </c>
    </row>
    <row r="286" spans="1:7">
      <c r="A286" s="121"/>
      <c r="B286" s="122"/>
      <c r="C286" s="124" t="s">
        <v>238</v>
      </c>
      <c r="D286" s="125"/>
      <c r="E286" s="125"/>
      <c r="F286" s="123">
        <v>0.01</v>
      </c>
      <c r="G286" s="87">
        <f>+F286*G279</f>
        <v>30211.79</v>
      </c>
    </row>
    <row r="287" spans="1:7">
      <c r="A287" s="121"/>
      <c r="B287" s="122"/>
      <c r="C287" s="124" t="s">
        <v>236</v>
      </c>
      <c r="D287" s="125"/>
      <c r="E287" s="125"/>
      <c r="F287" s="123">
        <v>0.05</v>
      </c>
      <c r="G287" s="87">
        <f>+G279*F287</f>
        <v>151058.96</v>
      </c>
    </row>
    <row r="288" spans="1:7">
      <c r="A288" s="121"/>
      <c r="B288" s="122"/>
      <c r="C288" s="124" t="s">
        <v>239</v>
      </c>
      <c r="D288" s="125"/>
      <c r="E288" s="125"/>
      <c r="F288" s="123">
        <v>1E-3</v>
      </c>
      <c r="G288" s="87">
        <f>G279*F288</f>
        <v>3021.18</v>
      </c>
    </row>
    <row r="289" spans="1:7" ht="15.75" thickBot="1">
      <c r="A289" s="121"/>
      <c r="B289" s="122"/>
      <c r="C289" s="124" t="s">
        <v>240</v>
      </c>
      <c r="D289" s="125"/>
      <c r="E289" s="125"/>
      <c r="F289" s="123">
        <v>0.02</v>
      </c>
      <c r="G289" s="87">
        <f>+F289*G279</f>
        <v>60423.58</v>
      </c>
    </row>
    <row r="290" spans="1:7" ht="16.5" thickBot="1">
      <c r="A290" s="121"/>
      <c r="B290" s="122"/>
      <c r="C290" s="126" t="s">
        <v>245</v>
      </c>
      <c r="D290" s="127"/>
      <c r="E290" s="128"/>
      <c r="F290" s="129" t="s">
        <v>231</v>
      </c>
      <c r="G290" s="81">
        <f>SUM(G280:G289)</f>
        <v>1269408.27</v>
      </c>
    </row>
    <row r="291" spans="1:7" ht="16.5" thickBot="1">
      <c r="A291" s="121"/>
      <c r="B291" s="122"/>
      <c r="C291" s="97" t="s">
        <v>261</v>
      </c>
      <c r="D291" s="98"/>
      <c r="E291" s="98"/>
      <c r="F291" s="80" t="s">
        <v>231</v>
      </c>
      <c r="G291" s="81">
        <f>SUM(G279+G290)</f>
        <v>4290587.49</v>
      </c>
    </row>
    <row r="292" spans="1:7" ht="15.75" thickBot="1">
      <c r="A292" s="130"/>
      <c r="B292" s="131"/>
      <c r="C292" s="132"/>
      <c r="D292" s="133"/>
      <c r="E292" s="133"/>
      <c r="F292" s="134"/>
      <c r="G292" s="134"/>
    </row>
    <row r="293" spans="1:7" ht="16.5" thickBot="1">
      <c r="A293" s="121"/>
      <c r="B293" s="122"/>
      <c r="C293" s="166" t="s">
        <v>287</v>
      </c>
      <c r="D293" s="167"/>
      <c r="E293" s="167"/>
      <c r="F293" s="80" t="s">
        <v>231</v>
      </c>
      <c r="G293" s="81">
        <f>+G291+G263</f>
        <v>960033464.91999996</v>
      </c>
    </row>
    <row r="294" spans="1:7" ht="15.75">
      <c r="A294" s="118"/>
      <c r="B294" s="119"/>
      <c r="C294" s="120"/>
      <c r="D294" s="111"/>
      <c r="E294" s="112"/>
      <c r="F294" s="113"/>
      <c r="G294" s="114"/>
    </row>
    <row r="295" spans="1:7" ht="15.75">
      <c r="A295" s="135"/>
      <c r="B295" s="136"/>
      <c r="C295" s="137"/>
      <c r="D295" s="100"/>
      <c r="E295" s="100"/>
      <c r="F295" s="100"/>
      <c r="G295" s="100"/>
    </row>
    <row r="296" spans="1:7" ht="15.75">
      <c r="A296" s="101"/>
      <c r="B296" s="138" t="s">
        <v>262</v>
      </c>
      <c r="C296" s="103"/>
      <c r="D296" s="139"/>
      <c r="E296" s="140"/>
      <c r="F296" s="141"/>
      <c r="G296" s="142"/>
    </row>
    <row r="297" spans="1:7">
      <c r="A297" s="156" t="s">
        <v>12</v>
      </c>
      <c r="B297" s="170"/>
      <c r="C297" s="170"/>
      <c r="D297" s="170"/>
      <c r="E297" s="170"/>
      <c r="F297" s="170"/>
      <c r="G297" s="170"/>
    </row>
    <row r="298" spans="1:7" ht="15.75">
      <c r="A298" s="101"/>
      <c r="B298" s="143"/>
      <c r="C298" s="103"/>
      <c r="D298" s="139"/>
      <c r="E298" s="140"/>
      <c r="F298" s="141"/>
      <c r="G298" s="142"/>
    </row>
    <row r="299" spans="1:7">
      <c r="A299" s="144" t="s">
        <v>18</v>
      </c>
      <c r="B299" s="145" t="s">
        <v>263</v>
      </c>
      <c r="C299" s="144"/>
      <c r="D299" s="144"/>
      <c r="E299" s="144"/>
      <c r="F299" s="146"/>
      <c r="G299" s="146"/>
    </row>
    <row r="300" spans="1:7" ht="15.75">
      <c r="A300" s="101"/>
      <c r="B300" s="143"/>
      <c r="C300" s="103"/>
      <c r="D300" s="139"/>
      <c r="E300" s="140"/>
      <c r="F300" s="141"/>
      <c r="G300" s="142"/>
    </row>
    <row r="301" spans="1:7">
      <c r="A301" s="144" t="s">
        <v>69</v>
      </c>
      <c r="B301" s="145" t="s">
        <v>264</v>
      </c>
      <c r="C301" s="144"/>
      <c r="D301" s="144"/>
      <c r="E301" s="144"/>
      <c r="F301" s="146"/>
      <c r="G301" s="146"/>
    </row>
    <row r="302" spans="1:7" ht="15.75">
      <c r="A302" s="101"/>
      <c r="B302" s="143"/>
      <c r="C302" s="103"/>
      <c r="D302" s="139"/>
      <c r="E302" s="140"/>
      <c r="F302" s="141"/>
      <c r="G302" s="142"/>
    </row>
    <row r="303" spans="1:7">
      <c r="A303" s="144" t="s">
        <v>75</v>
      </c>
      <c r="B303" s="160" t="s">
        <v>265</v>
      </c>
      <c r="C303" s="160"/>
      <c r="D303" s="160"/>
      <c r="E303" s="160"/>
      <c r="F303" s="160"/>
      <c r="G303" s="160"/>
    </row>
    <row r="304" spans="1:7" ht="15.75">
      <c r="A304" s="101"/>
      <c r="B304" s="143"/>
      <c r="C304" s="103"/>
      <c r="D304" s="139"/>
      <c r="E304" s="140"/>
      <c r="F304" s="141"/>
      <c r="G304" s="142"/>
    </row>
    <row r="305" spans="1:7">
      <c r="A305" s="144" t="s">
        <v>81</v>
      </c>
      <c r="B305" s="145" t="s">
        <v>266</v>
      </c>
      <c r="C305" s="144"/>
      <c r="D305" s="144"/>
      <c r="E305" s="144"/>
      <c r="F305" s="146"/>
      <c r="G305" s="146"/>
    </row>
    <row r="306" spans="1:7" ht="15.75">
      <c r="A306" s="101"/>
      <c r="B306" s="143"/>
      <c r="C306" s="103"/>
      <c r="D306" s="139"/>
      <c r="E306" s="140"/>
      <c r="F306" s="141"/>
      <c r="G306" s="142"/>
    </row>
    <row r="307" spans="1:7">
      <c r="A307" s="144" t="s">
        <v>172</v>
      </c>
      <c r="B307" s="171" t="s">
        <v>267</v>
      </c>
      <c r="C307" s="171"/>
      <c r="D307" s="171"/>
      <c r="E307" s="171"/>
      <c r="F307" s="171"/>
      <c r="G307" s="171"/>
    </row>
    <row r="308" spans="1:7">
      <c r="A308" s="144"/>
      <c r="B308" s="74"/>
      <c r="C308" s="144"/>
      <c r="D308" s="144"/>
      <c r="E308" s="144"/>
      <c r="F308" s="74"/>
      <c r="G308" s="74"/>
    </row>
    <row r="309" spans="1:7" ht="30.75" customHeight="1">
      <c r="A309" s="144" t="s">
        <v>92</v>
      </c>
      <c r="B309" s="74" t="s">
        <v>288</v>
      </c>
      <c r="C309" s="20" t="s">
        <v>26</v>
      </c>
      <c r="D309" s="20">
        <v>1</v>
      </c>
      <c r="E309" s="172">
        <v>168696</v>
      </c>
      <c r="F309" s="74"/>
      <c r="G309" s="74"/>
    </row>
    <row r="310" spans="1:7" ht="15.75">
      <c r="A310" s="144"/>
      <c r="B310" s="74"/>
      <c r="C310" s="20"/>
      <c r="D310" s="20"/>
      <c r="E310" s="20"/>
      <c r="F310" s="74"/>
      <c r="G310" s="74"/>
    </row>
    <row r="311" spans="1:7" ht="31.5" customHeight="1">
      <c r="A311" s="144" t="s">
        <v>207</v>
      </c>
      <c r="B311" s="74" t="s">
        <v>289</v>
      </c>
      <c r="C311" s="20" t="s">
        <v>26</v>
      </c>
      <c r="D311" s="20">
        <v>1</v>
      </c>
      <c r="E311" s="172">
        <v>323781.05</v>
      </c>
      <c r="F311" s="74"/>
      <c r="G311" s="74"/>
    </row>
    <row r="312" spans="1:7">
      <c r="A312" s="144"/>
      <c r="B312" s="74"/>
      <c r="C312" s="144"/>
      <c r="D312" s="144"/>
      <c r="E312" s="144"/>
      <c r="F312" s="74"/>
      <c r="G312" s="74"/>
    </row>
  </sheetData>
  <mergeCells count="13">
    <mergeCell ref="B307:G307"/>
    <mergeCell ref="B303:G303"/>
    <mergeCell ref="A2:G2"/>
    <mergeCell ref="A3:G3"/>
    <mergeCell ref="A4:G4"/>
    <mergeCell ref="B6:E6"/>
    <mergeCell ref="A10:G10"/>
    <mergeCell ref="C279:E279"/>
    <mergeCell ref="C280:E280"/>
    <mergeCell ref="C281:E281"/>
    <mergeCell ref="C282:E282"/>
    <mergeCell ref="C293:E293"/>
    <mergeCell ref="B297:G297"/>
  </mergeCells>
  <conditionalFormatting sqref="C249:C258 C260:C261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D29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303">
    <cfRule type="iconSet" priority="4">
      <iconSet iconSet="3Arrows">
        <cfvo type="percent" val="0"/>
        <cfvo type="percent" val="33"/>
        <cfvo type="percent" val="67"/>
      </iconSet>
    </cfRule>
  </conditionalFormatting>
  <pageMargins left="0.70866141732283472" right="0.70866141732283472" top="0.74803149606299213" bottom="0.74803149606299213" header="0.31496062992125984" footer="0.31496062992125984"/>
  <pageSetup scale="54" orientation="portrait" r:id="rId1"/>
  <headerFooter>
    <oddFooter>&amp;R&amp;P  de &amp;N</oddFooter>
  </headerFooter>
  <rowBreaks count="3" manualBreakCount="3">
    <brk id="156" max="6" man="1"/>
    <brk id="209" max="16383" man="1"/>
    <brk id="2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Lina Gabriela Ramos Cruz</cp:lastModifiedBy>
  <cp:lastPrinted>2026-08-06T14:47:02Z</cp:lastPrinted>
  <dcterms:created xsi:type="dcterms:W3CDTF">2026-07-22T15:34:47Z</dcterms:created>
  <dcterms:modified xsi:type="dcterms:W3CDTF">2026-08-06T14:47:21Z</dcterms:modified>
</cp:coreProperties>
</file>